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120" windowHeight="10245" tabRatio="351"/>
  </bookViews>
  <sheets>
    <sheet name="червень-17" sheetId="18" r:id="rId1"/>
  </sheets>
  <calcPr calcId="145621"/>
</workbook>
</file>

<file path=xl/calcChain.xml><?xml version="1.0" encoding="utf-8"?>
<calcChain xmlns="http://schemas.openxmlformats.org/spreadsheetml/2006/main">
  <c r="I36" i="18" l="1"/>
  <c r="F36" i="18"/>
  <c r="E36" i="18"/>
  <c r="D36" i="18"/>
  <c r="D35" i="18" s="1"/>
  <c r="H24" i="18"/>
  <c r="H22" i="18"/>
  <c r="H21" i="18"/>
  <c r="D59" i="18"/>
  <c r="D64" i="18" s="1"/>
  <c r="D31" i="18"/>
  <c r="D19" i="18"/>
  <c r="D13" i="18"/>
  <c r="D12" i="18" s="1"/>
  <c r="D8" i="18" s="1"/>
  <c r="K62" i="18"/>
  <c r="K60" i="18"/>
  <c r="K21" i="18"/>
  <c r="D34" i="18" l="1"/>
  <c r="D51" i="18" s="1"/>
  <c r="D65" i="18" s="1"/>
  <c r="J63" i="18"/>
  <c r="G63" i="18"/>
  <c r="J62" i="18"/>
  <c r="G62" i="18"/>
  <c r="J60" i="18"/>
  <c r="G60" i="18"/>
  <c r="I59" i="18"/>
  <c r="I64" i="18" s="1"/>
  <c r="G59" i="18"/>
  <c r="F59" i="18"/>
  <c r="F64" i="18" s="1"/>
  <c r="E59" i="18"/>
  <c r="E64" i="18" s="1"/>
  <c r="C59" i="18"/>
  <c r="C64" i="18" s="1"/>
  <c r="K57" i="18"/>
  <c r="J57" i="18"/>
  <c r="H57" i="18"/>
  <c r="G57" i="18"/>
  <c r="J56" i="18"/>
  <c r="G56" i="18"/>
  <c r="J55" i="18"/>
  <c r="G55" i="18"/>
  <c r="K54" i="18"/>
  <c r="J54" i="18"/>
  <c r="H54" i="18"/>
  <c r="G54" i="18"/>
  <c r="J50" i="18"/>
  <c r="J49" i="18"/>
  <c r="J48" i="18"/>
  <c r="G48" i="18"/>
  <c r="G47" i="18"/>
  <c r="J46" i="18"/>
  <c r="G46" i="18"/>
  <c r="K45" i="18"/>
  <c r="J45" i="18"/>
  <c r="H45" i="18"/>
  <c r="G45" i="18"/>
  <c r="J44" i="18"/>
  <c r="G44" i="18"/>
  <c r="K43" i="18"/>
  <c r="J43" i="18"/>
  <c r="H43" i="18"/>
  <c r="G43" i="18"/>
  <c r="K42" i="18"/>
  <c r="J42" i="18"/>
  <c r="H42" i="18"/>
  <c r="G42" i="18"/>
  <c r="J41" i="18"/>
  <c r="G41" i="18"/>
  <c r="K40" i="18"/>
  <c r="J40" i="18"/>
  <c r="H40" i="18"/>
  <c r="G40" i="18"/>
  <c r="J39" i="18"/>
  <c r="G39" i="18"/>
  <c r="K38" i="18"/>
  <c r="J38" i="18"/>
  <c r="H38" i="18"/>
  <c r="G38" i="18"/>
  <c r="K37" i="18"/>
  <c r="J37" i="18"/>
  <c r="H37" i="18"/>
  <c r="G37" i="18"/>
  <c r="F35" i="18"/>
  <c r="E35" i="18"/>
  <c r="C36" i="18"/>
  <c r="C35" i="18" s="1"/>
  <c r="I35" i="18"/>
  <c r="K33" i="18"/>
  <c r="J33" i="18"/>
  <c r="G33" i="18"/>
  <c r="J32" i="18"/>
  <c r="J31" i="18"/>
  <c r="E31" i="18"/>
  <c r="G31" i="18" s="1"/>
  <c r="C31" i="18"/>
  <c r="K30" i="18"/>
  <c r="J30" i="18"/>
  <c r="H30" i="18"/>
  <c r="G30" i="18"/>
  <c r="K29" i="18"/>
  <c r="J29" i="18"/>
  <c r="H29" i="18"/>
  <c r="G29" i="18"/>
  <c r="K28" i="18"/>
  <c r="J28" i="18"/>
  <c r="K27" i="18"/>
  <c r="J27" i="18"/>
  <c r="H27" i="18"/>
  <c r="G27" i="18"/>
  <c r="K26" i="18"/>
  <c r="J26" i="18"/>
  <c r="H26" i="18"/>
  <c r="G26" i="18"/>
  <c r="K25" i="18"/>
  <c r="J25" i="18"/>
  <c r="H25" i="18"/>
  <c r="G25" i="18"/>
  <c r="K24" i="18"/>
  <c r="J24" i="18"/>
  <c r="G24" i="18"/>
  <c r="K23" i="18"/>
  <c r="J23" i="18"/>
  <c r="H23" i="18"/>
  <c r="G23" i="18"/>
  <c r="J22" i="18"/>
  <c r="G22" i="18"/>
  <c r="J21" i="18"/>
  <c r="G21" i="18"/>
  <c r="K20" i="18"/>
  <c r="J20" i="18"/>
  <c r="H20" i="18"/>
  <c r="G20" i="18"/>
  <c r="I19" i="18"/>
  <c r="F19" i="18"/>
  <c r="E19" i="18"/>
  <c r="C19" i="18"/>
  <c r="K18" i="18"/>
  <c r="J18" i="18"/>
  <c r="H18" i="18"/>
  <c r="G18" i="18"/>
  <c r="K17" i="18"/>
  <c r="J17" i="18"/>
  <c r="H17" i="18"/>
  <c r="G17" i="18"/>
  <c r="K16" i="18"/>
  <c r="J16" i="18"/>
  <c r="G16" i="18"/>
  <c r="K15" i="18"/>
  <c r="J15" i="18"/>
  <c r="H15" i="18"/>
  <c r="G15" i="18"/>
  <c r="K14" i="18"/>
  <c r="J14" i="18"/>
  <c r="H14" i="18"/>
  <c r="G14" i="18"/>
  <c r="G13" i="18" s="1"/>
  <c r="I13" i="18"/>
  <c r="F13" i="18"/>
  <c r="K13" i="18" s="1"/>
  <c r="E13" i="18"/>
  <c r="C13" i="18"/>
  <c r="I12" i="18"/>
  <c r="F12" i="18"/>
  <c r="K12" i="18" s="1"/>
  <c r="E12" i="18"/>
  <c r="E8" i="18" s="1"/>
  <c r="C12" i="18"/>
  <c r="K11" i="18"/>
  <c r="J11" i="18"/>
  <c r="H11" i="18"/>
  <c r="G11" i="18"/>
  <c r="K10" i="18"/>
  <c r="J10" i="18"/>
  <c r="H10" i="18"/>
  <c r="G10" i="18"/>
  <c r="K9" i="18"/>
  <c r="J9" i="18"/>
  <c r="H9" i="18"/>
  <c r="G9" i="18"/>
  <c r="I8" i="18"/>
  <c r="C8" i="18"/>
  <c r="C34" i="18" s="1"/>
  <c r="J19" i="18" l="1"/>
  <c r="E34" i="18"/>
  <c r="E51" i="18" s="1"/>
  <c r="E65" i="18" s="1"/>
  <c r="G36" i="18"/>
  <c r="G35" i="18" s="1"/>
  <c r="G12" i="18"/>
  <c r="G8" i="18" s="1"/>
  <c r="F8" i="18"/>
  <c r="K8" i="18" s="1"/>
  <c r="C51" i="18"/>
  <c r="C65" i="18" s="1"/>
  <c r="K35" i="18"/>
  <c r="K36" i="18"/>
  <c r="I34" i="18"/>
  <c r="I51" i="18" s="1"/>
  <c r="I65" i="18" s="1"/>
  <c r="G64" i="18"/>
  <c r="K19" i="18"/>
  <c r="G19" i="18"/>
  <c r="H19" i="18"/>
  <c r="H64" i="18"/>
  <c r="K64" i="18"/>
  <c r="H35" i="18"/>
  <c r="H36" i="18"/>
  <c r="J36" i="18"/>
  <c r="J35" i="18" s="1"/>
  <c r="K59" i="18"/>
  <c r="H12" i="18"/>
  <c r="J12" i="18"/>
  <c r="J8" i="18" s="1"/>
  <c r="J34" i="18" s="1"/>
  <c r="H13" i="18"/>
  <c r="J13" i="18"/>
  <c r="H59" i="18"/>
  <c r="J59" i="18"/>
  <c r="J64" i="18" s="1"/>
  <c r="G34" i="18" l="1"/>
  <c r="G51" i="18" s="1"/>
  <c r="G65" i="18" s="1"/>
  <c r="J51" i="18"/>
  <c r="J65" i="18" s="1"/>
  <c r="H8" i="18"/>
  <c r="F34" i="18"/>
  <c r="K34" i="18" s="1"/>
  <c r="F51" i="18" l="1"/>
  <c r="H51" i="18" s="1"/>
  <c r="H34" i="18"/>
  <c r="F65" i="18"/>
  <c r="K51" i="18" l="1"/>
  <c r="H65" i="18"/>
  <c r="K65" i="18"/>
</calcChain>
</file>

<file path=xl/sharedStrings.xml><?xml version="1.0" encoding="utf-8"?>
<sst xmlns="http://schemas.openxmlformats.org/spreadsheetml/2006/main" count="75" uniqueCount="69">
  <si>
    <t xml:space="preserve">                                    Аналіз</t>
  </si>
  <si>
    <t>Види доходів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</si>
  <si>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</si>
  <si>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</si>
  <si>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</si>
  <si>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</si>
  <si>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</si>
  <si>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</si>
  <si>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</si>
  <si>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</si>
  <si>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</si>
  <si>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</si>
  <si>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</si>
  <si>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</si>
  <si>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</si>
  <si>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</si>
  <si>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</si>
  <si>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</si>
  <si>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</si>
  <si>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</si>
  <si>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</si>
  <si>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</si>
  <si>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</si>
  <si>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</si>
  <si>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</si>
  <si>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</si>
  <si>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 xml:space="preserve">Субвенції      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</si>
  <si>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</si>
  <si>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</si>
  <si>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</si>
  <si>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</si>
  <si>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</si>
  <si>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</si>
  <si>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</si>
  <si>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</si>
  <si>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</si>
  <si>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</si>
  <si>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 xml:space="preserve">Кошти від відчуження майна, що перебуває в комунальній власності </t>
  </si>
  <si>
    <t>Кошти від продажу землі</t>
  </si>
  <si>
    <t>Всього спеціальний фонд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</si>
  <si>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</si>
  <si>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</si>
  <si>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</si>
  <si>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надання інших адміністрат. послуг</t>
  </si>
  <si>
    <r>
      <rPr>
        <sz val="15"/>
        <rFont val="Times New Roman"/>
        <family val="1"/>
        <charset val="204"/>
      </rPr>
      <t>Частина чистого прибутку (доходу)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комунальних унітарних підприємств та їх об'єднань, що вилучається до бюджету </t>
    </r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</si>
  <si>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</si>
  <si>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</si>
  <si>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</si>
  <si>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</si>
  <si>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</si>
  <si>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</si>
  <si>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</si>
  <si>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</t>
  </si>
  <si>
    <t>Збір за провадження торг. діяльності нафтопрдуктами</t>
  </si>
  <si>
    <t>Субвенцiя з державного бюджету мiсцевим бюджетам на здiйснення заходiв щодо соцiально-економiчного розвитку окремих територiй</t>
  </si>
  <si>
    <t>Субвенцiя за рахунок залишку коштiв освiтньої субвенцiї з державного бюджету мiсцевим бюджетам, що утворився на початок бюджетного перiоду</t>
  </si>
  <si>
    <t xml:space="preserve">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</si>
  <si>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</si>
  <si>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Затверджений бюджет                        на 2017 р.                  </t>
  </si>
  <si>
    <t>Начальник відділу доходів бюджету                                          О.Хандучка</t>
  </si>
  <si>
    <t>Відхилення фактичних надходжень на звітну дату 2017 року до фактичних надходжень у 2016 році</t>
  </si>
  <si>
    <t xml:space="preserve">                                       виконання   розпису доходів  бюджету м.Вараш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</si>
  <si>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</si>
  <si>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</si>
  <si>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Затверджено розписом станом на 01.07.2017р.</t>
  </si>
  <si>
    <t xml:space="preserve"> Фактичні надходження до бюджету станом  на 01.07.2016р.</t>
  </si>
  <si>
    <t xml:space="preserve">Затверджений бюджет                        на 2017 р.                зі змінами              </t>
  </si>
  <si>
    <r>
      <t xml:space="preserve">                                                                                                                            станом  на  01 липня 2017 року                                                                   </t>
    </r>
    <r>
      <rPr>
        <sz val="15"/>
        <rFont val="Times New Roman"/>
        <family val="1"/>
        <charset val="204"/>
      </rPr>
      <t xml:space="preserve"> тис.грн.   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</t>
    </r>
  </si>
  <si>
    <r>
      <t xml:space="preserve"> Фактичні надходження до бюджету станом  на</t>
    </r>
    <r>
      <rPr>
        <b/>
        <sz val="11"/>
        <color rgb="FFFF0000"/>
        <rFont val="Times New Roman"/>
        <family val="1"/>
        <charset val="204"/>
      </rPr>
      <t xml:space="preserve"> 01</t>
    </r>
    <r>
      <rPr>
        <b/>
        <sz val="11"/>
        <color indexed="10"/>
        <rFont val="Times New Roman"/>
        <family val="1"/>
        <charset val="204"/>
      </rPr>
      <t>.07.2017р.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</si>
</sst>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theme="3" tint="-0.499984740745262"/>
      <name val="Times New Roman"/>
      <family val="1"/>
      <charset val="204"/>
    </font>
    <font>
      <sz val="14.5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5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5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i/>
      <sz val="14"/>
      <color indexed="8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1" fillId="0" borderId="0" xfId="1"/>
    <xf numFmtId="0" fontId="3" fillId="0" borderId="0" xfId="1" applyFont="1"/>
    <xf numFmtId="0" fontId="7" fillId="2" borderId="2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Continuous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Continuous"/>
    </xf>
    <xf numFmtId="0" fontId="7" fillId="2" borderId="5" xfId="1" applyFont="1" applyFill="1" applyBorder="1" applyAlignment="1">
      <alignment horizontal="centerContinuous"/>
    </xf>
    <xf numFmtId="166" fontId="9" fillId="0" borderId="0" xfId="1" applyNumberFormat="1" applyFont="1" applyFill="1" applyBorder="1"/>
    <xf numFmtId="165" fontId="10" fillId="0" borderId="0" xfId="1" applyNumberFormat="1" applyFont="1" applyFill="1" applyBorder="1"/>
    <xf numFmtId="0" fontId="1" fillId="0" borderId="0" xfId="1" applyFill="1"/>
    <xf numFmtId="0" fontId="12" fillId="0" borderId="0" xfId="1" applyFont="1"/>
    <xf numFmtId="0" fontId="18" fillId="0" borderId="0" xfId="1" applyFont="1"/>
    <xf numFmtId="0" fontId="18" fillId="0" borderId="0" xfId="1" applyFont="1" applyFill="1"/>
    <xf numFmtId="0" fontId="7" fillId="2" borderId="22" xfId="1" applyFont="1" applyFill="1" applyBorder="1" applyAlignment="1">
      <alignment horizontal="centerContinuous"/>
    </xf>
    <xf numFmtId="0" fontId="7" fillId="2" borderId="23" xfId="1" applyFont="1" applyFill="1" applyBorder="1" applyAlignment="1">
      <alignment horizontal="centerContinuous"/>
    </xf>
    <xf numFmtId="0" fontId="7" fillId="0" borderId="4" xfId="1" applyFont="1" applyFill="1" applyBorder="1" applyAlignment="1">
      <alignment horizontal="centerContinuous"/>
    </xf>
    <xf numFmtId="0" fontId="7" fillId="2" borderId="20" xfId="1" applyFont="1" applyFill="1" applyBorder="1" applyAlignment="1">
      <alignment horizontal="centerContinuous"/>
    </xf>
    <xf numFmtId="0" fontId="5" fillId="0" borderId="6" xfId="1" applyFont="1" applyFill="1" applyBorder="1" applyAlignment="1" applyProtection="1">
      <alignment horizontal="left" wrapText="1"/>
      <protection locked="0"/>
    </xf>
    <xf numFmtId="0" fontId="8" fillId="0" borderId="0" xfId="1" applyFont="1"/>
    <xf numFmtId="0" fontId="21" fillId="0" borderId="11" xfId="1" applyFont="1" applyFill="1" applyBorder="1" applyAlignment="1">
      <alignment horizontal="left" wrapText="1"/>
    </xf>
    <xf numFmtId="0" fontId="16" fillId="0" borderId="0" xfId="1" applyFont="1" applyBorder="1"/>
    <xf numFmtId="4" fontId="17" fillId="0" borderId="0" xfId="1" applyNumberFormat="1" applyFont="1" applyFill="1" applyBorder="1" applyAlignment="1">
      <alignment horizontal="right"/>
    </xf>
    <xf numFmtId="4" fontId="17" fillId="0" borderId="0" xfId="1" applyNumberFormat="1" applyFont="1" applyFill="1" applyBorder="1"/>
    <xf numFmtId="4" fontId="16" fillId="3" borderId="0" xfId="1" applyNumberFormat="1" applyFont="1" applyFill="1" applyBorder="1"/>
    <xf numFmtId="4" fontId="16" fillId="0" borderId="0" xfId="1" applyNumberFormat="1" applyFont="1" applyFill="1" applyBorder="1"/>
    <xf numFmtId="49" fontId="13" fillId="0" borderId="15" xfId="1" applyNumberFormat="1" applyFont="1" applyBorder="1" applyAlignment="1">
      <alignment horizontal="left" wrapText="1"/>
    </xf>
    <xf numFmtId="0" fontId="13" fillId="0" borderId="6" xfId="1" applyFont="1" applyBorder="1" applyAlignment="1" applyProtection="1">
      <protection locked="0"/>
    </xf>
    <xf numFmtId="0" fontId="13" fillId="0" borderId="6" xfId="1" applyFont="1" applyFill="1" applyBorder="1" applyAlignment="1" applyProtection="1">
      <alignment wrapText="1"/>
      <protection locked="0"/>
    </xf>
    <xf numFmtId="0" fontId="13" fillId="0" borderId="13" xfId="1" applyFont="1" applyBorder="1" applyAlignment="1">
      <alignment horizontal="left" wrapText="1"/>
    </xf>
    <xf numFmtId="0" fontId="22" fillId="0" borderId="15" xfId="1" applyFont="1" applyBorder="1" applyAlignment="1">
      <alignment horizontal="left" wrapText="1"/>
    </xf>
    <xf numFmtId="0" fontId="13" fillId="0" borderId="15" xfId="1" applyFont="1" applyBorder="1" applyAlignment="1">
      <alignment horizontal="left" wrapText="1"/>
    </xf>
    <xf numFmtId="0" fontId="13" fillId="0" borderId="6" xfId="1" applyFont="1" applyBorder="1" applyAlignment="1" applyProtection="1">
      <alignment wrapText="1"/>
      <protection locked="0"/>
    </xf>
    <xf numFmtId="49" fontId="23" fillId="0" borderId="6" xfId="1" applyNumberFormat="1" applyFont="1" applyBorder="1" applyAlignment="1" applyProtection="1">
      <alignment horizontal="left" wrapText="1"/>
      <protection locked="0"/>
    </xf>
    <xf numFmtId="0" fontId="13" fillId="0" borderId="6" xfId="1" applyFont="1" applyBorder="1"/>
    <xf numFmtId="0" fontId="13" fillId="0" borderId="6" xfId="1" applyFont="1" applyBorder="1" applyAlignment="1">
      <alignment wrapText="1"/>
    </xf>
    <xf numFmtId="0" fontId="24" fillId="0" borderId="6" xfId="1" applyFont="1" applyFill="1" applyBorder="1" applyAlignment="1">
      <alignment horizontal="left" wrapText="1"/>
    </xf>
    <xf numFmtId="0" fontId="24" fillId="0" borderId="6" xfId="1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wrapText="1"/>
    </xf>
    <xf numFmtId="0" fontId="6" fillId="0" borderId="27" xfId="1" applyFont="1" applyBorder="1"/>
    <xf numFmtId="0" fontId="16" fillId="0" borderId="27" xfId="1" applyFont="1" applyBorder="1"/>
    <xf numFmtId="49" fontId="25" fillId="0" borderId="18" xfId="0" applyNumberFormat="1" applyFont="1" applyBorder="1" applyAlignment="1" applyProtection="1">
      <alignment horizontal="left" vertical="center" wrapText="1"/>
      <protection locked="0"/>
    </xf>
    <xf numFmtId="0" fontId="20" fillId="4" borderId="9" xfId="1" applyFont="1" applyFill="1" applyBorder="1" applyAlignment="1">
      <alignment horizontal="left" wrapText="1"/>
    </xf>
    <xf numFmtId="0" fontId="20" fillId="4" borderId="11" xfId="1" applyFont="1" applyFill="1" applyBorder="1" applyAlignment="1">
      <alignment horizontal="left" wrapText="1"/>
    </xf>
    <xf numFmtId="0" fontId="24" fillId="4" borderId="6" xfId="1" applyFont="1" applyFill="1" applyBorder="1" applyAlignment="1">
      <alignment horizontal="left" wrapText="1"/>
    </xf>
    <xf numFmtId="0" fontId="14" fillId="4" borderId="30" xfId="1" applyFont="1" applyFill="1" applyBorder="1" applyAlignment="1">
      <alignment horizontal="left"/>
    </xf>
    <xf numFmtId="0" fontId="15" fillId="5" borderId="6" xfId="1" applyFont="1" applyFill="1" applyBorder="1" applyAlignment="1">
      <alignment horizontal="left" wrapText="1"/>
    </xf>
    <xf numFmtId="0" fontId="8" fillId="3" borderId="6" xfId="0" applyFont="1" applyFill="1" applyBorder="1" applyAlignment="1" applyProtection="1">
      <alignment horizontal="left" vertical="center" wrapText="1"/>
    </xf>
    <xf numFmtId="0" fontId="19" fillId="0" borderId="6" xfId="0" applyFont="1" applyBorder="1" applyAlignment="1">
      <alignment wrapText="1"/>
    </xf>
    <xf numFmtId="0" fontId="8" fillId="0" borderId="6" xfId="1" applyFont="1" applyBorder="1" applyAlignment="1" applyProtection="1">
      <alignment wrapText="1"/>
      <protection locked="0"/>
    </xf>
    <xf numFmtId="11" fontId="8" fillId="0" borderId="6" xfId="1" applyNumberFormat="1" applyFont="1" applyBorder="1" applyAlignment="1" applyProtection="1">
      <alignment horizontal="left" wrapText="1"/>
      <protection locked="0"/>
    </xf>
    <xf numFmtId="0" fontId="8" fillId="0" borderId="6" xfId="1" applyFont="1" applyBorder="1" applyAlignment="1">
      <alignment wrapText="1"/>
    </xf>
    <xf numFmtId="0" fontId="8" fillId="0" borderId="6" xfId="1" applyFont="1" applyBorder="1" applyAlignment="1">
      <alignment vertical="top" wrapText="1"/>
    </xf>
    <xf numFmtId="0" fontId="8" fillId="0" borderId="6" xfId="1" applyFont="1" applyBorder="1" applyAlignment="1">
      <alignment horizontal="left" wrapText="1"/>
    </xf>
    <xf numFmtId="49" fontId="5" fillId="0" borderId="13" xfId="1" applyNumberFormat="1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/>
    <xf numFmtId="0" fontId="8" fillId="0" borderId="11" xfId="1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0" fillId="0" borderId="25" xfId="0" applyBorder="1"/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6" fillId="0" borderId="6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8" fillId="3" borderId="0" xfId="0" applyFont="1" applyFill="1" applyBorder="1" applyAlignment="1" applyProtection="1">
      <alignment horizontal="left" wrapText="1"/>
    </xf>
    <xf numFmtId="0" fontId="8" fillId="0" borderId="11" xfId="0" applyFont="1" applyBorder="1" applyAlignment="1">
      <alignment wrapText="1"/>
    </xf>
    <xf numFmtId="0" fontId="5" fillId="0" borderId="6" xfId="0" applyFont="1" applyBorder="1" applyAlignment="1">
      <alignment wrapText="1"/>
    </xf>
    <xf numFmtId="49" fontId="2" fillId="0" borderId="20" xfId="1" applyNumberFormat="1" applyFont="1" applyBorder="1" applyAlignment="1">
      <alignment horizontal="centerContinuous" vertical="center"/>
    </xf>
    <xf numFmtId="0" fontId="2" fillId="0" borderId="26" xfId="1" applyFont="1" applyBorder="1" applyAlignment="1">
      <alignment horizontal="centerContinuous" vertical="center"/>
    </xf>
    <xf numFmtId="0" fontId="2" fillId="0" borderId="28" xfId="1" applyFont="1" applyBorder="1" applyAlignment="1">
      <alignment horizontal="centerContinuous" vertical="center"/>
    </xf>
    <xf numFmtId="0" fontId="35" fillId="0" borderId="33" xfId="1" applyFont="1" applyBorder="1" applyAlignment="1">
      <alignment horizontal="center"/>
    </xf>
    <xf numFmtId="0" fontId="36" fillId="4" borderId="16" xfId="1" applyFont="1" applyFill="1" applyBorder="1" applyAlignment="1">
      <alignment horizontal="center"/>
    </xf>
    <xf numFmtId="166" fontId="26" fillId="0" borderId="18" xfId="0" applyNumberFormat="1" applyFont="1" applyBorder="1" applyAlignment="1">
      <alignment horizontal="right"/>
    </xf>
    <xf numFmtId="166" fontId="26" fillId="0" borderId="6" xfId="0" applyNumberFormat="1" applyFont="1" applyBorder="1" applyAlignment="1">
      <alignment horizontal="right"/>
    </xf>
    <xf numFmtId="0" fontId="26" fillId="4" borderId="6" xfId="0" applyFont="1" applyFill="1" applyBorder="1" applyAlignment="1">
      <alignment horizontal="right"/>
    </xf>
    <xf numFmtId="0" fontId="26" fillId="0" borderId="6" xfId="0" applyFont="1" applyBorder="1" applyAlignment="1">
      <alignment horizontal="right"/>
    </xf>
    <xf numFmtId="0" fontId="38" fillId="4" borderId="1" xfId="1" applyFont="1" applyFill="1" applyBorder="1" applyAlignment="1">
      <alignment horizontal="center"/>
    </xf>
    <xf numFmtId="0" fontId="39" fillId="4" borderId="29" xfId="1" applyFont="1" applyFill="1" applyBorder="1"/>
    <xf numFmtId="0" fontId="40" fillId="0" borderId="27" xfId="1" applyFont="1" applyBorder="1"/>
    <xf numFmtId="0" fontId="41" fillId="0" borderId="27" xfId="1" applyFont="1" applyBorder="1"/>
    <xf numFmtId="4" fontId="42" fillId="0" borderId="27" xfId="1" applyNumberFormat="1" applyFont="1" applyFill="1" applyBorder="1" applyAlignment="1">
      <alignment horizontal="right"/>
    </xf>
    <xf numFmtId="4" fontId="42" fillId="0" borderId="27" xfId="1" applyNumberFormat="1" applyFont="1" applyFill="1" applyBorder="1"/>
    <xf numFmtId="4" fontId="41" fillId="3" borderId="27" xfId="1" applyNumberFormat="1" applyFont="1" applyFill="1" applyBorder="1"/>
    <xf numFmtId="0" fontId="31" fillId="0" borderId="27" xfId="1" applyFont="1" applyFill="1" applyBorder="1"/>
    <xf numFmtId="0" fontId="31" fillId="0" borderId="27" xfId="1" applyFont="1" applyBorder="1"/>
    <xf numFmtId="166" fontId="37" fillId="4" borderId="9" xfId="1" applyNumberFormat="1" applyFont="1" applyFill="1" applyBorder="1" applyAlignment="1">
      <alignment horizontal="right" wrapText="1"/>
    </xf>
    <xf numFmtId="165" fontId="32" fillId="4" borderId="6" xfId="1" applyNumberFormat="1" applyFont="1" applyFill="1" applyBorder="1"/>
    <xf numFmtId="165" fontId="32" fillId="4" borderId="12" xfId="1" applyNumberFormat="1" applyFont="1" applyFill="1" applyBorder="1"/>
    <xf numFmtId="166" fontId="30" fillId="0" borderId="6" xfId="1" applyNumberFormat="1" applyFont="1" applyBorder="1" applyProtection="1">
      <protection locked="0"/>
    </xf>
    <xf numFmtId="166" fontId="30" fillId="4" borderId="6" xfId="1" applyNumberFormat="1" applyFont="1" applyFill="1" applyBorder="1" applyAlignment="1" applyProtection="1">
      <alignment horizontal="right"/>
      <protection locked="0"/>
    </xf>
    <xf numFmtId="166" fontId="30" fillId="3" borderId="6" xfId="1" applyNumberFormat="1" applyFont="1" applyFill="1" applyBorder="1" applyAlignment="1">
      <alignment horizontal="right"/>
    </xf>
    <xf numFmtId="165" fontId="30" fillId="3" borderId="6" xfId="1" applyNumberFormat="1" applyFont="1" applyFill="1" applyBorder="1"/>
    <xf numFmtId="166" fontId="30" fillId="0" borderId="6" xfId="1" applyNumberFormat="1" applyFont="1" applyBorder="1"/>
    <xf numFmtId="165" fontId="30" fillId="3" borderId="7" xfId="1" applyNumberFormat="1" applyFont="1" applyFill="1" applyBorder="1"/>
    <xf numFmtId="166" fontId="30" fillId="0" borderId="6" xfId="1" applyNumberFormat="1" applyFont="1" applyBorder="1" applyAlignment="1" applyProtection="1">
      <alignment horizontal="right"/>
      <protection locked="0"/>
    </xf>
    <xf numFmtId="166" fontId="30" fillId="4" borderId="6" xfId="1" applyNumberFormat="1" applyFont="1" applyFill="1" applyBorder="1" applyProtection="1">
      <protection locked="0"/>
    </xf>
    <xf numFmtId="166" fontId="30" fillId="0" borderId="6" xfId="1" applyNumberFormat="1" applyFont="1" applyFill="1" applyBorder="1" applyProtection="1">
      <protection locked="0"/>
    </xf>
    <xf numFmtId="166" fontId="32" fillId="0" borderId="6" xfId="1" applyNumberFormat="1" applyFont="1" applyFill="1" applyBorder="1" applyProtection="1">
      <protection locked="0"/>
    </xf>
    <xf numFmtId="166" fontId="32" fillId="4" borderId="6" xfId="1" applyNumberFormat="1" applyFont="1" applyFill="1" applyBorder="1" applyProtection="1">
      <protection locked="0"/>
    </xf>
    <xf numFmtId="166" fontId="32" fillId="3" borderId="6" xfId="1" applyNumberFormat="1" applyFont="1" applyFill="1" applyBorder="1" applyAlignment="1">
      <alignment horizontal="right"/>
    </xf>
    <xf numFmtId="165" fontId="32" fillId="3" borderId="6" xfId="1" applyNumberFormat="1" applyFont="1" applyFill="1" applyBorder="1"/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6" fontId="37" fillId="4" borderId="11" xfId="1" applyNumberFormat="1" applyFont="1" applyFill="1" applyBorder="1" applyAlignment="1">
      <alignment horizontal="right"/>
    </xf>
    <xf numFmtId="165" fontId="32" fillId="4" borderId="7" xfId="1" applyNumberFormat="1" applyFont="1" applyFill="1" applyBorder="1"/>
    <xf numFmtId="165" fontId="30" fillId="0" borderId="7" xfId="1" applyNumberFormat="1" applyFont="1" applyBorder="1"/>
    <xf numFmtId="165" fontId="30" fillId="4" borderId="6" xfId="1" applyNumberFormat="1" applyFont="1" applyFill="1" applyBorder="1"/>
    <xf numFmtId="166" fontId="32" fillId="0" borderId="6" xfId="1" applyNumberFormat="1" applyFont="1" applyBorder="1" applyAlignment="1" applyProtection="1">
      <alignment horizontal="right"/>
      <protection locked="0"/>
    </xf>
    <xf numFmtId="166" fontId="32" fillId="4" borderId="6" xfId="1" applyNumberFormat="1" applyFont="1" applyFill="1" applyBorder="1" applyAlignment="1" applyProtection="1">
      <alignment horizontal="right"/>
      <protection locked="0"/>
    </xf>
    <xf numFmtId="166" fontId="30" fillId="4" borderId="6" xfId="1" applyNumberFormat="1" applyFont="1" applyFill="1" applyBorder="1" applyAlignment="1" applyProtection="1">
      <protection locked="0"/>
    </xf>
    <xf numFmtId="165" fontId="34" fillId="3" borderId="7" xfId="1" applyNumberFormat="1" applyFont="1" applyFill="1" applyBorder="1" applyAlignment="1"/>
    <xf numFmtId="164" fontId="30" fillId="4" borderId="6" xfId="1" applyNumberFormat="1" applyFont="1" applyFill="1" applyBorder="1" applyAlignment="1" applyProtection="1">
      <protection locked="0"/>
    </xf>
    <xf numFmtId="164" fontId="30" fillId="4" borderId="6" xfId="1" applyNumberFormat="1" applyFont="1" applyFill="1" applyBorder="1" applyProtection="1">
      <protection locked="0"/>
    </xf>
    <xf numFmtId="166" fontId="30" fillId="0" borderId="35" xfId="1" applyNumberFormat="1" applyFont="1" applyBorder="1" applyAlignment="1" applyProtection="1">
      <alignment horizontal="right"/>
      <protection locked="0"/>
    </xf>
    <xf numFmtId="166" fontId="30" fillId="4" borderId="35" xfId="1" applyNumberFormat="1" applyFont="1" applyFill="1" applyBorder="1" applyAlignment="1" applyProtection="1">
      <protection locked="0"/>
    </xf>
    <xf numFmtId="166" fontId="30" fillId="3" borderId="35" xfId="1" applyNumberFormat="1" applyFont="1" applyFill="1" applyBorder="1" applyAlignment="1">
      <alignment horizontal="right"/>
    </xf>
    <xf numFmtId="165" fontId="30" fillId="3" borderId="35" xfId="1" applyNumberFormat="1" applyFont="1" applyFill="1" applyBorder="1"/>
    <xf numFmtId="164" fontId="30" fillId="4" borderId="35" xfId="1" applyNumberFormat="1" applyFont="1" applyFill="1" applyBorder="1" applyProtection="1">
      <protection locked="0"/>
    </xf>
    <xf numFmtId="166" fontId="30" fillId="0" borderId="35" xfId="1" applyNumberFormat="1" applyFont="1" applyBorder="1"/>
    <xf numFmtId="165" fontId="30" fillId="0" borderId="36" xfId="1" applyNumberFormat="1" applyFont="1" applyBorder="1"/>
    <xf numFmtId="166" fontId="32" fillId="4" borderId="11" xfId="1" applyNumberFormat="1" applyFont="1" applyFill="1" applyBorder="1" applyProtection="1">
      <protection locked="0"/>
    </xf>
    <xf numFmtId="166" fontId="32" fillId="4" borderId="11" xfId="1" applyNumberFormat="1" applyFont="1" applyFill="1" applyBorder="1" applyAlignment="1" applyProtection="1">
      <alignment horizontal="right"/>
      <protection locked="0"/>
    </xf>
    <xf numFmtId="4" fontId="32" fillId="4" borderId="11" xfId="1" applyNumberFormat="1" applyFont="1" applyFill="1" applyBorder="1" applyProtection="1">
      <protection locked="0"/>
    </xf>
    <xf numFmtId="165" fontId="32" fillId="4" borderId="11" xfId="1" applyNumberFormat="1" applyFont="1" applyFill="1" applyBorder="1"/>
    <xf numFmtId="165" fontId="32" fillId="4" borderId="32" xfId="1" applyNumberFormat="1" applyFont="1" applyFill="1" applyBorder="1"/>
    <xf numFmtId="0" fontId="43" fillId="0" borderId="6" xfId="0" applyFont="1" applyBorder="1" applyAlignment="1">
      <alignment horizontal="center"/>
    </xf>
    <xf numFmtId="0" fontId="43" fillId="4" borderId="6" xfId="0" applyFont="1" applyFill="1" applyBorder="1" applyAlignment="1">
      <alignment horizontal="right"/>
    </xf>
    <xf numFmtId="166" fontId="43" fillId="0" borderId="6" xfId="0" applyNumberFormat="1" applyFont="1" applyBorder="1" applyAlignment="1">
      <alignment horizontal="right"/>
    </xf>
    <xf numFmtId="166" fontId="43" fillId="4" borderId="6" xfId="0" applyNumberFormat="1" applyFont="1" applyFill="1" applyBorder="1" applyAlignment="1">
      <alignment horizontal="right"/>
    </xf>
    <xf numFmtId="166" fontId="32" fillId="5" borderId="6" xfId="1" applyNumberFormat="1" applyFont="1" applyFill="1" applyBorder="1" applyProtection="1">
      <protection locked="0"/>
    </xf>
    <xf numFmtId="165" fontId="30" fillId="5" borderId="6" xfId="1" applyNumberFormat="1" applyFont="1" applyFill="1" applyBorder="1"/>
    <xf numFmtId="166" fontId="30" fillId="5" borderId="6" xfId="1" applyNumberFormat="1" applyFont="1" applyFill="1" applyBorder="1" applyProtection="1">
      <protection locked="0"/>
    </xf>
    <xf numFmtId="166" fontId="30" fillId="0" borderId="6" xfId="1" applyNumberFormat="1" applyFont="1" applyFill="1" applyBorder="1" applyAlignment="1" applyProtection="1">
      <alignment horizontal="right"/>
      <protection locked="0"/>
    </xf>
    <xf numFmtId="166" fontId="32" fillId="4" borderId="30" xfId="1" applyNumberFormat="1" applyFont="1" applyFill="1" applyBorder="1" applyAlignment="1">
      <alignment horizontal="right"/>
    </xf>
    <xf numFmtId="165" fontId="32" fillId="4" borderId="30" xfId="1" applyNumberFormat="1" applyFont="1" applyFill="1" applyBorder="1"/>
    <xf numFmtId="165" fontId="32" fillId="4" borderId="31" xfId="1" applyNumberFormat="1" applyFont="1" applyFill="1" applyBorder="1"/>
    <xf numFmtId="0" fontId="31" fillId="0" borderId="17" xfId="1" applyFont="1" applyFill="1" applyBorder="1" applyAlignment="1">
      <alignment horizontal="center"/>
    </xf>
    <xf numFmtId="0" fontId="31" fillId="0" borderId="1" xfId="1" applyFont="1" applyFill="1" applyBorder="1" applyAlignment="1">
      <alignment horizontal="center"/>
    </xf>
    <xf numFmtId="0" fontId="31" fillId="0" borderId="1" xfId="1" applyFont="1" applyBorder="1" applyAlignment="1">
      <alignment horizontal="center"/>
    </xf>
    <xf numFmtId="0" fontId="31" fillId="4" borderId="1" xfId="1" applyFont="1" applyFill="1" applyBorder="1" applyAlignment="1">
      <alignment horizontal="center"/>
    </xf>
    <xf numFmtId="0" fontId="31" fillId="5" borderId="1" xfId="1" applyFont="1" applyFill="1" applyBorder="1" applyAlignment="1">
      <alignment horizontal="center"/>
    </xf>
    <xf numFmtId="0" fontId="31" fillId="0" borderId="16" xfId="1" applyFont="1" applyFill="1" applyBorder="1" applyAlignment="1">
      <alignment horizontal="center"/>
    </xf>
    <xf numFmtId="0" fontId="31" fillId="4" borderId="8" xfId="1" applyFont="1" applyFill="1" applyBorder="1" applyAlignment="1">
      <alignment horizontal="center"/>
    </xf>
    <xf numFmtId="0" fontId="33" fillId="0" borderId="1" xfId="1" applyFont="1" applyFill="1" applyBorder="1" applyAlignment="1">
      <alignment horizontal="center"/>
    </xf>
    <xf numFmtId="0" fontId="31" fillId="4" borderId="16" xfId="1" applyFont="1" applyFill="1" applyBorder="1" applyAlignment="1">
      <alignment horizontal="center"/>
    </xf>
    <xf numFmtId="0" fontId="31" fillId="0" borderId="17" xfId="1" applyFont="1" applyBorder="1" applyAlignment="1">
      <alignment horizontal="center"/>
    </xf>
    <xf numFmtId="0" fontId="31" fillId="0" borderId="16" xfId="1" applyFont="1" applyBorder="1" applyAlignment="1">
      <alignment horizontal="center"/>
    </xf>
    <xf numFmtId="0" fontId="33" fillId="0" borderId="1" xfId="1" applyFont="1" applyBorder="1" applyAlignment="1">
      <alignment horizontal="center"/>
    </xf>
    <xf numFmtId="0" fontId="11" fillId="0" borderId="27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36" fillId="0" borderId="17" xfId="1" applyFont="1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2" fillId="0" borderId="0" xfId="1" applyFont="1" applyAlignment="1">
      <alignment horizontal="center"/>
    </xf>
    <xf numFmtId="0" fontId="22" fillId="0" borderId="0" xfId="1" applyFont="1" applyAlignment="1" applyProtection="1">
      <alignment horizontal="center"/>
      <protection locked="0"/>
    </xf>
    <xf numFmtId="0" fontId="4" fillId="0" borderId="14" xfId="1" applyFont="1" applyBorder="1" applyAlignment="1"/>
    <xf numFmtId="0" fontId="4" fillId="0" borderId="24" xfId="1" applyFont="1" applyBorder="1" applyAlignment="1"/>
    <xf numFmtId="0" fontId="14" fillId="0" borderId="10" xfId="1" applyFont="1" applyBorder="1" applyAlignment="1">
      <alignment horizontal="center" vertical="center"/>
    </xf>
    <xf numFmtId="0" fontId="6" fillId="0" borderId="22" xfId="1" applyFont="1" applyBorder="1" applyAlignment="1">
      <alignment vertical="center"/>
    </xf>
    <xf numFmtId="0" fontId="11" fillId="0" borderId="10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10" xfId="1" applyFont="1" applyBorder="1" applyAlignment="1" applyProtection="1">
      <alignment horizontal="center" vertical="center" wrapText="1"/>
      <protection locked="0"/>
    </xf>
    <xf numFmtId="0" fontId="11" fillId="0" borderId="22" xfId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view="pageBreakPreview" topLeftCell="B1" zoomScale="75" zoomScaleNormal="80" zoomScaleSheetLayoutView="75" workbookViewId="0">
      <selection activeCell="B66" sqref="B66"/>
    </sheetView>
  </sheetViews>
  <sheetFormatPr defaultRowHeight="15" x14ac:dyDescent="0.25"/>
  <cols>
    <col min="1" max="1" width="12.85546875" customWidth="1"/>
    <col min="2" max="2" width="69.7109375" customWidth="1"/>
    <col min="3" max="3" width="15.7109375" customWidth="1"/>
    <col min="4" max="4" width="15.5703125" customWidth="1"/>
    <col min="5" max="6" width="14.85546875" customWidth="1"/>
    <col min="7" max="7" width="13.85546875" customWidth="1"/>
    <col min="8" max="8" width="12.42578125" customWidth="1"/>
    <col min="9" max="9" width="14.140625" customWidth="1"/>
    <col min="10" max="10" width="12.7109375" customWidth="1"/>
    <col min="11" max="11" width="12.5703125" customWidth="1"/>
  </cols>
  <sheetData>
    <row r="1" spans="1:11" ht="19.5" x14ac:dyDescent="0.3">
      <c r="A1" s="2"/>
      <c r="B1" s="156" t="s">
        <v>0</v>
      </c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9.5" x14ac:dyDescent="0.3">
      <c r="A2" s="2"/>
      <c r="B2" s="156" t="s">
        <v>61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9.5" x14ac:dyDescent="0.3">
      <c r="A3" s="2"/>
      <c r="B3" s="157" t="s">
        <v>67</v>
      </c>
      <c r="C3" s="157"/>
      <c r="D3" s="157"/>
      <c r="E3" s="157"/>
      <c r="F3" s="157"/>
      <c r="G3" s="157"/>
      <c r="H3" s="157"/>
      <c r="I3" s="157"/>
      <c r="J3" s="157"/>
      <c r="K3" s="157"/>
    </row>
    <row r="4" spans="1:11" ht="8.2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19"/>
      <c r="K4" s="2"/>
    </row>
    <row r="5" spans="1:11" ht="96.75" customHeight="1" x14ac:dyDescent="0.25">
      <c r="A5" s="158"/>
      <c r="B5" s="160" t="s">
        <v>1</v>
      </c>
      <c r="C5" s="162" t="s">
        <v>58</v>
      </c>
      <c r="D5" s="162" t="s">
        <v>66</v>
      </c>
      <c r="E5" s="151" t="s">
        <v>64</v>
      </c>
      <c r="F5" s="165" t="s">
        <v>68</v>
      </c>
      <c r="G5" s="151" t="s">
        <v>2</v>
      </c>
      <c r="H5" s="151"/>
      <c r="I5" s="165" t="s">
        <v>65</v>
      </c>
      <c r="J5" s="151" t="s">
        <v>60</v>
      </c>
      <c r="K5" s="152"/>
    </row>
    <row r="6" spans="1:11" ht="15" customHeight="1" x14ac:dyDescent="0.25">
      <c r="A6" s="159"/>
      <c r="B6" s="161"/>
      <c r="C6" s="163"/>
      <c r="D6" s="163"/>
      <c r="E6" s="164"/>
      <c r="F6" s="166"/>
      <c r="G6" s="70" t="s">
        <v>3</v>
      </c>
      <c r="H6" s="71" t="s">
        <v>4</v>
      </c>
      <c r="I6" s="166"/>
      <c r="J6" s="70" t="s">
        <v>3</v>
      </c>
      <c r="K6" s="72" t="s">
        <v>4</v>
      </c>
    </row>
    <row r="7" spans="1:11" ht="14.25" customHeight="1" x14ac:dyDescent="0.25">
      <c r="A7" s="3">
        <v>1</v>
      </c>
      <c r="B7" s="17">
        <v>2</v>
      </c>
      <c r="C7" s="5">
        <v>3</v>
      </c>
      <c r="D7" s="5"/>
      <c r="E7" s="5">
        <v>4</v>
      </c>
      <c r="F7" s="6">
        <v>5</v>
      </c>
      <c r="G7" s="14">
        <v>6</v>
      </c>
      <c r="H7" s="15">
        <v>7</v>
      </c>
      <c r="I7" s="16">
        <v>8</v>
      </c>
      <c r="J7" s="4">
        <v>9</v>
      </c>
      <c r="K7" s="7">
        <v>10</v>
      </c>
    </row>
    <row r="8" spans="1:11" ht="24" customHeight="1" x14ac:dyDescent="0.3">
      <c r="A8" s="145">
        <v>100000</v>
      </c>
      <c r="B8" s="42" t="s">
        <v>5</v>
      </c>
      <c r="C8" s="88">
        <f>SUM(C9:C11,C12)</f>
        <v>235698.89999999997</v>
      </c>
      <c r="D8" s="88">
        <f>SUM(D9:D11,D12)</f>
        <v>246972.2</v>
      </c>
      <c r="E8" s="88">
        <f>SUM(E12,E9:E11)</f>
        <v>130251.69999999998</v>
      </c>
      <c r="F8" s="88">
        <f>SUM(F9:F11,F12)</f>
        <v>140290.4</v>
      </c>
      <c r="G8" s="88">
        <f>SUM(G9:G11,G12)</f>
        <v>10038.700000000004</v>
      </c>
      <c r="H8" s="89">
        <f>SUM(F8/E8)*100%</f>
        <v>1.0770715468588894</v>
      </c>
      <c r="I8" s="88">
        <f>SUM(I9:I11,I12)</f>
        <v>113610.7</v>
      </c>
      <c r="J8" s="88">
        <f>SUM(J9:J11,J12)</f>
        <v>26679.700000000008</v>
      </c>
      <c r="K8" s="90">
        <f>SUM(F8/I8)*100%</f>
        <v>1.2348343949997667</v>
      </c>
    </row>
    <row r="9" spans="1:11" ht="27.75" customHeight="1" x14ac:dyDescent="0.3">
      <c r="A9" s="141">
        <v>110100</v>
      </c>
      <c r="B9" s="27" t="s">
        <v>6</v>
      </c>
      <c r="C9" s="91">
        <v>176113.8</v>
      </c>
      <c r="D9" s="91">
        <v>185387.1</v>
      </c>
      <c r="E9" s="91">
        <v>98804.2</v>
      </c>
      <c r="F9" s="92">
        <v>106475.3</v>
      </c>
      <c r="G9" s="93">
        <f>SUM(F9-E9)</f>
        <v>7671.1000000000058</v>
      </c>
      <c r="H9" s="94">
        <f>SUM(F9/E9)</f>
        <v>1.0776394120897694</v>
      </c>
      <c r="I9" s="92">
        <v>85101.4</v>
      </c>
      <c r="J9" s="95">
        <f>SUM(F9-I9)</f>
        <v>21373.900000000009</v>
      </c>
      <c r="K9" s="96">
        <f>SUM(F9/I9)*100%</f>
        <v>1.2511580303026744</v>
      </c>
    </row>
    <row r="10" spans="1:11" ht="24" customHeight="1" x14ac:dyDescent="0.3">
      <c r="A10" s="140">
        <v>110200</v>
      </c>
      <c r="B10" s="28" t="s">
        <v>7</v>
      </c>
      <c r="C10" s="97">
        <v>81.400000000000006</v>
      </c>
      <c r="D10" s="97">
        <v>81.400000000000006</v>
      </c>
      <c r="E10" s="97">
        <v>39.4</v>
      </c>
      <c r="F10" s="98">
        <v>446.1</v>
      </c>
      <c r="G10" s="93">
        <f>SUM(F10-E10)</f>
        <v>406.70000000000005</v>
      </c>
      <c r="H10" s="94">
        <f>SUM(F10/E10)</f>
        <v>11.322335025380712</v>
      </c>
      <c r="I10" s="98">
        <v>136.4</v>
      </c>
      <c r="J10" s="95">
        <f t="shared" ref="J10:J18" si="0">SUM(F10-I10)</f>
        <v>309.70000000000005</v>
      </c>
      <c r="K10" s="96">
        <f t="shared" ref="K10:K30" si="1">SUM(F10/I10)*100%</f>
        <v>3.2705278592375366</v>
      </c>
    </row>
    <row r="11" spans="1:11" ht="35.25" customHeight="1" x14ac:dyDescent="0.3">
      <c r="A11" s="140">
        <v>140400</v>
      </c>
      <c r="B11" s="29" t="s">
        <v>8</v>
      </c>
      <c r="C11" s="99">
        <v>8400</v>
      </c>
      <c r="D11" s="99">
        <v>8400</v>
      </c>
      <c r="E11" s="99">
        <v>4290</v>
      </c>
      <c r="F11" s="98">
        <v>4284.8999999999996</v>
      </c>
      <c r="G11" s="93">
        <f>SUM(F11-E11)</f>
        <v>-5.1000000000003638</v>
      </c>
      <c r="H11" s="94">
        <f>SUM(F11/E11)</f>
        <v>0.99881118881118869</v>
      </c>
      <c r="I11" s="98">
        <v>4266.6000000000004</v>
      </c>
      <c r="J11" s="95">
        <f t="shared" si="0"/>
        <v>18.299999999999272</v>
      </c>
      <c r="K11" s="96">
        <f t="shared" si="1"/>
        <v>1.0042891295176486</v>
      </c>
    </row>
    <row r="12" spans="1:11" ht="26.25" customHeight="1" x14ac:dyDescent="0.3">
      <c r="A12" s="146">
        <v>180000</v>
      </c>
      <c r="B12" s="30" t="s">
        <v>9</v>
      </c>
      <c r="C12" s="100">
        <f t="shared" ref="C12:F12" si="2">SUM(C17:C18,C13)</f>
        <v>51103.7</v>
      </c>
      <c r="D12" s="100">
        <f t="shared" ref="D12" si="3">SUM(D17:D18,D13)</f>
        <v>53103.7</v>
      </c>
      <c r="E12" s="100">
        <f t="shared" si="2"/>
        <v>27118.1</v>
      </c>
      <c r="F12" s="101">
        <f t="shared" si="2"/>
        <v>29084.1</v>
      </c>
      <c r="G12" s="102">
        <f>SUM(G17:G18,G13)</f>
        <v>1966</v>
      </c>
      <c r="H12" s="103">
        <f t="shared" ref="H12:H13" si="4">SUM(F12/E12)</f>
        <v>1.0724977044851962</v>
      </c>
      <c r="I12" s="101">
        <f t="shared" ref="I12" si="5">SUM(I17:I18,I13)</f>
        <v>24106.3</v>
      </c>
      <c r="J12" s="104">
        <f t="shared" si="0"/>
        <v>4977.7999999999993</v>
      </c>
      <c r="K12" s="105">
        <f t="shared" si="1"/>
        <v>1.2064937381514376</v>
      </c>
    </row>
    <row r="13" spans="1:11" ht="24" customHeight="1" x14ac:dyDescent="0.3">
      <c r="A13" s="146">
        <v>180100</v>
      </c>
      <c r="B13" s="31" t="s">
        <v>10</v>
      </c>
      <c r="C13" s="100">
        <f t="shared" ref="C13:F13" si="6">SUM(C14:C16)</f>
        <v>44550</v>
      </c>
      <c r="D13" s="100">
        <f t="shared" ref="D13" si="7">SUM(D14:D16)</f>
        <v>45550</v>
      </c>
      <c r="E13" s="100">
        <f t="shared" si="6"/>
        <v>23047</v>
      </c>
      <c r="F13" s="101">
        <f t="shared" si="6"/>
        <v>23712.3</v>
      </c>
      <c r="G13" s="102">
        <f>SUM(G14:G16)</f>
        <v>665.3</v>
      </c>
      <c r="H13" s="103">
        <f t="shared" si="4"/>
        <v>1.0288670976699787</v>
      </c>
      <c r="I13" s="101">
        <f t="shared" ref="I13" si="8">SUM(I14:I16)</f>
        <v>21031.5</v>
      </c>
      <c r="J13" s="95">
        <f t="shared" si="0"/>
        <v>2680.7999999999993</v>
      </c>
      <c r="K13" s="96">
        <f t="shared" si="1"/>
        <v>1.1274659439412309</v>
      </c>
    </row>
    <row r="14" spans="1:11" ht="24" customHeight="1" x14ac:dyDescent="0.3">
      <c r="A14" s="140"/>
      <c r="B14" s="26" t="s">
        <v>11</v>
      </c>
      <c r="C14" s="99">
        <v>3000</v>
      </c>
      <c r="D14" s="99">
        <v>3000</v>
      </c>
      <c r="E14" s="99">
        <v>1291</v>
      </c>
      <c r="F14" s="98">
        <v>1441.3</v>
      </c>
      <c r="G14" s="93">
        <f>SUM(F14-E14)</f>
        <v>150.29999999999995</v>
      </c>
      <c r="H14" s="94">
        <f>SUM(F14/E14)</f>
        <v>1.1164213787761426</v>
      </c>
      <c r="I14" s="98">
        <v>1135.5</v>
      </c>
      <c r="J14" s="95">
        <f t="shared" si="0"/>
        <v>305.79999999999995</v>
      </c>
      <c r="K14" s="96">
        <f t="shared" si="1"/>
        <v>1.2693086745926905</v>
      </c>
    </row>
    <row r="15" spans="1:11" ht="21.75" customHeight="1" x14ac:dyDescent="0.3">
      <c r="A15" s="140"/>
      <c r="B15" s="26" t="s">
        <v>12</v>
      </c>
      <c r="C15" s="99">
        <v>41500</v>
      </c>
      <c r="D15" s="99">
        <v>42500</v>
      </c>
      <c r="E15" s="99">
        <v>21756</v>
      </c>
      <c r="F15" s="98">
        <v>22271</v>
      </c>
      <c r="G15" s="93">
        <f>SUM(F15-E15)</f>
        <v>515</v>
      </c>
      <c r="H15" s="94">
        <f t="shared" ref="H15:H18" si="9">SUM(F15/E15)</f>
        <v>1.023671630814488</v>
      </c>
      <c r="I15" s="98">
        <v>19896</v>
      </c>
      <c r="J15" s="95">
        <f t="shared" si="0"/>
        <v>2375</v>
      </c>
      <c r="K15" s="96">
        <f t="shared" si="1"/>
        <v>1.1193707277844793</v>
      </c>
    </row>
    <row r="16" spans="1:11" ht="21.75" customHeight="1" x14ac:dyDescent="0.3">
      <c r="A16" s="140"/>
      <c r="B16" s="26" t="s">
        <v>13</v>
      </c>
      <c r="C16" s="99">
        <v>50</v>
      </c>
      <c r="D16" s="99">
        <v>50</v>
      </c>
      <c r="E16" s="99"/>
      <c r="F16" s="98">
        <v>0</v>
      </c>
      <c r="G16" s="93">
        <f>SUM(F16-E16)</f>
        <v>0</v>
      </c>
      <c r="H16" s="94"/>
      <c r="I16" s="98">
        <v>0</v>
      </c>
      <c r="J16" s="95">
        <f t="shared" si="0"/>
        <v>0</v>
      </c>
      <c r="K16" s="96" t="e">
        <f t="shared" si="1"/>
        <v>#DIV/0!</v>
      </c>
    </row>
    <row r="17" spans="1:11" ht="20.25" customHeight="1" x14ac:dyDescent="0.3">
      <c r="A17" s="140">
        <v>180300</v>
      </c>
      <c r="B17" s="26" t="s">
        <v>14</v>
      </c>
      <c r="C17" s="99">
        <v>3.7</v>
      </c>
      <c r="D17" s="99">
        <v>3.7</v>
      </c>
      <c r="E17" s="99">
        <v>2.2999999999999998</v>
      </c>
      <c r="F17" s="98">
        <v>1.5</v>
      </c>
      <c r="G17" s="93">
        <f>SUM(F17-E17)</f>
        <v>-0.79999999999999982</v>
      </c>
      <c r="H17" s="94">
        <f t="shared" si="9"/>
        <v>0.65217391304347827</v>
      </c>
      <c r="I17" s="98">
        <v>2.4</v>
      </c>
      <c r="J17" s="95">
        <f t="shared" si="0"/>
        <v>-0.89999999999999991</v>
      </c>
      <c r="K17" s="96">
        <f t="shared" si="1"/>
        <v>0.625</v>
      </c>
    </row>
    <row r="18" spans="1:11" ht="21" customHeight="1" x14ac:dyDescent="0.3">
      <c r="A18" s="140">
        <v>180500</v>
      </c>
      <c r="B18" s="26" t="s">
        <v>15</v>
      </c>
      <c r="C18" s="99">
        <v>6550</v>
      </c>
      <c r="D18" s="99">
        <v>7550</v>
      </c>
      <c r="E18" s="99">
        <v>4068.8</v>
      </c>
      <c r="F18" s="98">
        <v>5370.3</v>
      </c>
      <c r="G18" s="93">
        <f>SUM(F18-E18)</f>
        <v>1301.5</v>
      </c>
      <c r="H18" s="94">
        <f t="shared" si="9"/>
        <v>1.3198731812819504</v>
      </c>
      <c r="I18" s="98">
        <v>3072.4</v>
      </c>
      <c r="J18" s="95">
        <f t="shared" si="0"/>
        <v>2297.9</v>
      </c>
      <c r="K18" s="96">
        <f t="shared" si="1"/>
        <v>1.7479169378987112</v>
      </c>
    </row>
    <row r="19" spans="1:11" ht="24" customHeight="1" x14ac:dyDescent="0.3">
      <c r="A19" s="147">
        <v>200000</v>
      </c>
      <c r="B19" s="43" t="s">
        <v>17</v>
      </c>
      <c r="C19" s="106">
        <f>SUM(C20:C30)</f>
        <v>898</v>
      </c>
      <c r="D19" s="106">
        <f>SUM(D20:D30)</f>
        <v>3622.0000000000005</v>
      </c>
      <c r="E19" s="106">
        <f>SUM(E20:E30)</f>
        <v>2716.5</v>
      </c>
      <c r="F19" s="106">
        <f>SUM(F20:F30)</f>
        <v>2893.9000000000005</v>
      </c>
      <c r="G19" s="106">
        <f>SUM(G20:G30)</f>
        <v>177.40000000000003</v>
      </c>
      <c r="H19" s="89">
        <f>SUM(F19/E19)*100%</f>
        <v>1.0653046199153324</v>
      </c>
      <c r="I19" s="106">
        <f>SUM(I20:I30)</f>
        <v>1125.1000000000001</v>
      </c>
      <c r="J19" s="106">
        <f>SUM(J20:J30)</f>
        <v>1768.7999999999997</v>
      </c>
      <c r="K19" s="107">
        <f>SUM(F19/I19)*100%</f>
        <v>2.5721269220513734</v>
      </c>
    </row>
    <row r="20" spans="1:11" ht="42" customHeight="1" x14ac:dyDescent="0.3">
      <c r="A20" s="140">
        <v>210103</v>
      </c>
      <c r="B20" s="18" t="s">
        <v>44</v>
      </c>
      <c r="C20" s="99">
        <v>61</v>
      </c>
      <c r="D20" s="99">
        <v>149.80000000000001</v>
      </c>
      <c r="E20" s="99">
        <v>118.8</v>
      </c>
      <c r="F20" s="98">
        <v>149.80000000000001</v>
      </c>
      <c r="G20" s="93">
        <f>SUM(F20-E20)</f>
        <v>31.000000000000014</v>
      </c>
      <c r="H20" s="94">
        <f>SUM(F20/E20)</f>
        <v>1.260942760942761</v>
      </c>
      <c r="I20" s="98">
        <v>182.3</v>
      </c>
      <c r="J20" s="95">
        <f t="shared" ref="J20:J33" si="10">SUM(F20-I20)</f>
        <v>-32.5</v>
      </c>
      <c r="K20" s="108">
        <f t="shared" si="1"/>
        <v>0.8217224355458036</v>
      </c>
    </row>
    <row r="21" spans="1:11" ht="36.75" customHeight="1" x14ac:dyDescent="0.3">
      <c r="A21" s="140">
        <v>210500</v>
      </c>
      <c r="B21" s="62" t="s">
        <v>50</v>
      </c>
      <c r="C21" s="99"/>
      <c r="D21" s="99">
        <v>2657</v>
      </c>
      <c r="E21" s="99">
        <v>2057.6999999999998</v>
      </c>
      <c r="F21" s="98">
        <v>2057.6999999999998</v>
      </c>
      <c r="G21" s="93">
        <f t="shared" ref="G21:G30" si="11">SUM(F21-E21)</f>
        <v>0</v>
      </c>
      <c r="H21" s="94">
        <f>SUM(F21/E21)</f>
        <v>1</v>
      </c>
      <c r="I21" s="98">
        <v>242.9</v>
      </c>
      <c r="J21" s="95">
        <f t="shared" si="10"/>
        <v>1814.7999999999997</v>
      </c>
      <c r="K21" s="108">
        <f t="shared" si="1"/>
        <v>8.4713874022231366</v>
      </c>
    </row>
    <row r="22" spans="1:11" ht="24" customHeight="1" x14ac:dyDescent="0.3">
      <c r="A22" s="140">
        <v>210805</v>
      </c>
      <c r="B22" s="69" t="s">
        <v>18</v>
      </c>
      <c r="C22" s="99"/>
      <c r="D22" s="99">
        <v>18.399999999999999</v>
      </c>
      <c r="E22" s="99">
        <v>18.399999999999999</v>
      </c>
      <c r="F22" s="98">
        <v>18.399999999999999</v>
      </c>
      <c r="G22" s="93">
        <f t="shared" si="11"/>
        <v>0</v>
      </c>
      <c r="H22" s="94">
        <f>SUM(F22/E22)</f>
        <v>1</v>
      </c>
      <c r="I22" s="98"/>
      <c r="J22" s="95">
        <f t="shared" si="10"/>
        <v>18.399999999999999</v>
      </c>
      <c r="K22" s="108"/>
    </row>
    <row r="23" spans="1:11" ht="23.25" customHeight="1" x14ac:dyDescent="0.3">
      <c r="A23" s="141">
        <v>210811</v>
      </c>
      <c r="B23" s="32" t="s">
        <v>19</v>
      </c>
      <c r="C23" s="99">
        <v>42</v>
      </c>
      <c r="D23" s="99">
        <v>42</v>
      </c>
      <c r="E23" s="99">
        <v>20.5</v>
      </c>
      <c r="F23" s="98">
        <v>17.100000000000001</v>
      </c>
      <c r="G23" s="93">
        <f t="shared" si="11"/>
        <v>-3.3999999999999986</v>
      </c>
      <c r="H23" s="94">
        <f t="shared" ref="H23:H30" si="12">SUM(F23/E23)</f>
        <v>0.83414634146341471</v>
      </c>
      <c r="I23" s="98">
        <v>21</v>
      </c>
      <c r="J23" s="95">
        <f t="shared" si="10"/>
        <v>-3.8999999999999986</v>
      </c>
      <c r="K23" s="108">
        <f>SUM(F23/I23)*100%</f>
        <v>0.81428571428571439</v>
      </c>
    </row>
    <row r="24" spans="1:11" ht="33.75" customHeight="1" x14ac:dyDescent="0.3">
      <c r="A24" s="148">
        <v>210815</v>
      </c>
      <c r="B24" s="47" t="s">
        <v>47</v>
      </c>
      <c r="C24" s="99"/>
      <c r="D24" s="99">
        <v>51</v>
      </c>
      <c r="E24" s="99">
        <v>51</v>
      </c>
      <c r="F24" s="98">
        <v>51</v>
      </c>
      <c r="G24" s="93">
        <f t="shared" si="11"/>
        <v>0</v>
      </c>
      <c r="H24" s="94">
        <f t="shared" si="12"/>
        <v>1</v>
      </c>
      <c r="I24" s="98">
        <v>20.100000000000001</v>
      </c>
      <c r="J24" s="95">
        <f t="shared" si="10"/>
        <v>30.9</v>
      </c>
      <c r="K24" s="108">
        <f>SUM(F24/I24)*100%</f>
        <v>2.5373134328358207</v>
      </c>
    </row>
    <row r="25" spans="1:11" ht="37.5" customHeight="1" x14ac:dyDescent="0.3">
      <c r="A25" s="149">
        <v>220103</v>
      </c>
      <c r="B25" s="67" t="s">
        <v>49</v>
      </c>
      <c r="C25" s="99">
        <v>10</v>
      </c>
      <c r="D25" s="99">
        <v>16.8</v>
      </c>
      <c r="E25" s="99">
        <v>11.4</v>
      </c>
      <c r="F25" s="98">
        <v>23.8</v>
      </c>
      <c r="G25" s="93">
        <f t="shared" si="11"/>
        <v>12.4</v>
      </c>
      <c r="H25" s="94">
        <f t="shared" si="12"/>
        <v>2.0877192982456139</v>
      </c>
      <c r="I25" s="98">
        <v>1.8</v>
      </c>
      <c r="J25" s="95">
        <f t="shared" si="10"/>
        <v>22</v>
      </c>
      <c r="K25" s="108">
        <f>SUM(F25/I25)*100%</f>
        <v>13.222222222222221</v>
      </c>
    </row>
    <row r="26" spans="1:11" ht="24.75" customHeight="1" x14ac:dyDescent="0.3">
      <c r="A26" s="141">
        <v>220125</v>
      </c>
      <c r="B26" s="33" t="s">
        <v>43</v>
      </c>
      <c r="C26" s="99">
        <v>290</v>
      </c>
      <c r="D26" s="99">
        <v>360</v>
      </c>
      <c r="E26" s="99">
        <v>214.8</v>
      </c>
      <c r="F26" s="98">
        <v>419.6</v>
      </c>
      <c r="G26" s="93">
        <f t="shared" si="11"/>
        <v>204.8</v>
      </c>
      <c r="H26" s="94">
        <f t="shared" si="12"/>
        <v>1.9534450651769089</v>
      </c>
      <c r="I26" s="98">
        <v>117.5</v>
      </c>
      <c r="J26" s="95">
        <f t="shared" si="10"/>
        <v>302.10000000000002</v>
      </c>
      <c r="K26" s="108">
        <f t="shared" si="1"/>
        <v>3.5710638297872341</v>
      </c>
    </row>
    <row r="27" spans="1:11" ht="32.25" customHeight="1" x14ac:dyDescent="0.3">
      <c r="A27" s="141">
        <v>220126</v>
      </c>
      <c r="B27" s="41" t="s">
        <v>45</v>
      </c>
      <c r="C27" s="99">
        <v>100</v>
      </c>
      <c r="D27" s="99">
        <v>100</v>
      </c>
      <c r="E27" s="99">
        <v>50.1</v>
      </c>
      <c r="F27" s="98">
        <v>66.3</v>
      </c>
      <c r="G27" s="93">
        <f t="shared" si="11"/>
        <v>16.199999999999996</v>
      </c>
      <c r="H27" s="94">
        <f t="shared" si="12"/>
        <v>1.3233532934131735</v>
      </c>
      <c r="I27" s="98">
        <v>24.8</v>
      </c>
      <c r="J27" s="95">
        <f t="shared" si="10"/>
        <v>41.5</v>
      </c>
      <c r="K27" s="108">
        <f t="shared" si="1"/>
        <v>2.6733870967741935</v>
      </c>
    </row>
    <row r="28" spans="1:11" ht="30.75" customHeight="1" x14ac:dyDescent="0.3">
      <c r="A28" s="141">
        <v>220804</v>
      </c>
      <c r="B28" s="49" t="s">
        <v>52</v>
      </c>
      <c r="C28" s="99"/>
      <c r="D28" s="99"/>
      <c r="E28" s="99"/>
      <c r="F28" s="98"/>
      <c r="G28" s="93"/>
      <c r="H28" s="94"/>
      <c r="I28" s="98">
        <v>273.8</v>
      </c>
      <c r="J28" s="95">
        <f t="shared" si="10"/>
        <v>-273.8</v>
      </c>
      <c r="K28" s="108">
        <f t="shared" si="1"/>
        <v>0</v>
      </c>
    </row>
    <row r="29" spans="1:11" ht="24" customHeight="1" x14ac:dyDescent="0.3">
      <c r="A29" s="141">
        <v>220900</v>
      </c>
      <c r="B29" s="27" t="s">
        <v>20</v>
      </c>
      <c r="C29" s="99">
        <v>310</v>
      </c>
      <c r="D29" s="99">
        <v>142</v>
      </c>
      <c r="E29" s="99">
        <v>131.19999999999999</v>
      </c>
      <c r="F29" s="98">
        <v>23.8</v>
      </c>
      <c r="G29" s="93">
        <f t="shared" si="11"/>
        <v>-107.39999999999999</v>
      </c>
      <c r="H29" s="94">
        <f t="shared" si="12"/>
        <v>0.18140243902439027</v>
      </c>
      <c r="I29" s="98">
        <v>175</v>
      </c>
      <c r="J29" s="95">
        <f t="shared" si="10"/>
        <v>-151.19999999999999</v>
      </c>
      <c r="K29" s="108">
        <f t="shared" si="1"/>
        <v>0.13600000000000001</v>
      </c>
    </row>
    <row r="30" spans="1:11" ht="25.5" customHeight="1" x14ac:dyDescent="0.3">
      <c r="A30" s="141">
        <v>240603</v>
      </c>
      <c r="B30" s="34" t="s">
        <v>18</v>
      </c>
      <c r="C30" s="99">
        <v>85</v>
      </c>
      <c r="D30" s="99">
        <v>85</v>
      </c>
      <c r="E30" s="99">
        <v>42.6</v>
      </c>
      <c r="F30" s="98">
        <v>66.400000000000006</v>
      </c>
      <c r="G30" s="93">
        <f t="shared" si="11"/>
        <v>23.800000000000004</v>
      </c>
      <c r="H30" s="94">
        <f t="shared" si="12"/>
        <v>1.5586854460093897</v>
      </c>
      <c r="I30" s="98">
        <v>65.900000000000006</v>
      </c>
      <c r="J30" s="95">
        <f t="shared" si="10"/>
        <v>0.5</v>
      </c>
      <c r="K30" s="108">
        <f t="shared" si="1"/>
        <v>1.007587253414264</v>
      </c>
    </row>
    <row r="31" spans="1:11" ht="26.25" customHeight="1" x14ac:dyDescent="0.3">
      <c r="A31" s="147">
        <v>300000</v>
      </c>
      <c r="B31" s="43" t="s">
        <v>21</v>
      </c>
      <c r="C31" s="106">
        <f>SUM(C32:C33)</f>
        <v>0</v>
      </c>
      <c r="D31" s="106">
        <f>SUM(D32:D33)</f>
        <v>0</v>
      </c>
      <c r="E31" s="106">
        <f t="shared" ref="E31" si="13">SUM(E32:E33)</f>
        <v>0</v>
      </c>
      <c r="F31" s="106">
        <v>0.3</v>
      </c>
      <c r="G31" s="106">
        <f>SUM(F31-E31)</f>
        <v>0.3</v>
      </c>
      <c r="H31" s="109"/>
      <c r="I31" s="106">
        <v>0</v>
      </c>
      <c r="J31" s="106">
        <f>SUM(F31-I31)</f>
        <v>0.3</v>
      </c>
      <c r="K31" s="107"/>
    </row>
    <row r="32" spans="1:11" ht="28.5" hidden="1" customHeight="1" x14ac:dyDescent="0.3">
      <c r="A32" s="141">
        <v>310102</v>
      </c>
      <c r="B32" s="35" t="s">
        <v>22</v>
      </c>
      <c r="C32" s="97"/>
      <c r="D32" s="97"/>
      <c r="E32" s="97"/>
      <c r="F32" s="98"/>
      <c r="G32" s="93">
        <v>0</v>
      </c>
      <c r="H32" s="94"/>
      <c r="I32" s="98"/>
      <c r="J32" s="95">
        <f t="shared" si="10"/>
        <v>0</v>
      </c>
      <c r="K32" s="108"/>
    </row>
    <row r="33" spans="1:11" ht="24" customHeight="1" x14ac:dyDescent="0.3">
      <c r="A33" s="141"/>
      <c r="B33" s="58" t="s">
        <v>23</v>
      </c>
      <c r="C33" s="97"/>
      <c r="D33" s="97"/>
      <c r="E33" s="97"/>
      <c r="F33" s="98">
        <v>-1</v>
      </c>
      <c r="G33" s="93">
        <f>SUM(F33-E33)</f>
        <v>-1</v>
      </c>
      <c r="H33" s="94"/>
      <c r="I33" s="98">
        <v>-1</v>
      </c>
      <c r="J33" s="95">
        <f t="shared" si="10"/>
        <v>0</v>
      </c>
      <c r="K33" s="108">
        <f t="shared" ref="K33" si="14">SUM(F33/I33)*100%</f>
        <v>1</v>
      </c>
    </row>
    <row r="34" spans="1:11" ht="24.75" customHeight="1" x14ac:dyDescent="0.3">
      <c r="A34" s="142"/>
      <c r="B34" s="43" t="s">
        <v>24</v>
      </c>
      <c r="C34" s="101">
        <f>SUM(C8,C19,C31)</f>
        <v>236596.89999999997</v>
      </c>
      <c r="D34" s="101">
        <f>SUM(D8,D19,D31)</f>
        <v>250594.2</v>
      </c>
      <c r="E34" s="101">
        <f>SUM(E8,E19,E31)</f>
        <v>132968.19999999998</v>
      </c>
      <c r="F34" s="101">
        <f>SUM(F8,F19,F31,F33)</f>
        <v>143183.59999999998</v>
      </c>
      <c r="G34" s="101">
        <f>SUM(G8,G19,G31,G33)</f>
        <v>10215.400000000003</v>
      </c>
      <c r="H34" s="89">
        <f>SUM(F34/E34)*100%</f>
        <v>1.0768258876934484</v>
      </c>
      <c r="I34" s="101">
        <f>SUM(I8,I19,I31,I33)</f>
        <v>114734.8</v>
      </c>
      <c r="J34" s="101">
        <f>SUM(J8,J19,J31,J33)</f>
        <v>28448.800000000007</v>
      </c>
      <c r="K34" s="107">
        <f t="shared" ref="K34:K45" si="15">SUM(F34/I34)*100%</f>
        <v>1.2479526699833003</v>
      </c>
    </row>
    <row r="35" spans="1:11" ht="23.25" customHeight="1" x14ac:dyDescent="0.3">
      <c r="A35" s="150">
        <v>400000</v>
      </c>
      <c r="B35" s="36" t="s">
        <v>25</v>
      </c>
      <c r="C35" s="110">
        <f>SUM(C36)</f>
        <v>166499.40000000002</v>
      </c>
      <c r="D35" s="110">
        <f>SUM(D36)</f>
        <v>170153.9</v>
      </c>
      <c r="E35" s="110">
        <f>SUM(E36)</f>
        <v>98703</v>
      </c>
      <c r="F35" s="111">
        <f>SUM(F36)</f>
        <v>91887.999999999985</v>
      </c>
      <c r="G35" s="102">
        <f>SUM(G36)</f>
        <v>-1931.1999999999994</v>
      </c>
      <c r="H35" s="94">
        <f t="shared" ref="H35:H36" si="16">SUM(F35/E35)</f>
        <v>0.93095447960041722</v>
      </c>
      <c r="I35" s="111">
        <f>SUM(I36)</f>
        <v>65952.600000000006</v>
      </c>
      <c r="J35" s="102">
        <f>SUM(J36)</f>
        <v>25935.39999999998</v>
      </c>
      <c r="K35" s="105">
        <f t="shared" si="15"/>
        <v>1.3932430260520432</v>
      </c>
    </row>
    <row r="36" spans="1:11" ht="21" customHeight="1" x14ac:dyDescent="0.3">
      <c r="A36" s="150">
        <v>410300</v>
      </c>
      <c r="B36" s="37" t="s">
        <v>26</v>
      </c>
      <c r="C36" s="110">
        <f>SUM(C37:C47)</f>
        <v>166499.40000000002</v>
      </c>
      <c r="D36" s="110">
        <f>SUM(D37:D49)</f>
        <v>170153.9</v>
      </c>
      <c r="E36" s="110">
        <f>SUM(E37:E49)</f>
        <v>98703</v>
      </c>
      <c r="F36" s="111">
        <f>SUM(F37:F49)</f>
        <v>91887.999999999985</v>
      </c>
      <c r="G36" s="102">
        <f>SUM(G37:G49)</f>
        <v>-1931.1999999999994</v>
      </c>
      <c r="H36" s="94">
        <f t="shared" si="16"/>
        <v>0.93095447960041722</v>
      </c>
      <c r="I36" s="111">
        <f>SUM(I37:I49)</f>
        <v>65952.600000000006</v>
      </c>
      <c r="J36" s="104">
        <f t="shared" ref="J36:J50" si="17">SUM(F36-I36)</f>
        <v>25935.39999999998</v>
      </c>
      <c r="K36" s="105">
        <f t="shared" si="15"/>
        <v>1.3932430260520432</v>
      </c>
    </row>
    <row r="37" spans="1:11" ht="48" customHeight="1" x14ac:dyDescent="0.3">
      <c r="A37" s="141">
        <v>410306</v>
      </c>
      <c r="B37" s="51" t="s">
        <v>27</v>
      </c>
      <c r="C37" s="97">
        <v>53194.5</v>
      </c>
      <c r="D37" s="97">
        <v>53194.5</v>
      </c>
      <c r="E37" s="97">
        <v>25636.799999999999</v>
      </c>
      <c r="F37" s="98">
        <v>25636.799999999999</v>
      </c>
      <c r="G37" s="93">
        <f>SUM(F37-E37)</f>
        <v>0</v>
      </c>
      <c r="H37" s="94">
        <f>SUM(F37/E37)</f>
        <v>1</v>
      </c>
      <c r="I37" s="98">
        <v>22876.6</v>
      </c>
      <c r="J37" s="95">
        <f t="shared" si="17"/>
        <v>2760.2000000000007</v>
      </c>
      <c r="K37" s="96">
        <f t="shared" si="15"/>
        <v>1.1206560415446352</v>
      </c>
    </row>
    <row r="38" spans="1:11" ht="66" customHeight="1" x14ac:dyDescent="0.3">
      <c r="A38" s="141">
        <v>410308</v>
      </c>
      <c r="B38" s="51" t="s">
        <v>28</v>
      </c>
      <c r="C38" s="97">
        <v>12746</v>
      </c>
      <c r="D38" s="97">
        <v>9314.4</v>
      </c>
      <c r="E38" s="97">
        <v>9314.4</v>
      </c>
      <c r="F38" s="112">
        <v>5954.3</v>
      </c>
      <c r="G38" s="93">
        <f>SUM(F38-E38)</f>
        <v>-3360.0999999999995</v>
      </c>
      <c r="H38" s="94">
        <f>SUM(F38/E38)</f>
        <v>0.63925749377308261</v>
      </c>
      <c r="I38" s="112">
        <v>6942</v>
      </c>
      <c r="J38" s="95">
        <f t="shared" si="17"/>
        <v>-987.69999999999982</v>
      </c>
      <c r="K38" s="96">
        <f t="shared" si="15"/>
        <v>0.85772111783347738</v>
      </c>
    </row>
    <row r="39" spans="1:11" ht="63.75" hidden="1" customHeight="1" x14ac:dyDescent="0.3">
      <c r="A39" s="141">
        <v>410309</v>
      </c>
      <c r="B39" s="52" t="s">
        <v>29</v>
      </c>
      <c r="C39" s="97"/>
      <c r="D39" s="97"/>
      <c r="E39" s="97"/>
      <c r="F39" s="98"/>
      <c r="G39" s="93">
        <f>SUM(F39-E39)</f>
        <v>0</v>
      </c>
      <c r="H39" s="94"/>
      <c r="I39" s="98"/>
      <c r="J39" s="95">
        <f t="shared" si="17"/>
        <v>0</v>
      </c>
      <c r="K39" s="96"/>
    </row>
    <row r="40" spans="1:11" ht="48.75" customHeight="1" x14ac:dyDescent="0.3">
      <c r="A40" s="141">
        <v>410310</v>
      </c>
      <c r="B40" s="51" t="s">
        <v>30</v>
      </c>
      <c r="C40" s="97">
        <v>31.9</v>
      </c>
      <c r="D40" s="97">
        <v>31.9</v>
      </c>
      <c r="E40" s="97">
        <v>15.9</v>
      </c>
      <c r="F40" s="112">
        <v>15.9</v>
      </c>
      <c r="G40" s="93">
        <f>SUM(F40-E40)</f>
        <v>0</v>
      </c>
      <c r="H40" s="94">
        <f>SUM(F40/E40)</f>
        <v>1</v>
      </c>
      <c r="I40" s="112">
        <v>19.7</v>
      </c>
      <c r="J40" s="95">
        <f t="shared" si="17"/>
        <v>-3.7999999999999989</v>
      </c>
      <c r="K40" s="96">
        <f t="shared" si="15"/>
        <v>0.80710659898477166</v>
      </c>
    </row>
    <row r="41" spans="1:11" ht="38.25" customHeight="1" x14ac:dyDescent="0.3">
      <c r="A41" s="141">
        <v>410336</v>
      </c>
      <c r="B41" s="51" t="s">
        <v>63</v>
      </c>
      <c r="C41" s="97"/>
      <c r="D41" s="97">
        <v>506.8</v>
      </c>
      <c r="E41" s="97">
        <v>168.9</v>
      </c>
      <c r="F41" s="112">
        <v>168.9</v>
      </c>
      <c r="G41" s="93">
        <f>SUM(F41-E41)</f>
        <v>0</v>
      </c>
      <c r="H41" s="94"/>
      <c r="I41" s="112"/>
      <c r="J41" s="95">
        <f t="shared" si="17"/>
        <v>168.9</v>
      </c>
      <c r="K41" s="96"/>
    </row>
    <row r="42" spans="1:11" ht="22.5" customHeight="1" x14ac:dyDescent="0.3">
      <c r="A42" s="141">
        <v>410339</v>
      </c>
      <c r="B42" s="53" t="s">
        <v>31</v>
      </c>
      <c r="C42" s="97">
        <v>66937.100000000006</v>
      </c>
      <c r="D42" s="97">
        <v>66937.100000000006</v>
      </c>
      <c r="E42" s="97">
        <v>41227.9</v>
      </c>
      <c r="F42" s="112">
        <v>41227.9</v>
      </c>
      <c r="G42" s="93">
        <f t="shared" ref="G42:G45" si="18">SUM(F42-E42)</f>
        <v>0</v>
      </c>
      <c r="H42" s="94">
        <f t="shared" ref="H42:H45" si="19">SUM(F42/E42)</f>
        <v>1</v>
      </c>
      <c r="I42" s="112">
        <v>22997.3</v>
      </c>
      <c r="J42" s="95">
        <f t="shared" si="17"/>
        <v>18230.600000000002</v>
      </c>
      <c r="K42" s="113">
        <f t="shared" si="15"/>
        <v>1.7927278419640569</v>
      </c>
    </row>
    <row r="43" spans="1:11" ht="22.5" customHeight="1" x14ac:dyDescent="0.3">
      <c r="A43" s="141">
        <v>410342</v>
      </c>
      <c r="B43" s="53" t="s">
        <v>32</v>
      </c>
      <c r="C43" s="97">
        <v>33111.199999999997</v>
      </c>
      <c r="D43" s="97">
        <v>33421.599999999999</v>
      </c>
      <c r="E43" s="97">
        <v>16569.599999999999</v>
      </c>
      <c r="F43" s="112">
        <v>16569.599999999999</v>
      </c>
      <c r="G43" s="93">
        <f t="shared" si="18"/>
        <v>0</v>
      </c>
      <c r="H43" s="94">
        <f t="shared" si="19"/>
        <v>1</v>
      </c>
      <c r="I43" s="112">
        <v>12584.9</v>
      </c>
      <c r="J43" s="95">
        <f t="shared" si="17"/>
        <v>3984.6999999999989</v>
      </c>
      <c r="K43" s="113">
        <f t="shared" si="15"/>
        <v>1.3166254797415951</v>
      </c>
    </row>
    <row r="44" spans="1:11" ht="36" customHeight="1" x14ac:dyDescent="0.3">
      <c r="A44" s="141">
        <v>410345</v>
      </c>
      <c r="B44" s="63" t="s">
        <v>54</v>
      </c>
      <c r="C44" s="97"/>
      <c r="D44" s="97">
        <v>507.3</v>
      </c>
      <c r="E44" s="97">
        <v>170</v>
      </c>
      <c r="F44" s="114">
        <v>170</v>
      </c>
      <c r="G44" s="93">
        <f t="shared" si="18"/>
        <v>0</v>
      </c>
      <c r="H44" s="94"/>
      <c r="I44" s="112"/>
      <c r="J44" s="95">
        <f t="shared" si="17"/>
        <v>170</v>
      </c>
      <c r="K44" s="113"/>
    </row>
    <row r="45" spans="1:11" ht="22.5" customHeight="1" x14ac:dyDescent="0.3">
      <c r="A45" s="141">
        <v>410350</v>
      </c>
      <c r="B45" s="51" t="s">
        <v>33</v>
      </c>
      <c r="C45" s="97">
        <v>478.7</v>
      </c>
      <c r="D45" s="97">
        <v>1071</v>
      </c>
      <c r="E45" s="97">
        <v>585.79999999999995</v>
      </c>
      <c r="F45" s="112">
        <v>385.2</v>
      </c>
      <c r="G45" s="93">
        <f t="shared" si="18"/>
        <v>-200.59999999999997</v>
      </c>
      <c r="H45" s="94">
        <f t="shared" si="19"/>
        <v>0.65756230795493342</v>
      </c>
      <c r="I45" s="112">
        <v>532.1</v>
      </c>
      <c r="J45" s="95">
        <f t="shared" si="17"/>
        <v>-146.90000000000003</v>
      </c>
      <c r="K45" s="113">
        <f t="shared" si="15"/>
        <v>0.72392407442210105</v>
      </c>
    </row>
    <row r="46" spans="1:11" ht="48" x14ac:dyDescent="0.3">
      <c r="A46" s="141">
        <v>410351</v>
      </c>
      <c r="B46" s="50" t="s">
        <v>51</v>
      </c>
      <c r="C46" s="97"/>
      <c r="D46" s="97"/>
      <c r="E46" s="97"/>
      <c r="F46" s="112">
        <v>1629.5</v>
      </c>
      <c r="G46" s="93">
        <f>SUM(F46-E46)</f>
        <v>1629.5</v>
      </c>
      <c r="H46" s="94"/>
      <c r="I46" s="112"/>
      <c r="J46" s="95">
        <f t="shared" si="17"/>
        <v>1629.5</v>
      </c>
      <c r="K46" s="108"/>
    </row>
    <row r="47" spans="1:11" ht="48.75" customHeight="1" x14ac:dyDescent="0.3">
      <c r="A47" s="141">
        <v>410352</v>
      </c>
      <c r="B47" s="59" t="s">
        <v>55</v>
      </c>
      <c r="C47" s="97"/>
      <c r="D47" s="97"/>
      <c r="E47" s="97"/>
      <c r="F47" s="112"/>
      <c r="G47" s="93">
        <f>SUM(F47-E47)</f>
        <v>0</v>
      </c>
      <c r="H47" s="94"/>
      <c r="I47" s="115"/>
      <c r="J47" s="95"/>
      <c r="K47" s="108">
        <v>0</v>
      </c>
    </row>
    <row r="48" spans="1:11" ht="32.25" customHeight="1" x14ac:dyDescent="0.3">
      <c r="A48" s="141">
        <v>410354</v>
      </c>
      <c r="B48" s="68" t="s">
        <v>62</v>
      </c>
      <c r="C48" s="97"/>
      <c r="D48" s="97">
        <v>285.5</v>
      </c>
      <c r="E48" s="97">
        <v>129.9</v>
      </c>
      <c r="F48" s="112">
        <v>129.9</v>
      </c>
      <c r="G48" s="93">
        <f>SUM(F48-E48)</f>
        <v>0</v>
      </c>
      <c r="H48" s="94"/>
      <c r="I48" s="115"/>
      <c r="J48" s="95">
        <f t="shared" si="17"/>
        <v>129.9</v>
      </c>
      <c r="K48" s="108"/>
    </row>
    <row r="49" spans="1:11" ht="34.5" customHeight="1" x14ac:dyDescent="0.3">
      <c r="A49" s="141">
        <v>410366</v>
      </c>
      <c r="B49" s="20" t="s">
        <v>34</v>
      </c>
      <c r="C49" s="97"/>
      <c r="D49" s="97">
        <v>4883.8</v>
      </c>
      <c r="E49" s="97">
        <v>4883.8</v>
      </c>
      <c r="F49" s="112"/>
      <c r="G49" s="93"/>
      <c r="H49" s="94"/>
      <c r="I49" s="115"/>
      <c r="J49" s="95">
        <f t="shared" si="17"/>
        <v>0</v>
      </c>
      <c r="K49" s="108"/>
    </row>
    <row r="50" spans="1:11" s="61" customFormat="1" ht="36" hidden="1" customHeight="1" x14ac:dyDescent="0.3">
      <c r="A50" s="73">
        <v>410370</v>
      </c>
      <c r="B50" s="60" t="s">
        <v>57</v>
      </c>
      <c r="C50" s="116"/>
      <c r="D50" s="116"/>
      <c r="E50" s="116"/>
      <c r="F50" s="117"/>
      <c r="G50" s="118"/>
      <c r="H50" s="119"/>
      <c r="I50" s="120"/>
      <c r="J50" s="121">
        <f t="shared" si="17"/>
        <v>0</v>
      </c>
      <c r="K50" s="122"/>
    </row>
    <row r="51" spans="1:11" ht="22.5" customHeight="1" x14ac:dyDescent="0.3">
      <c r="A51" s="74"/>
      <c r="B51" s="43" t="s">
        <v>24</v>
      </c>
      <c r="C51" s="123">
        <f>SUM(C34:C35)</f>
        <v>403096.3</v>
      </c>
      <c r="D51" s="123">
        <f>SUM(D34:D35)</f>
        <v>420748.1</v>
      </c>
      <c r="E51" s="124">
        <f>SUM(E34:E35)</f>
        <v>231671.19999999998</v>
      </c>
      <c r="F51" s="123">
        <f>SUM(F34:F35)</f>
        <v>235071.59999999998</v>
      </c>
      <c r="G51" s="125">
        <f>SUM(G34:G35)</f>
        <v>8284.2000000000044</v>
      </c>
      <c r="H51" s="126">
        <f>SUM(F51/E51)*100%</f>
        <v>1.01467769839324</v>
      </c>
      <c r="I51" s="123">
        <f>SUM(I34:I35)</f>
        <v>180687.40000000002</v>
      </c>
      <c r="J51" s="123">
        <f>SUM(J34:J35)</f>
        <v>54384.199999999983</v>
      </c>
      <c r="K51" s="127">
        <f>SUM(F51/I51)*100%</f>
        <v>1.3009850161106971</v>
      </c>
    </row>
    <row r="52" spans="1:11" ht="21" customHeight="1" x14ac:dyDescent="0.25">
      <c r="A52" s="153" t="s">
        <v>41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5"/>
    </row>
    <row r="53" spans="1:11" ht="18.75" customHeight="1" x14ac:dyDescent="0.3">
      <c r="A53" s="139">
        <v>180415</v>
      </c>
      <c r="B53" s="55" t="s">
        <v>53</v>
      </c>
      <c r="C53" s="75"/>
      <c r="D53" s="75"/>
      <c r="E53" s="76"/>
      <c r="F53" s="77"/>
      <c r="G53" s="64"/>
      <c r="H53" s="65"/>
      <c r="I53" s="77"/>
      <c r="J53" s="78"/>
      <c r="K53" s="66"/>
    </row>
    <row r="54" spans="1:11" ht="21" customHeight="1" x14ac:dyDescent="0.3">
      <c r="A54" s="140">
        <v>190100</v>
      </c>
      <c r="B54" s="54" t="s">
        <v>16</v>
      </c>
      <c r="C54" s="99">
        <v>155</v>
      </c>
      <c r="D54" s="99">
        <v>155</v>
      </c>
      <c r="E54" s="99">
        <v>77.400000000000006</v>
      </c>
      <c r="F54" s="98">
        <v>70.5</v>
      </c>
      <c r="G54" s="93">
        <f t="shared" ref="G54:G57" si="20">SUM(F54-E54)</f>
        <v>-6.9000000000000057</v>
      </c>
      <c r="H54" s="94">
        <f t="shared" ref="H54" si="21">SUM(F54/E54)</f>
        <v>0.91085271317829453</v>
      </c>
      <c r="I54" s="98">
        <v>71.5</v>
      </c>
      <c r="J54" s="95">
        <f t="shared" ref="J54:J60" si="22">SUM(F54-I54)</f>
        <v>-1</v>
      </c>
      <c r="K54" s="96">
        <f>SUM(F54/I54)*100%</f>
        <v>0.98601398601398604</v>
      </c>
    </row>
    <row r="55" spans="1:11" ht="38.25" customHeight="1" x14ac:dyDescent="0.3">
      <c r="A55" s="139">
        <v>240616</v>
      </c>
      <c r="B55" s="48" t="s">
        <v>48</v>
      </c>
      <c r="C55" s="99"/>
      <c r="D55" s="99"/>
      <c r="E55" s="99"/>
      <c r="F55" s="98"/>
      <c r="G55" s="93">
        <f t="shared" si="20"/>
        <v>0</v>
      </c>
      <c r="H55" s="94"/>
      <c r="I55" s="98">
        <v>17.8</v>
      </c>
      <c r="J55" s="95">
        <f t="shared" si="22"/>
        <v>-17.8</v>
      </c>
      <c r="K55" s="96"/>
    </row>
    <row r="56" spans="1:11" ht="55.5" customHeight="1" x14ac:dyDescent="0.3">
      <c r="A56" s="139">
        <v>240621</v>
      </c>
      <c r="B56" s="38" t="s">
        <v>42</v>
      </c>
      <c r="C56" s="128"/>
      <c r="D56" s="128"/>
      <c r="E56" s="128"/>
      <c r="F56" s="129"/>
      <c r="G56" s="93">
        <f t="shared" si="20"/>
        <v>0</v>
      </c>
      <c r="H56" s="128"/>
      <c r="I56" s="129">
        <v>8.4</v>
      </c>
      <c r="J56" s="95">
        <f t="shared" si="22"/>
        <v>-8.4</v>
      </c>
      <c r="K56" s="96"/>
    </row>
    <row r="57" spans="1:11" ht="23.25" customHeight="1" x14ac:dyDescent="0.3">
      <c r="A57" s="139">
        <v>250000</v>
      </c>
      <c r="B57" s="55" t="s">
        <v>35</v>
      </c>
      <c r="C57" s="130">
        <v>8867.7000000000007</v>
      </c>
      <c r="D57" s="130">
        <v>8867.7000000000007</v>
      </c>
      <c r="E57" s="130">
        <v>8867.7000000000007</v>
      </c>
      <c r="F57" s="131">
        <v>9725.2999999999993</v>
      </c>
      <c r="G57" s="93">
        <f t="shared" si="20"/>
        <v>857.59999999999854</v>
      </c>
      <c r="H57" s="94">
        <f t="shared" ref="H57" si="23">SUM(F57/E57)</f>
        <v>1.0967105337347902</v>
      </c>
      <c r="I57" s="131">
        <v>4733</v>
      </c>
      <c r="J57" s="95">
        <f t="shared" si="22"/>
        <v>4992.2999999999993</v>
      </c>
      <c r="K57" s="96">
        <f>SUM(F57/I57)*100%</f>
        <v>2.0547855482780477</v>
      </c>
    </row>
    <row r="58" spans="1:11" ht="31.5" customHeight="1" x14ac:dyDescent="0.3">
      <c r="A58" s="141">
        <v>410366</v>
      </c>
      <c r="B58" s="20" t="s">
        <v>34</v>
      </c>
      <c r="C58" s="130"/>
      <c r="D58" s="130">
        <v>32397.4</v>
      </c>
      <c r="E58" s="130">
        <v>32397.4</v>
      </c>
      <c r="F58" s="131"/>
      <c r="G58" s="93"/>
      <c r="H58" s="94"/>
      <c r="I58" s="131"/>
      <c r="J58" s="95"/>
      <c r="K58" s="96"/>
    </row>
    <row r="59" spans="1:11" ht="21" customHeight="1" x14ac:dyDescent="0.3">
      <c r="A59" s="142"/>
      <c r="B59" s="44" t="s">
        <v>36</v>
      </c>
      <c r="C59" s="101">
        <f>SUM(C62)</f>
        <v>125</v>
      </c>
      <c r="D59" s="101">
        <f>SUM(D62)</f>
        <v>125</v>
      </c>
      <c r="E59" s="101">
        <f>SUM(E60:E63)</f>
        <v>0</v>
      </c>
      <c r="F59" s="101">
        <f>SUM(F60:F63)</f>
        <v>1066</v>
      </c>
      <c r="G59" s="101">
        <f>SUM(G60:G63)</f>
        <v>1066</v>
      </c>
      <c r="H59" s="89" t="e">
        <f>SUM(F59/E59)*100%</f>
        <v>#DIV/0!</v>
      </c>
      <c r="I59" s="101">
        <f>SUM(I60:I63)</f>
        <v>130.5</v>
      </c>
      <c r="J59" s="101">
        <f t="shared" si="22"/>
        <v>935.5</v>
      </c>
      <c r="K59" s="107">
        <f>SUM(F59/I59)*100%</f>
        <v>8.1685823754789268</v>
      </c>
    </row>
    <row r="60" spans="1:11" ht="34.5" customHeight="1" x14ac:dyDescent="0.3">
      <c r="A60" s="143">
        <v>241700</v>
      </c>
      <c r="B60" s="46" t="s">
        <v>46</v>
      </c>
      <c r="C60" s="132"/>
      <c r="D60" s="132"/>
      <c r="E60" s="132"/>
      <c r="F60" s="98">
        <v>646.79999999999995</v>
      </c>
      <c r="G60" s="93">
        <f t="shared" ref="G60" si="24">SUM(F60-E60)</f>
        <v>646.79999999999995</v>
      </c>
      <c r="H60" s="133"/>
      <c r="I60" s="98">
        <v>20.7</v>
      </c>
      <c r="J60" s="134">
        <f t="shared" si="22"/>
        <v>626.09999999999991</v>
      </c>
      <c r="K60" s="113">
        <f t="shared" ref="K60" si="25">SUM(F60/I60)*100%</f>
        <v>31.246376811594203</v>
      </c>
    </row>
    <row r="61" spans="1:11" ht="32.25" customHeight="1" x14ac:dyDescent="0.3">
      <c r="A61" s="144">
        <v>310300</v>
      </c>
      <c r="B61" s="56" t="s">
        <v>37</v>
      </c>
      <c r="C61" s="100"/>
      <c r="D61" s="100"/>
      <c r="E61" s="100"/>
      <c r="F61" s="98"/>
      <c r="G61" s="93" t="s">
        <v>56</v>
      </c>
      <c r="H61" s="94"/>
      <c r="I61" s="98"/>
      <c r="J61" s="95"/>
      <c r="K61" s="108"/>
    </row>
    <row r="62" spans="1:11" ht="21" customHeight="1" x14ac:dyDescent="0.3">
      <c r="A62" s="140">
        <v>330100</v>
      </c>
      <c r="B62" s="57" t="s">
        <v>38</v>
      </c>
      <c r="C62" s="135">
        <v>125</v>
      </c>
      <c r="D62" s="135">
        <v>125</v>
      </c>
      <c r="E62" s="135"/>
      <c r="F62" s="98">
        <v>419.2</v>
      </c>
      <c r="G62" s="93">
        <f t="shared" ref="G62:G63" si="26">SUM(F62-E62)</f>
        <v>419.2</v>
      </c>
      <c r="H62" s="94"/>
      <c r="I62" s="98">
        <v>109.8</v>
      </c>
      <c r="J62" s="95">
        <f>SUM(F62-I62)</f>
        <v>309.39999999999998</v>
      </c>
      <c r="K62" s="113">
        <f t="shared" ref="K62" si="27">SUM(F62/I62)*100%</f>
        <v>3.8178506375227688</v>
      </c>
    </row>
    <row r="63" spans="1:11" ht="21" customHeight="1" x14ac:dyDescent="0.3">
      <c r="A63" s="140">
        <v>410350</v>
      </c>
      <c r="B63" s="57" t="s">
        <v>33</v>
      </c>
      <c r="C63" s="135"/>
      <c r="D63" s="135"/>
      <c r="E63" s="135"/>
      <c r="F63" s="98"/>
      <c r="G63" s="93">
        <f t="shared" si="26"/>
        <v>0</v>
      </c>
      <c r="H63" s="94"/>
      <c r="I63" s="98"/>
      <c r="J63" s="95">
        <f>SUM(F63-I63)</f>
        <v>0</v>
      </c>
      <c r="K63" s="96"/>
    </row>
    <row r="64" spans="1:11" ht="21.75" customHeight="1" x14ac:dyDescent="0.3">
      <c r="A64" s="79"/>
      <c r="B64" s="44" t="s">
        <v>39</v>
      </c>
      <c r="C64" s="111">
        <f>SUM(C54:C59)</f>
        <v>9147.7000000000007</v>
      </c>
      <c r="D64" s="111">
        <f>SUM(D54:D59)</f>
        <v>41545.100000000006</v>
      </c>
      <c r="E64" s="111">
        <f>SUM(E54:E59)</f>
        <v>41342.5</v>
      </c>
      <c r="F64" s="111">
        <f>SUM(F53:F59)</f>
        <v>10861.8</v>
      </c>
      <c r="G64" s="111">
        <f>SUM(G54:G59)</f>
        <v>1916.6999999999985</v>
      </c>
      <c r="H64" s="89">
        <f t="shared" ref="H64:H65" si="28">SUM(F64/E64)*100%</f>
        <v>0.26272721775412711</v>
      </c>
      <c r="I64" s="111">
        <f>SUM(I53:I59)</f>
        <v>4961.2</v>
      </c>
      <c r="J64" s="111">
        <f>SUM(J53:J59)</f>
        <v>5900.5999999999995</v>
      </c>
      <c r="K64" s="107">
        <f>SUM(F64/I64)*100%</f>
        <v>2.1893493509634765</v>
      </c>
    </row>
    <row r="65" spans="1:11" ht="21.75" customHeight="1" thickBot="1" x14ac:dyDescent="0.35">
      <c r="A65" s="80"/>
      <c r="B65" s="45" t="s">
        <v>40</v>
      </c>
      <c r="C65" s="136">
        <f>SUM(C51,C64)</f>
        <v>412244</v>
      </c>
      <c r="D65" s="136">
        <f>SUM(D51,D64)</f>
        <v>462293.19999999995</v>
      </c>
      <c r="E65" s="136">
        <f>SUM(E51,E64)</f>
        <v>273013.69999999995</v>
      </c>
      <c r="F65" s="136">
        <f>SUM(F51,F64)</f>
        <v>245933.39999999997</v>
      </c>
      <c r="G65" s="136">
        <f>SUM(G51,G64)</f>
        <v>10200.900000000003</v>
      </c>
      <c r="H65" s="137">
        <f t="shared" si="28"/>
        <v>0.90080973958449706</v>
      </c>
      <c r="I65" s="136">
        <f>SUM(I51,I64)</f>
        <v>185648.60000000003</v>
      </c>
      <c r="J65" s="136">
        <f>SUM(J51,J64)</f>
        <v>60284.799999999981</v>
      </c>
      <c r="K65" s="138">
        <f>SUM(F65/I65)*100%</f>
        <v>1.3247253143842719</v>
      </c>
    </row>
    <row r="66" spans="1:11" ht="23.25" customHeight="1" x14ac:dyDescent="0.3">
      <c r="A66" s="81"/>
      <c r="B66" s="39" t="s">
        <v>59</v>
      </c>
      <c r="C66" s="40"/>
      <c r="D66" s="40"/>
      <c r="E66" s="82"/>
      <c r="F66" s="83"/>
      <c r="G66" s="84"/>
      <c r="H66" s="85"/>
      <c r="I66" s="86"/>
      <c r="J66" s="87"/>
      <c r="K66" s="87"/>
    </row>
    <row r="67" spans="1:11" ht="18.75" x14ac:dyDescent="0.3">
      <c r="A67" s="1"/>
      <c r="B67" s="1"/>
      <c r="C67" s="21"/>
      <c r="D67" s="21"/>
      <c r="E67" s="21"/>
      <c r="F67" s="22"/>
      <c r="G67" s="23"/>
      <c r="H67" s="24"/>
      <c r="I67" s="13"/>
      <c r="J67" s="12"/>
      <c r="K67" s="12"/>
    </row>
    <row r="68" spans="1:11" ht="18.75" x14ac:dyDescent="0.3">
      <c r="A68" s="1"/>
      <c r="B68" s="1"/>
      <c r="C68" s="21"/>
      <c r="D68" s="21"/>
      <c r="E68" s="21"/>
      <c r="F68" s="25"/>
      <c r="G68" s="23"/>
      <c r="H68" s="24"/>
      <c r="I68" s="13"/>
      <c r="J68" s="12"/>
      <c r="K68" s="12"/>
    </row>
    <row r="69" spans="1:11" ht="20.25" x14ac:dyDescent="0.3">
      <c r="A69" s="1"/>
      <c r="B69" s="1"/>
      <c r="C69" s="11"/>
      <c r="D69" s="11"/>
      <c r="E69" s="11"/>
      <c r="F69" s="8"/>
      <c r="G69" s="8"/>
      <c r="H69" s="9"/>
      <c r="I69" s="10"/>
      <c r="J69" s="1"/>
      <c r="K69" s="1"/>
    </row>
  </sheetData>
  <mergeCells count="13">
    <mergeCell ref="J5:K5"/>
    <mergeCell ref="A52:K52"/>
    <mergeCell ref="B1:K1"/>
    <mergeCell ref="B2:K2"/>
    <mergeCell ref="B3:K3"/>
    <mergeCell ref="A5:A6"/>
    <mergeCell ref="B5:B6"/>
    <mergeCell ref="C5:C6"/>
    <mergeCell ref="E5:E6"/>
    <mergeCell ref="F5:F6"/>
    <mergeCell ref="G5:H5"/>
    <mergeCell ref="I5:I6"/>
    <mergeCell ref="D5:D6"/>
  </mergeCells>
  <pageMargins left="0.62992125984251968" right="0.11811023622047245" top="0" bottom="0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червень-17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Пользователь Windows</cp:lastModifiedBy>
  <cp:lastPrinted>2017-07-12T12:21:46Z</cp:lastPrinted>
  <dcterms:created xsi:type="dcterms:W3CDTF">2015-02-12T09:02:27Z</dcterms:created>
  <dcterms:modified xsi:type="dcterms:W3CDTF">2017-07-14T05:14:15Z</dcterms:modified>
</cp:coreProperties>
</file>