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0320" windowHeight="8115" tabRatio="351"/>
  </bookViews>
  <sheets>
    <sheet name="вересень-17 " sheetId="22" r:id="rId1"/>
    <sheet name="Лист2" sheetId="21" r:id="rId2"/>
  </sheets>
  <definedNames>
    <definedName name="_xlnm.Print_Area" localSheetId="0">'вересень-17 '!$A$1:$K$68</definedName>
  </definedNames>
  <calcPr calcId="125725"/>
</workbook>
</file>

<file path=xl/calcChain.xml><?xml version="1.0" encoding="utf-8"?>
<calcChain xmlns="http://schemas.openxmlformats.org/spreadsheetml/2006/main">
  <c r="J65" i="22"/>
  <c r="I60"/>
  <c r="J64" l="1"/>
  <c r="G64"/>
  <c r="G60" s="1"/>
  <c r="K63"/>
  <c r="J63"/>
  <c r="H63"/>
  <c r="G63"/>
  <c r="K61"/>
  <c r="J61"/>
  <c r="G61"/>
  <c r="I66"/>
  <c r="F60"/>
  <c r="F66" s="1"/>
  <c r="E60"/>
  <c r="E66" s="1"/>
  <c r="D60"/>
  <c r="D66" s="1"/>
  <c r="C60"/>
  <c r="C66" s="1"/>
  <c r="G59"/>
  <c r="K58"/>
  <c r="J58"/>
  <c r="H58"/>
  <c r="G58"/>
  <c r="J57"/>
  <c r="G57"/>
  <c r="J56"/>
  <c r="G56"/>
  <c r="K55"/>
  <c r="J55"/>
  <c r="H55"/>
  <c r="G55"/>
  <c r="J51"/>
  <c r="J50"/>
  <c r="G50"/>
  <c r="J49"/>
  <c r="G49"/>
  <c r="G48"/>
  <c r="J47"/>
  <c r="G47"/>
  <c r="K46"/>
  <c r="J46"/>
  <c r="H46"/>
  <c r="G46"/>
  <c r="J45"/>
  <c r="G45"/>
  <c r="K44"/>
  <c r="J44"/>
  <c r="H44"/>
  <c r="G44"/>
  <c r="K43"/>
  <c r="J43"/>
  <c r="H43"/>
  <c r="G43"/>
  <c r="J42"/>
  <c r="H42"/>
  <c r="G42"/>
  <c r="K41"/>
  <c r="J41"/>
  <c r="H41"/>
  <c r="G41"/>
  <c r="J40"/>
  <c r="G40"/>
  <c r="K39"/>
  <c r="J39"/>
  <c r="H39"/>
  <c r="G39"/>
  <c r="K38"/>
  <c r="J38"/>
  <c r="H38"/>
  <c r="G38"/>
  <c r="I37"/>
  <c r="F37"/>
  <c r="K37" s="1"/>
  <c r="E37"/>
  <c r="D37"/>
  <c r="C37"/>
  <c r="I36"/>
  <c r="E36"/>
  <c r="D36"/>
  <c r="C36"/>
  <c r="K34"/>
  <c r="J34"/>
  <c r="G34"/>
  <c r="J33"/>
  <c r="J32"/>
  <c r="E32"/>
  <c r="G32" s="1"/>
  <c r="D32"/>
  <c r="C32"/>
  <c r="J31"/>
  <c r="G31"/>
  <c r="K30"/>
  <c r="J30"/>
  <c r="H30"/>
  <c r="G30"/>
  <c r="K29"/>
  <c r="J29"/>
  <c r="H29"/>
  <c r="G29"/>
  <c r="K28"/>
  <c r="J28"/>
  <c r="K27"/>
  <c r="J27"/>
  <c r="H27"/>
  <c r="G27"/>
  <c r="K26"/>
  <c r="J26"/>
  <c r="H26"/>
  <c r="G26"/>
  <c r="K25"/>
  <c r="J25"/>
  <c r="H25"/>
  <c r="G25"/>
  <c r="K24"/>
  <c r="J24"/>
  <c r="H24"/>
  <c r="G24"/>
  <c r="K23"/>
  <c r="J23"/>
  <c r="H23"/>
  <c r="G23"/>
  <c r="J22"/>
  <c r="H22"/>
  <c r="G22"/>
  <c r="K21"/>
  <c r="J21"/>
  <c r="H21"/>
  <c r="G21"/>
  <c r="K20"/>
  <c r="J20"/>
  <c r="H20"/>
  <c r="G20"/>
  <c r="I19"/>
  <c r="F19"/>
  <c r="K19" s="1"/>
  <c r="E19"/>
  <c r="D19"/>
  <c r="C19"/>
  <c r="K18"/>
  <c r="J18"/>
  <c r="H18"/>
  <c r="G18"/>
  <c r="K17"/>
  <c r="J17"/>
  <c r="H17"/>
  <c r="G17"/>
  <c r="K16"/>
  <c r="J16"/>
  <c r="H16"/>
  <c r="G16"/>
  <c r="K15"/>
  <c r="J15"/>
  <c r="H15"/>
  <c r="G15"/>
  <c r="K14"/>
  <c r="J14"/>
  <c r="H14"/>
  <c r="G14"/>
  <c r="I13"/>
  <c r="G13"/>
  <c r="F13"/>
  <c r="K13" s="1"/>
  <c r="E13"/>
  <c r="D13"/>
  <c r="C13"/>
  <c r="I12"/>
  <c r="G12"/>
  <c r="F12"/>
  <c r="K12" s="1"/>
  <c r="E12"/>
  <c r="D12"/>
  <c r="C12"/>
  <c r="K11"/>
  <c r="J11"/>
  <c r="H11"/>
  <c r="G11"/>
  <c r="K10"/>
  <c r="J10"/>
  <c r="H10"/>
  <c r="G10"/>
  <c r="K9"/>
  <c r="J9"/>
  <c r="H9"/>
  <c r="G9"/>
  <c r="I8"/>
  <c r="I35" s="1"/>
  <c r="I52" s="1"/>
  <c r="I67" s="1"/>
  <c r="G8"/>
  <c r="E8"/>
  <c r="E35" s="1"/>
  <c r="E52" s="1"/>
  <c r="E67" s="1"/>
  <c r="D8"/>
  <c r="D35" s="1"/>
  <c r="D52" s="1"/>
  <c r="D67" s="1"/>
  <c r="C8"/>
  <c r="C35" s="1"/>
  <c r="C52" s="1"/>
  <c r="C67" s="1"/>
  <c r="J19" l="1"/>
  <c r="G19"/>
  <c r="G35" s="1"/>
  <c r="G66"/>
  <c r="F36"/>
  <c r="K36" s="1"/>
  <c r="F8"/>
  <c r="F35" s="1"/>
  <c r="G37"/>
  <c r="G36" s="1"/>
  <c r="K66"/>
  <c r="H66"/>
  <c r="H12"/>
  <c r="J12"/>
  <c r="J8" s="1"/>
  <c r="H13"/>
  <c r="J13"/>
  <c r="H19"/>
  <c r="H36"/>
  <c r="H37"/>
  <c r="J37"/>
  <c r="J36" s="1"/>
  <c r="J60"/>
  <c r="J66" s="1"/>
  <c r="K60"/>
  <c r="J35" l="1"/>
  <c r="G52"/>
  <c r="G67" s="1"/>
  <c r="F52"/>
  <c r="F67" s="1"/>
  <c r="H8"/>
  <c r="K35"/>
  <c r="K8"/>
  <c r="H35"/>
  <c r="H52"/>
  <c r="J52"/>
  <c r="J67" s="1"/>
  <c r="K52" l="1"/>
  <c r="K67"/>
  <c r="H67"/>
</calcChain>
</file>

<file path=xl/sharedStrings.xml><?xml version="1.0" encoding="utf-8"?>
<sst xmlns="http://schemas.openxmlformats.org/spreadsheetml/2006/main" count="79" uniqueCount="72">
  <si>
    <t xml:space="preserve">                                    Аналіз</t>
  </si>
  <si>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</si>
  <si>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</si>
  <si>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</si>
  <si>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</si>
  <si>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</si>
  <si>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</si>
  <si>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Акцизний податок з реалізації суб'єктами господарювання роздрібної торгівлі підакцизних товарів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</si>
  <si>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</si>
  <si>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</si>
  <si>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</si>
  <si>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</si>
  <si>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</si>
  <si>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</si>
  <si>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</si>
  <si>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</si>
  <si>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</si>
  <si>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</si>
  <si>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</si>
  <si>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</si>
  <si>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</si>
  <si>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</si>
  <si>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*Податки і збори, нараховані до 1 січня 2015 року</t>
  </si>
  <si>
    <t>Разом доходів загального фонду</t>
  </si>
  <si>
    <t>Офіційні трансферти</t>
  </si>
  <si>
    <t xml:space="preserve">Субвенції       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</si>
  <si>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</si>
  <si>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</si>
  <si>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</si>
  <si>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</si>
  <si>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</si>
  <si>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</si>
  <si>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</si>
  <si>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</si>
  <si>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</si>
  <si>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</si>
  <si>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 xml:space="preserve">Кошти від відчуження майна, що перебуває в комунальній власності 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</si>
  <si>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</si>
  <si>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</si>
  <si>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</si>
  <si>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</si>
  <si>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Плата за надання інших адміністрат. послуг</t>
  </si>
  <si>
    <r>
      <rPr>
        <sz val="15"/>
        <rFont val="Times New Roman"/>
        <family val="1"/>
        <charset val="204"/>
      </rPr>
      <t>Частина чистого прибутку (доходу)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комунальних унітарних підприємств та їх об'єднань, що вилучається до бюджету </t>
    </r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</si>
  <si>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</si>
  <si>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</si>
  <si>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</si>
  <si>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Іншi надходження до фондiв охорони навколишнього природного середовища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</si>
  <si>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</si>
  <si>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</si>
  <si>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</si>
  <si>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</t>
  </si>
  <si>
    <t>Збір за провадження торг. діяльності нафтопрдуктами</t>
  </si>
  <si>
    <t>Субвенцiя з державного бюджету мiсцевим бюджетам на здiйснення заходiв щодо соцiально-економiчного розвитку окремих територiй</t>
  </si>
  <si>
    <t>Субвенцiя за рахунок залишку коштiв освiтньої субвенцiї з державного бюджету мiсцевим бюджетам, що утворився на початок бюджетного перiоду</t>
  </si>
  <si>
    <t xml:space="preserve"> 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</si>
  <si>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</si>
  <si>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 xml:space="preserve">Затверджений бюджет                        на 2017 р.                  </t>
  </si>
  <si>
    <t>Начальник відділу доходів бюджету                                          О.Хандучка</t>
  </si>
  <si>
    <t>Відхилення фактичних надходжень на звітну дату 2017 року до фактичних надходжень у 2016 році</t>
  </si>
  <si>
    <t xml:space="preserve">                                       виконання   розпису доходів  бюджету м.Вараш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</si>
  <si>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</si>
  <si>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</si>
  <si>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 xml:space="preserve">Затверджений бюджет                        на 2017 р.                зі змінами              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</si>
  <si>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</si>
  <si>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</si>
  <si>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</si>
  <si>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</si>
  <si>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</si>
  <si>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Затверджено розписом станом на 01.10.2017р.</t>
  </si>
  <si>
    <t xml:space="preserve"> Фактичні надходження до бюджету станом  на 01.10.2016р.</t>
  </si>
  <si>
    <r>
      <t xml:space="preserve">                                                                                                                            станом  на 01 жовтня 2017 року                                                                   </t>
    </r>
    <r>
      <rPr>
        <sz val="15"/>
        <rFont val="Times New Roman"/>
        <family val="1"/>
        <charset val="204"/>
      </rPr>
      <t xml:space="preserve"> тис.грн.     </t>
    </r>
    <r>
      <rPr>
        <b/>
        <sz val="15"/>
        <rFont val="Times New Roman"/>
        <family val="1"/>
        <charset val="204"/>
      </rPr>
      <t xml:space="preserve">                                                                                               </t>
    </r>
  </si>
  <si>
    <r>
      <t xml:space="preserve"> Фактичні надходження до бюджету станом  на</t>
    </r>
    <r>
      <rPr>
        <b/>
        <sz val="11"/>
        <color rgb="FFFF0000"/>
        <rFont val="Times New Roman"/>
        <family val="1"/>
        <charset val="204"/>
      </rPr>
      <t xml:space="preserve"> 01</t>
    </r>
    <r>
      <rPr>
        <b/>
        <sz val="11"/>
        <color indexed="10"/>
        <rFont val="Times New Roman"/>
        <family val="1"/>
        <charset val="204"/>
      </rPr>
      <t>.10.2017р.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</si>
</sst>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.0%"/>
    <numFmt numFmtId="166" formatCode="#,##0.0"/>
  </numFmts>
  <fonts count="4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sz val="15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theme="3" tint="-0.49998474074526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5"/>
      <name val="Cambria"/>
      <family val="1"/>
      <charset val="204"/>
      <scheme val="major"/>
    </font>
    <font>
      <b/>
      <sz val="15"/>
      <name val="Cambria"/>
      <family val="1"/>
      <charset val="204"/>
      <scheme val="major"/>
    </font>
    <font>
      <sz val="15"/>
      <color indexed="8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5"/>
      <color indexed="8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4.5"/>
      <color theme="1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sz val="15"/>
      <color theme="1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9">
    <xf numFmtId="0" fontId="0" fillId="0" borderId="0" xfId="0"/>
    <xf numFmtId="0" fontId="1" fillId="0" borderId="0" xfId="1"/>
    <xf numFmtId="0" fontId="3" fillId="0" borderId="0" xfId="1" applyFont="1"/>
    <xf numFmtId="0" fontId="6" fillId="2" borderId="2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Continuous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Continuous"/>
    </xf>
    <xf numFmtId="0" fontId="6" fillId="2" borderId="5" xfId="1" applyFont="1" applyFill="1" applyBorder="1" applyAlignment="1">
      <alignment horizontal="centerContinuous"/>
    </xf>
    <xf numFmtId="166" fontId="8" fillId="0" borderId="0" xfId="1" applyNumberFormat="1" applyFont="1" applyFill="1" applyBorder="1"/>
    <xf numFmtId="165" fontId="9" fillId="0" borderId="0" xfId="1" applyNumberFormat="1" applyFont="1" applyFill="1" applyBorder="1"/>
    <xf numFmtId="0" fontId="1" fillId="0" borderId="0" xfId="1" applyFill="1"/>
    <xf numFmtId="0" fontId="11" fillId="0" borderId="0" xfId="1" applyFont="1"/>
    <xf numFmtId="0" fontId="17" fillId="0" borderId="0" xfId="1" applyFont="1"/>
    <xf numFmtId="0" fontId="17" fillId="0" borderId="0" xfId="1" applyFont="1" applyFill="1"/>
    <xf numFmtId="0" fontId="6" fillId="2" borderId="21" xfId="1" applyFont="1" applyFill="1" applyBorder="1" applyAlignment="1">
      <alignment horizontal="centerContinuous"/>
    </xf>
    <xf numFmtId="0" fontId="6" fillId="2" borderId="22" xfId="1" applyFont="1" applyFill="1" applyBorder="1" applyAlignment="1">
      <alignment horizontal="centerContinuous"/>
    </xf>
    <xf numFmtId="0" fontId="6" fillId="0" borderId="4" xfId="1" applyFont="1" applyFill="1" applyBorder="1" applyAlignment="1">
      <alignment horizontal="centerContinuous"/>
    </xf>
    <xf numFmtId="0" fontId="6" fillId="2" borderId="19" xfId="1" applyFont="1" applyFill="1" applyBorder="1" applyAlignment="1">
      <alignment horizontal="centerContinuous"/>
    </xf>
    <xf numFmtId="0" fontId="4" fillId="0" borderId="6" xfId="1" applyFont="1" applyFill="1" applyBorder="1" applyAlignment="1" applyProtection="1">
      <alignment horizontal="left" wrapText="1"/>
      <protection locked="0"/>
    </xf>
    <xf numFmtId="0" fontId="7" fillId="0" borderId="0" xfId="1" applyFont="1"/>
    <xf numFmtId="0" fontId="20" fillId="0" borderId="11" xfId="1" applyFont="1" applyFill="1" applyBorder="1" applyAlignment="1">
      <alignment horizontal="left" wrapText="1"/>
    </xf>
    <xf numFmtId="0" fontId="15" fillId="0" borderId="0" xfId="1" applyFont="1" applyBorder="1"/>
    <xf numFmtId="4" fontId="16" fillId="0" borderId="0" xfId="1" applyNumberFormat="1" applyFont="1" applyFill="1" applyBorder="1" applyAlignment="1">
      <alignment horizontal="right"/>
    </xf>
    <xf numFmtId="4" fontId="16" fillId="0" borderId="0" xfId="1" applyNumberFormat="1" applyFont="1" applyFill="1" applyBorder="1"/>
    <xf numFmtId="4" fontId="15" fillId="3" borderId="0" xfId="1" applyNumberFormat="1" applyFont="1" applyFill="1" applyBorder="1"/>
    <xf numFmtId="4" fontId="15" fillId="0" borderId="0" xfId="1" applyNumberFormat="1" applyFont="1" applyFill="1" applyBorder="1"/>
    <xf numFmtId="49" fontId="12" fillId="0" borderId="14" xfId="1" applyNumberFormat="1" applyFont="1" applyBorder="1" applyAlignment="1">
      <alignment horizontal="left" wrapText="1"/>
    </xf>
    <xf numFmtId="0" fontId="12" fillId="0" borderId="6" xfId="1" applyFont="1" applyBorder="1" applyAlignment="1" applyProtection="1">
      <protection locked="0"/>
    </xf>
    <xf numFmtId="0" fontId="12" fillId="0" borderId="6" xfId="1" applyFont="1" applyFill="1" applyBorder="1" applyAlignment="1" applyProtection="1">
      <alignment wrapText="1"/>
      <protection locked="0"/>
    </xf>
    <xf numFmtId="0" fontId="12" fillId="0" borderId="13" xfId="1" applyFont="1" applyBorder="1" applyAlignment="1">
      <alignment horizontal="left" wrapText="1"/>
    </xf>
    <xf numFmtId="0" fontId="21" fillId="0" borderId="14" xfId="1" applyFont="1" applyBorder="1" applyAlignment="1">
      <alignment horizontal="left" wrapText="1"/>
    </xf>
    <xf numFmtId="0" fontId="12" fillId="0" borderId="14" xfId="1" applyFont="1" applyBorder="1" applyAlignment="1">
      <alignment horizontal="left" wrapText="1"/>
    </xf>
    <xf numFmtId="0" fontId="12" fillId="0" borderId="6" xfId="1" applyFont="1" applyBorder="1" applyAlignment="1" applyProtection="1">
      <alignment wrapText="1"/>
      <protection locked="0"/>
    </xf>
    <xf numFmtId="49" fontId="22" fillId="0" borderId="6" xfId="1" applyNumberFormat="1" applyFont="1" applyBorder="1" applyAlignment="1" applyProtection="1">
      <alignment horizontal="left" wrapText="1"/>
      <protection locked="0"/>
    </xf>
    <xf numFmtId="0" fontId="12" fillId="0" borderId="6" xfId="1" applyFont="1" applyBorder="1"/>
    <xf numFmtId="0" fontId="12" fillId="0" borderId="6" xfId="1" applyFont="1" applyBorder="1" applyAlignment="1">
      <alignment wrapText="1"/>
    </xf>
    <xf numFmtId="0" fontId="23" fillId="0" borderId="6" xfId="1" applyFont="1" applyFill="1" applyBorder="1" applyAlignment="1">
      <alignment horizontal="left" wrapText="1"/>
    </xf>
    <xf numFmtId="0" fontId="23" fillId="0" borderId="6" xfId="1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left" wrapText="1"/>
    </xf>
    <xf numFmtId="0" fontId="3" fillId="0" borderId="25" xfId="1" applyFont="1" applyBorder="1"/>
    <xf numFmtId="0" fontId="5" fillId="0" borderId="25" xfId="1" applyFont="1" applyBorder="1"/>
    <xf numFmtId="0" fontId="15" fillId="0" borderId="25" xfId="1" applyFont="1" applyBorder="1"/>
    <xf numFmtId="4" fontId="16" fillId="0" borderId="25" xfId="1" applyNumberFormat="1" applyFont="1" applyFill="1" applyBorder="1" applyAlignment="1">
      <alignment horizontal="right"/>
    </xf>
    <xf numFmtId="4" fontId="16" fillId="0" borderId="25" xfId="1" applyNumberFormat="1" applyFont="1" applyFill="1" applyBorder="1"/>
    <xf numFmtId="4" fontId="15" fillId="3" borderId="25" xfId="1" applyNumberFormat="1" applyFont="1" applyFill="1" applyBorder="1"/>
    <xf numFmtId="0" fontId="4" fillId="0" borderId="25" xfId="1" applyFont="1" applyFill="1" applyBorder="1"/>
    <xf numFmtId="0" fontId="4" fillId="0" borderId="25" xfId="1" applyFont="1" applyBorder="1"/>
    <xf numFmtId="49" fontId="24" fillId="0" borderId="17" xfId="0" applyNumberFormat="1" applyFont="1" applyBorder="1" applyAlignment="1" applyProtection="1">
      <alignment horizontal="left" vertical="center" wrapText="1"/>
      <protection locked="0"/>
    </xf>
    <xf numFmtId="0" fontId="19" fillId="4" borderId="9" xfId="1" applyFont="1" applyFill="1" applyBorder="1" applyAlignment="1">
      <alignment horizontal="left" wrapText="1"/>
    </xf>
    <xf numFmtId="0" fontId="19" fillId="4" borderId="11" xfId="1" applyFont="1" applyFill="1" applyBorder="1" applyAlignment="1">
      <alignment horizontal="left" wrapText="1"/>
    </xf>
    <xf numFmtId="0" fontId="23" fillId="4" borderId="6" xfId="1" applyFont="1" applyFill="1" applyBorder="1" applyAlignment="1">
      <alignment horizontal="left" wrapText="1"/>
    </xf>
    <xf numFmtId="0" fontId="13" fillId="4" borderId="28" xfId="1" applyFont="1" applyFill="1" applyBorder="1" applyAlignment="1">
      <alignment horizontal="left"/>
    </xf>
    <xf numFmtId="0" fontId="14" fillId="5" borderId="6" xfId="1" applyFont="1" applyFill="1" applyBorder="1" applyAlignment="1">
      <alignment horizontal="left" wrapText="1"/>
    </xf>
    <xf numFmtId="0" fontId="7" fillId="3" borderId="6" xfId="0" applyFont="1" applyFill="1" applyBorder="1" applyAlignment="1" applyProtection="1">
      <alignment horizontal="left" vertical="center" wrapText="1"/>
    </xf>
    <xf numFmtId="0" fontId="18" fillId="0" borderId="6" xfId="0" applyFont="1" applyBorder="1" applyAlignment="1">
      <alignment wrapText="1"/>
    </xf>
    <xf numFmtId="0" fontId="7" fillId="0" borderId="6" xfId="1" applyFont="1" applyBorder="1" applyAlignment="1" applyProtection="1">
      <alignment wrapText="1"/>
      <protection locked="0"/>
    </xf>
    <xf numFmtId="0" fontId="7" fillId="0" borderId="6" xfId="1" applyFont="1" applyBorder="1" applyAlignment="1">
      <alignment vertical="top" wrapText="1"/>
    </xf>
    <xf numFmtId="49" fontId="4" fillId="0" borderId="13" xfId="1" applyNumberFormat="1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4" fillId="0" borderId="6" xfId="1" applyFont="1" applyFill="1" applyBorder="1"/>
    <xf numFmtId="0" fontId="7" fillId="0" borderId="11" xfId="1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0" fillId="0" borderId="23" xfId="0" applyBorder="1"/>
    <xf numFmtId="0" fontId="4" fillId="0" borderId="0" xfId="0" applyFont="1" applyBorder="1" applyAlignment="1">
      <alignment wrapText="1"/>
    </xf>
    <xf numFmtId="0" fontId="7" fillId="3" borderId="0" xfId="0" applyFont="1" applyFill="1" applyBorder="1" applyAlignment="1" applyProtection="1">
      <alignment horizontal="left" wrapText="1"/>
    </xf>
    <xf numFmtId="0" fontId="4" fillId="0" borderId="6" xfId="0" applyFont="1" applyBorder="1" applyAlignment="1">
      <alignment wrapText="1"/>
    </xf>
    <xf numFmtId="49" fontId="2" fillId="0" borderId="19" xfId="1" applyNumberFormat="1" applyFont="1" applyBorder="1" applyAlignment="1">
      <alignment horizontal="centerContinuous" vertical="center"/>
    </xf>
    <xf numFmtId="0" fontId="2" fillId="0" borderId="24" xfId="1" applyFont="1" applyBorder="1" applyAlignment="1">
      <alignment horizontal="centerContinuous" vertical="center"/>
    </xf>
    <xf numFmtId="0" fontId="2" fillId="0" borderId="26" xfId="1" applyFont="1" applyBorder="1" applyAlignment="1">
      <alignment horizontal="centerContinuous" vertical="center"/>
    </xf>
    <xf numFmtId="0" fontId="30" fillId="0" borderId="31" xfId="1" applyFont="1" applyBorder="1" applyAlignment="1">
      <alignment horizontal="center"/>
    </xf>
    <xf numFmtId="0" fontId="31" fillId="4" borderId="15" xfId="1" applyFont="1" applyFill="1" applyBorder="1" applyAlignment="1">
      <alignment horizontal="center"/>
    </xf>
    <xf numFmtId="166" fontId="34" fillId="0" borderId="17" xfId="0" applyNumberFormat="1" applyFont="1" applyBorder="1" applyAlignment="1">
      <alignment horizontal="right"/>
    </xf>
    <xf numFmtId="166" fontId="34" fillId="0" borderId="6" xfId="0" applyNumberFormat="1" applyFont="1" applyBorder="1" applyAlignment="1">
      <alignment horizontal="right"/>
    </xf>
    <xf numFmtId="0" fontId="34" fillId="4" borderId="6" xfId="0" applyFont="1" applyFill="1" applyBorder="1" applyAlignment="1">
      <alignment horizontal="right"/>
    </xf>
    <xf numFmtId="0" fontId="34" fillId="0" borderId="6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6" xfId="0" applyFont="1" applyBorder="1" applyAlignment="1">
      <alignment horizontal="right"/>
    </xf>
    <xf numFmtId="0" fontId="34" fillId="0" borderId="18" xfId="0" applyFont="1" applyBorder="1" applyAlignment="1">
      <alignment horizontal="center"/>
    </xf>
    <xf numFmtId="0" fontId="36" fillId="4" borderId="8" xfId="1" applyFont="1" applyFill="1" applyBorder="1" applyAlignment="1">
      <alignment horizontal="center"/>
    </xf>
    <xf numFmtId="0" fontId="36" fillId="0" borderId="1" xfId="1" applyFont="1" applyBorder="1" applyAlignment="1">
      <alignment horizontal="center"/>
    </xf>
    <xf numFmtId="0" fontId="36" fillId="0" borderId="1" xfId="1" applyFont="1" applyFill="1" applyBorder="1" applyAlignment="1">
      <alignment horizontal="center"/>
    </xf>
    <xf numFmtId="0" fontId="35" fillId="0" borderId="1" xfId="1" applyFont="1" applyFill="1" applyBorder="1" applyAlignment="1">
      <alignment horizontal="center"/>
    </xf>
    <xf numFmtId="0" fontId="36" fillId="4" borderId="15" xfId="1" applyFont="1" applyFill="1" applyBorder="1" applyAlignment="1">
      <alignment horizontal="center"/>
    </xf>
    <xf numFmtId="0" fontId="36" fillId="0" borderId="16" xfId="1" applyFont="1" applyBorder="1" applyAlignment="1">
      <alignment horizontal="center"/>
    </xf>
    <xf numFmtId="0" fontId="36" fillId="0" borderId="15" xfId="1" applyFont="1" applyBorder="1" applyAlignment="1">
      <alignment horizontal="center"/>
    </xf>
    <xf numFmtId="0" fontId="36" fillId="4" borderId="1" xfId="1" applyFont="1" applyFill="1" applyBorder="1" applyAlignment="1">
      <alignment horizontal="center"/>
    </xf>
    <xf numFmtId="0" fontId="35" fillId="0" borderId="1" xfId="1" applyFont="1" applyBorder="1" applyAlignment="1">
      <alignment horizontal="center"/>
    </xf>
    <xf numFmtId="0" fontId="36" fillId="0" borderId="16" xfId="1" applyFont="1" applyFill="1" applyBorder="1" applyAlignment="1">
      <alignment horizontal="center"/>
    </xf>
    <xf numFmtId="0" fontId="36" fillId="5" borderId="1" xfId="1" applyFont="1" applyFill="1" applyBorder="1" applyAlignment="1">
      <alignment horizontal="center"/>
    </xf>
    <xf numFmtId="0" fontId="36" fillId="0" borderId="15" xfId="1" applyFont="1" applyFill="1" applyBorder="1" applyAlignment="1">
      <alignment horizontal="center"/>
    </xf>
    <xf numFmtId="0" fontId="37" fillId="4" borderId="27" xfId="1" applyFont="1" applyFill="1" applyBorder="1"/>
    <xf numFmtId="166" fontId="32" fillId="4" borderId="9" xfId="1" applyNumberFormat="1" applyFont="1" applyFill="1" applyBorder="1" applyAlignment="1">
      <alignment horizontal="right" wrapText="1"/>
    </xf>
    <xf numFmtId="165" fontId="28" fillId="4" borderId="6" xfId="1" applyNumberFormat="1" applyFont="1" applyFill="1" applyBorder="1"/>
    <xf numFmtId="165" fontId="28" fillId="4" borderId="12" xfId="1" applyNumberFormat="1" applyFont="1" applyFill="1" applyBorder="1"/>
    <xf numFmtId="166" fontId="27" fillId="0" borderId="6" xfId="1" applyNumberFormat="1" applyFont="1" applyBorder="1" applyProtection="1">
      <protection locked="0"/>
    </xf>
    <xf numFmtId="166" fontId="27" fillId="4" borderId="6" xfId="1" applyNumberFormat="1" applyFont="1" applyFill="1" applyBorder="1" applyAlignment="1" applyProtection="1">
      <alignment horizontal="right"/>
      <protection locked="0"/>
    </xf>
    <xf numFmtId="166" fontId="27" fillId="3" borderId="6" xfId="1" applyNumberFormat="1" applyFont="1" applyFill="1" applyBorder="1" applyAlignment="1">
      <alignment horizontal="right"/>
    </xf>
    <xf numFmtId="165" fontId="27" fillId="3" borderId="6" xfId="1" applyNumberFormat="1" applyFont="1" applyFill="1" applyBorder="1"/>
    <xf numFmtId="166" fontId="27" fillId="0" borderId="6" xfId="1" applyNumberFormat="1" applyFont="1" applyBorder="1"/>
    <xf numFmtId="165" fontId="27" fillId="3" borderId="7" xfId="1" applyNumberFormat="1" applyFont="1" applyFill="1" applyBorder="1"/>
    <xf numFmtId="166" fontId="27" fillId="0" borderId="6" xfId="1" applyNumberFormat="1" applyFont="1" applyBorder="1" applyAlignment="1" applyProtection="1">
      <alignment horizontal="right"/>
      <protection locked="0"/>
    </xf>
    <xf numFmtId="166" fontId="27" fillId="4" borderId="6" xfId="1" applyNumberFormat="1" applyFont="1" applyFill="1" applyBorder="1" applyProtection="1">
      <protection locked="0"/>
    </xf>
    <xf numFmtId="166" fontId="27" fillId="0" borderId="6" xfId="1" applyNumberFormat="1" applyFont="1" applyFill="1" applyBorder="1" applyProtection="1">
      <protection locked="0"/>
    </xf>
    <xf numFmtId="166" fontId="28" fillId="0" borderId="6" xfId="1" applyNumberFormat="1" applyFont="1" applyFill="1" applyBorder="1" applyProtection="1">
      <protection locked="0"/>
    </xf>
    <xf numFmtId="166" fontId="28" fillId="4" borderId="6" xfId="1" applyNumberFormat="1" applyFont="1" applyFill="1" applyBorder="1" applyProtection="1">
      <protection locked="0"/>
    </xf>
    <xf numFmtId="166" fontId="28" fillId="3" borderId="6" xfId="1" applyNumberFormat="1" applyFont="1" applyFill="1" applyBorder="1" applyAlignment="1">
      <alignment horizontal="right"/>
    </xf>
    <xf numFmtId="165" fontId="28" fillId="3" borderId="6" xfId="1" applyNumberFormat="1" applyFont="1" applyFill="1" applyBorder="1"/>
    <xf numFmtId="166" fontId="28" fillId="0" borderId="6" xfId="1" applyNumberFormat="1" applyFont="1" applyBorder="1"/>
    <xf numFmtId="165" fontId="28" fillId="3" borderId="7" xfId="1" applyNumberFormat="1" applyFont="1" applyFill="1" applyBorder="1"/>
    <xf numFmtId="166" fontId="32" fillId="4" borderId="11" xfId="1" applyNumberFormat="1" applyFont="1" applyFill="1" applyBorder="1" applyAlignment="1">
      <alignment horizontal="right"/>
    </xf>
    <xf numFmtId="165" fontId="28" fillId="4" borderId="7" xfId="1" applyNumberFormat="1" applyFont="1" applyFill="1" applyBorder="1"/>
    <xf numFmtId="165" fontId="27" fillId="0" borderId="7" xfId="1" applyNumberFormat="1" applyFont="1" applyBorder="1"/>
    <xf numFmtId="165" fontId="27" fillId="4" borderId="6" xfId="1" applyNumberFormat="1" applyFont="1" applyFill="1" applyBorder="1"/>
    <xf numFmtId="166" fontId="28" fillId="0" borderId="6" xfId="1" applyNumberFormat="1" applyFont="1" applyBorder="1" applyAlignment="1" applyProtection="1">
      <alignment horizontal="right"/>
      <protection locked="0"/>
    </xf>
    <xf numFmtId="166" fontId="28" fillId="4" borderId="6" xfId="1" applyNumberFormat="1" applyFont="1" applyFill="1" applyBorder="1" applyAlignment="1" applyProtection="1">
      <alignment horizontal="right"/>
      <protection locked="0"/>
    </xf>
    <xf numFmtId="166" fontId="27" fillId="4" borderId="6" xfId="1" applyNumberFormat="1" applyFont="1" applyFill="1" applyBorder="1" applyAlignment="1" applyProtection="1">
      <protection locked="0"/>
    </xf>
    <xf numFmtId="165" fontId="29" fillId="3" borderId="7" xfId="1" applyNumberFormat="1" applyFont="1" applyFill="1" applyBorder="1" applyAlignment="1"/>
    <xf numFmtId="164" fontId="27" fillId="4" borderId="6" xfId="1" applyNumberFormat="1" applyFont="1" applyFill="1" applyBorder="1" applyAlignment="1" applyProtection="1">
      <protection locked="0"/>
    </xf>
    <xf numFmtId="164" fontId="27" fillId="4" borderId="6" xfId="1" applyNumberFormat="1" applyFont="1" applyFill="1" applyBorder="1" applyProtection="1">
      <protection locked="0"/>
    </xf>
    <xf numFmtId="166" fontId="27" fillId="0" borderId="33" xfId="1" applyNumberFormat="1" applyFont="1" applyBorder="1" applyAlignment="1" applyProtection="1">
      <alignment horizontal="right"/>
      <protection locked="0"/>
    </xf>
    <xf numFmtId="166" fontId="27" fillId="4" borderId="33" xfId="1" applyNumberFormat="1" applyFont="1" applyFill="1" applyBorder="1" applyAlignment="1" applyProtection="1">
      <protection locked="0"/>
    </xf>
    <xf numFmtId="166" fontId="27" fillId="3" borderId="33" xfId="1" applyNumberFormat="1" applyFont="1" applyFill="1" applyBorder="1" applyAlignment="1">
      <alignment horizontal="right"/>
    </xf>
    <xf numFmtId="165" fontId="27" fillId="3" borderId="33" xfId="1" applyNumberFormat="1" applyFont="1" applyFill="1" applyBorder="1"/>
    <xf numFmtId="164" fontId="27" fillId="4" borderId="33" xfId="1" applyNumberFormat="1" applyFont="1" applyFill="1" applyBorder="1" applyProtection="1">
      <protection locked="0"/>
    </xf>
    <xf numFmtId="166" fontId="27" fillId="0" borderId="33" xfId="1" applyNumberFormat="1" applyFont="1" applyBorder="1"/>
    <xf numFmtId="165" fontId="27" fillId="0" borderId="34" xfId="1" applyNumberFormat="1" applyFont="1" applyBorder="1"/>
    <xf numFmtId="166" fontId="28" fillId="4" borderId="11" xfId="1" applyNumberFormat="1" applyFont="1" applyFill="1" applyBorder="1" applyProtection="1">
      <protection locked="0"/>
    </xf>
    <xf numFmtId="166" fontId="28" fillId="4" borderId="11" xfId="1" applyNumberFormat="1" applyFont="1" applyFill="1" applyBorder="1" applyAlignment="1" applyProtection="1">
      <alignment horizontal="right"/>
      <protection locked="0"/>
    </xf>
    <xf numFmtId="165" fontId="28" fillId="4" borderId="11" xfId="1" applyNumberFormat="1" applyFont="1" applyFill="1" applyBorder="1"/>
    <xf numFmtId="165" fontId="28" fillId="4" borderId="30" xfId="1" applyNumberFormat="1" applyFont="1" applyFill="1" applyBorder="1"/>
    <xf numFmtId="0" fontId="38" fillId="0" borderId="6" xfId="0" applyFont="1" applyBorder="1" applyAlignment="1">
      <alignment horizontal="center"/>
    </xf>
    <xf numFmtId="0" fontId="38" fillId="4" borderId="6" xfId="0" applyFont="1" applyFill="1" applyBorder="1" applyAlignment="1">
      <alignment horizontal="right"/>
    </xf>
    <xf numFmtId="166" fontId="38" fillId="0" borderId="6" xfId="0" applyNumberFormat="1" applyFont="1" applyBorder="1" applyAlignment="1">
      <alignment horizontal="right"/>
    </xf>
    <xf numFmtId="166" fontId="38" fillId="4" borderId="6" xfId="0" applyNumberFormat="1" applyFont="1" applyFill="1" applyBorder="1" applyAlignment="1">
      <alignment horizontal="right"/>
    </xf>
    <xf numFmtId="166" fontId="28" fillId="5" borderId="6" xfId="1" applyNumberFormat="1" applyFont="1" applyFill="1" applyBorder="1" applyProtection="1">
      <protection locked="0"/>
    </xf>
    <xf numFmtId="165" fontId="27" fillId="5" borderId="6" xfId="1" applyNumberFormat="1" applyFont="1" applyFill="1" applyBorder="1"/>
    <xf numFmtId="166" fontId="27" fillId="5" borderId="6" xfId="1" applyNumberFormat="1" applyFont="1" applyFill="1" applyBorder="1" applyProtection="1">
      <protection locked="0"/>
    </xf>
    <xf numFmtId="166" fontId="27" fillId="0" borderId="6" xfId="1" applyNumberFormat="1" applyFont="1" applyFill="1" applyBorder="1" applyAlignment="1" applyProtection="1">
      <alignment horizontal="right"/>
      <protection locked="0"/>
    </xf>
    <xf numFmtId="166" fontId="28" fillId="4" borderId="28" xfId="1" applyNumberFormat="1" applyFont="1" applyFill="1" applyBorder="1" applyAlignment="1">
      <alignment horizontal="right"/>
    </xf>
    <xf numFmtId="165" fontId="28" fillId="4" borderId="28" xfId="1" applyNumberFormat="1" applyFont="1" applyFill="1" applyBorder="1"/>
    <xf numFmtId="165" fontId="28" fillId="4" borderId="29" xfId="1" applyNumberFormat="1" applyFont="1" applyFill="1" applyBorder="1"/>
    <xf numFmtId="166" fontId="27" fillId="0" borderId="11" xfId="1" applyNumberFormat="1" applyFont="1" applyFill="1" applyBorder="1" applyProtection="1">
      <protection locked="0"/>
    </xf>
    <xf numFmtId="166" fontId="27" fillId="4" borderId="11" xfId="1" applyNumberFormat="1" applyFont="1" applyFill="1" applyBorder="1" applyProtection="1">
      <protection locked="0"/>
    </xf>
    <xf numFmtId="11" fontId="7" fillId="0" borderId="6" xfId="1" applyNumberFormat="1" applyFont="1" applyBorder="1" applyAlignment="1" applyProtection="1">
      <alignment horizontal="left" vertical="top" wrapText="1"/>
      <protection locked="0"/>
    </xf>
    <xf numFmtId="11" fontId="2" fillId="0" borderId="11" xfId="1" applyNumberFormat="1" applyFont="1" applyBorder="1" applyAlignment="1">
      <alignment vertical="top" wrapText="1"/>
    </xf>
    <xf numFmtId="0" fontId="7" fillId="0" borderId="6" xfId="1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20" fillId="0" borderId="11" xfId="1" applyFont="1" applyFill="1" applyBorder="1" applyAlignment="1">
      <alignment horizontal="left" vertical="top" wrapText="1"/>
    </xf>
    <xf numFmtId="0" fontId="4" fillId="0" borderId="6" xfId="1" applyFont="1" applyFill="1" applyBorder="1" applyAlignment="1">
      <alignment vertical="top" wrapText="1"/>
    </xf>
    <xf numFmtId="0" fontId="7" fillId="0" borderId="6" xfId="1" applyFont="1" applyBorder="1" applyAlignment="1">
      <alignment vertical="center" wrapText="1"/>
    </xf>
    <xf numFmtId="0" fontId="7" fillId="0" borderId="0" xfId="1" applyFont="1" applyFill="1" applyBorder="1" applyAlignment="1">
      <alignment vertical="top" wrapText="1"/>
    </xf>
    <xf numFmtId="0" fontId="21" fillId="0" borderId="0" xfId="1" applyFont="1" applyAlignment="1">
      <alignment horizontal="center"/>
    </xf>
    <xf numFmtId="0" fontId="21" fillId="0" borderId="0" xfId="1" applyFont="1" applyAlignment="1" applyProtection="1">
      <alignment horizontal="center"/>
      <protection locked="0"/>
    </xf>
    <xf numFmtId="0" fontId="10" fillId="0" borderId="25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center" vertical="center" wrapText="1"/>
    </xf>
    <xf numFmtId="0" fontId="10" fillId="0" borderId="23" xfId="1" applyFont="1" applyBorder="1" applyAlignment="1">
      <alignment horizontal="center" vertical="center" wrapText="1"/>
    </xf>
    <xf numFmtId="0" fontId="10" fillId="0" borderId="10" xfId="1" applyFont="1" applyBorder="1" applyAlignment="1" applyProtection="1">
      <alignment horizontal="center" vertical="center" wrapText="1"/>
      <protection locked="0"/>
    </xf>
    <xf numFmtId="0" fontId="10" fillId="0" borderId="21" xfId="1" applyFont="1" applyBorder="1" applyAlignment="1">
      <alignment vertical="center" wrapText="1"/>
    </xf>
    <xf numFmtId="0" fontId="31" fillId="0" borderId="16" xfId="1" applyFont="1" applyFill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2" fillId="0" borderId="35" xfId="1" applyFont="1" applyBorder="1" applyAlignment="1">
      <alignment horizontal="center" vertical="center" wrapText="1"/>
    </xf>
    <xf numFmtId="0" fontId="2" fillId="0" borderId="36" xfId="1" applyFont="1" applyBorder="1" applyAlignment="1">
      <alignment horizontal="center" vertical="center" wrapText="1"/>
    </xf>
    <xf numFmtId="0" fontId="39" fillId="0" borderId="10" xfId="1" applyFont="1" applyBorder="1" applyAlignment="1">
      <alignment horizontal="center" vertical="center"/>
    </xf>
    <xf numFmtId="0" fontId="40" fillId="0" borderId="21" xfId="1" applyFont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K77"/>
  <sheetViews>
    <sheetView tabSelected="1" view="pageBreakPreview" zoomScale="58" zoomScaleNormal="59" zoomScaleSheetLayoutView="58" workbookViewId="0">
      <selection activeCell="F48" sqref="F48"/>
    </sheetView>
  </sheetViews>
  <sheetFormatPr defaultRowHeight="15"/>
  <cols>
    <col min="1" max="1" width="13.5703125" customWidth="1"/>
    <col min="2" max="2" width="67.5703125" customWidth="1"/>
    <col min="3" max="3" width="15.7109375" customWidth="1"/>
    <col min="4" max="4" width="15.5703125" customWidth="1"/>
    <col min="5" max="6" width="14.85546875" customWidth="1"/>
    <col min="7" max="7" width="15.140625" customWidth="1"/>
    <col min="8" max="8" width="13" customWidth="1"/>
    <col min="9" max="9" width="16.5703125" customWidth="1"/>
    <col min="10" max="10" width="14" customWidth="1"/>
    <col min="11" max="11" width="12.5703125" customWidth="1"/>
  </cols>
  <sheetData>
    <row r="1" spans="1:11" ht="19.5">
      <c r="A1" s="2"/>
      <c r="B1" s="153" t="s">
        <v>0</v>
      </c>
      <c r="C1" s="153"/>
      <c r="D1" s="153"/>
      <c r="E1" s="153"/>
      <c r="F1" s="153"/>
      <c r="G1" s="153"/>
      <c r="H1" s="153"/>
      <c r="I1" s="153"/>
      <c r="J1" s="153"/>
      <c r="K1" s="153"/>
    </row>
    <row r="2" spans="1:11" ht="19.5">
      <c r="A2" s="2"/>
      <c r="B2" s="153" t="s">
        <v>59</v>
      </c>
      <c r="C2" s="153"/>
      <c r="D2" s="153"/>
      <c r="E2" s="153"/>
      <c r="F2" s="153"/>
      <c r="G2" s="153"/>
      <c r="H2" s="153"/>
      <c r="I2" s="153"/>
      <c r="J2" s="153"/>
      <c r="K2" s="153"/>
    </row>
    <row r="3" spans="1:11" ht="19.5">
      <c r="A3" s="2"/>
      <c r="B3" s="154" t="s">
        <v>70</v>
      </c>
      <c r="C3" s="154"/>
      <c r="D3" s="154"/>
      <c r="E3" s="154"/>
      <c r="F3" s="154"/>
      <c r="G3" s="154"/>
      <c r="H3" s="154"/>
      <c r="I3" s="154"/>
      <c r="J3" s="154"/>
      <c r="K3" s="154"/>
    </row>
    <row r="4" spans="1:11" ht="2.25" customHeight="1" thickBot="1">
      <c r="A4" s="2"/>
      <c r="B4" s="2"/>
      <c r="C4" s="2"/>
      <c r="D4" s="2"/>
      <c r="E4" s="2"/>
      <c r="F4" s="2"/>
      <c r="G4" s="2"/>
      <c r="H4" s="2"/>
      <c r="I4" s="2"/>
      <c r="J4" s="19"/>
      <c r="K4" s="2"/>
    </row>
    <row r="5" spans="1:11" ht="82.5" customHeight="1">
      <c r="A5" s="165" t="s">
        <v>65</v>
      </c>
      <c r="B5" s="167" t="s">
        <v>66</v>
      </c>
      <c r="C5" s="157" t="s">
        <v>56</v>
      </c>
      <c r="D5" s="157" t="s">
        <v>62</v>
      </c>
      <c r="E5" s="155" t="s">
        <v>68</v>
      </c>
      <c r="F5" s="160" t="s">
        <v>71</v>
      </c>
      <c r="G5" s="155" t="s">
        <v>1</v>
      </c>
      <c r="H5" s="155"/>
      <c r="I5" s="160" t="s">
        <v>69</v>
      </c>
      <c r="J5" s="155" t="s">
        <v>58</v>
      </c>
      <c r="K5" s="156"/>
    </row>
    <row r="6" spans="1:11" ht="15" customHeight="1">
      <c r="A6" s="166"/>
      <c r="B6" s="168"/>
      <c r="C6" s="158"/>
      <c r="D6" s="158"/>
      <c r="E6" s="159"/>
      <c r="F6" s="161"/>
      <c r="G6" s="66" t="s">
        <v>2</v>
      </c>
      <c r="H6" s="67" t="s">
        <v>3</v>
      </c>
      <c r="I6" s="161"/>
      <c r="J6" s="66" t="s">
        <v>2</v>
      </c>
      <c r="K6" s="68" t="s">
        <v>3</v>
      </c>
    </row>
    <row r="7" spans="1:11" ht="14.25" customHeight="1">
      <c r="A7" s="3">
        <v>1</v>
      </c>
      <c r="B7" s="17">
        <v>2</v>
      </c>
      <c r="C7" s="5">
        <v>3</v>
      </c>
      <c r="D7" s="5"/>
      <c r="E7" s="5">
        <v>4</v>
      </c>
      <c r="F7" s="6">
        <v>5</v>
      </c>
      <c r="G7" s="14">
        <v>6</v>
      </c>
      <c r="H7" s="15">
        <v>7</v>
      </c>
      <c r="I7" s="16">
        <v>8</v>
      </c>
      <c r="J7" s="4">
        <v>9</v>
      </c>
      <c r="K7" s="7">
        <v>10</v>
      </c>
    </row>
    <row r="8" spans="1:11" ht="24" customHeight="1">
      <c r="A8" s="78">
        <v>100000</v>
      </c>
      <c r="B8" s="48" t="s">
        <v>4</v>
      </c>
      <c r="C8" s="91">
        <f>SUM(C9:C11,C12)</f>
        <v>235698.89999999997</v>
      </c>
      <c r="D8" s="91">
        <f>SUM(D9:D11,D12)</f>
        <v>246972.2</v>
      </c>
      <c r="E8" s="91">
        <f>SUM(E12,E9:E11)</f>
        <v>186561</v>
      </c>
      <c r="F8" s="91">
        <f>SUM(F9:F11,F12)</f>
        <v>204020.6</v>
      </c>
      <c r="G8" s="91">
        <f>SUM(G9:G11,G12)</f>
        <v>17459.59999999998</v>
      </c>
      <c r="H8" s="92">
        <f>SUM(F8/E8)*100%</f>
        <v>1.0935865480995492</v>
      </c>
      <c r="I8" s="91">
        <f>SUM(I9:I11,I12)</f>
        <v>168455.8</v>
      </c>
      <c r="J8" s="91">
        <f>SUM(J9:J11,J12)</f>
        <v>35564.799999999988</v>
      </c>
      <c r="K8" s="93">
        <f>SUM(F8/I8)*100%</f>
        <v>1.2111224428010197</v>
      </c>
    </row>
    <row r="9" spans="1:11" ht="27.75" customHeight="1">
      <c r="A9" s="79">
        <v>110100</v>
      </c>
      <c r="B9" s="27" t="s">
        <v>5</v>
      </c>
      <c r="C9" s="94">
        <v>176113.8</v>
      </c>
      <c r="D9" s="94">
        <v>185387.1</v>
      </c>
      <c r="E9" s="94">
        <v>139720.20000000001</v>
      </c>
      <c r="F9" s="95">
        <v>154003.4</v>
      </c>
      <c r="G9" s="96">
        <f>SUM(F9-E9)</f>
        <v>14283.199999999983</v>
      </c>
      <c r="H9" s="97">
        <f>SUM(F9/E9)</f>
        <v>1.1022271654349192</v>
      </c>
      <c r="I9" s="95">
        <v>124221.7</v>
      </c>
      <c r="J9" s="98">
        <f>SUM(F9-I9)</f>
        <v>29781.699999999997</v>
      </c>
      <c r="K9" s="99">
        <f>SUM(F9/I9)*100%</f>
        <v>1.239746356715453</v>
      </c>
    </row>
    <row r="10" spans="1:11" ht="24" customHeight="1">
      <c r="A10" s="80">
        <v>110200</v>
      </c>
      <c r="B10" s="28" t="s">
        <v>6</v>
      </c>
      <c r="C10" s="100">
        <v>81.400000000000006</v>
      </c>
      <c r="D10" s="100">
        <v>81.400000000000006</v>
      </c>
      <c r="E10" s="100">
        <v>39.4</v>
      </c>
      <c r="F10" s="101">
        <v>449.2</v>
      </c>
      <c r="G10" s="96">
        <f>SUM(F10-E10)</f>
        <v>409.8</v>
      </c>
      <c r="H10" s="97">
        <f>SUM(F10/E10)</f>
        <v>11.401015228426395</v>
      </c>
      <c r="I10" s="101">
        <v>-55.8</v>
      </c>
      <c r="J10" s="98">
        <f t="shared" ref="J10:J18" si="0">SUM(F10-I10)</f>
        <v>505</v>
      </c>
      <c r="K10" s="99">
        <f t="shared" ref="K10:K30" si="1">SUM(F10/I10)*100%</f>
        <v>-8.0501792114695334</v>
      </c>
    </row>
    <row r="11" spans="1:11" ht="35.25" customHeight="1">
      <c r="A11" s="80">
        <v>140400</v>
      </c>
      <c r="B11" s="29" t="s">
        <v>7</v>
      </c>
      <c r="C11" s="102">
        <v>8400</v>
      </c>
      <c r="D11" s="102">
        <v>8400</v>
      </c>
      <c r="E11" s="102">
        <v>6430</v>
      </c>
      <c r="F11" s="101">
        <v>5277.5</v>
      </c>
      <c r="G11" s="96">
        <f>SUM(F11-E11)</f>
        <v>-1152.5</v>
      </c>
      <c r="H11" s="97">
        <f>SUM(F11/E11)</f>
        <v>0.82076205287713844</v>
      </c>
      <c r="I11" s="101">
        <v>6404.4</v>
      </c>
      <c r="J11" s="98">
        <f t="shared" si="0"/>
        <v>-1126.8999999999996</v>
      </c>
      <c r="K11" s="99">
        <f t="shared" si="1"/>
        <v>0.82404284554368878</v>
      </c>
    </row>
    <row r="12" spans="1:11" ht="26.25" customHeight="1">
      <c r="A12" s="81">
        <v>180000</v>
      </c>
      <c r="B12" s="30" t="s">
        <v>8</v>
      </c>
      <c r="C12" s="103">
        <f t="shared" ref="C12:F12" si="2">SUM(C17:C18,C13)</f>
        <v>51103.7</v>
      </c>
      <c r="D12" s="103">
        <f t="shared" si="2"/>
        <v>53103.7</v>
      </c>
      <c r="E12" s="103">
        <f t="shared" si="2"/>
        <v>40371.4</v>
      </c>
      <c r="F12" s="104">
        <f t="shared" si="2"/>
        <v>44290.5</v>
      </c>
      <c r="G12" s="105">
        <f>SUM(G17:G18,G13)</f>
        <v>3919.0999999999981</v>
      </c>
      <c r="H12" s="106">
        <f t="shared" ref="H12:H13" si="3">SUM(F12/E12)</f>
        <v>1.0970761479661344</v>
      </c>
      <c r="I12" s="104">
        <f t="shared" ref="I12" si="4">SUM(I17:I18,I13)</f>
        <v>37885.500000000007</v>
      </c>
      <c r="J12" s="107">
        <f t="shared" si="0"/>
        <v>6404.9999999999927</v>
      </c>
      <c r="K12" s="108">
        <f t="shared" si="1"/>
        <v>1.1690620422061209</v>
      </c>
    </row>
    <row r="13" spans="1:11" ht="24" customHeight="1">
      <c r="A13" s="81">
        <v>180100</v>
      </c>
      <c r="B13" s="31" t="s">
        <v>9</v>
      </c>
      <c r="C13" s="103">
        <f t="shared" ref="C13:F13" si="5">SUM(C14:C16)</f>
        <v>44550</v>
      </c>
      <c r="D13" s="103">
        <f t="shared" si="5"/>
        <v>45550</v>
      </c>
      <c r="E13" s="103">
        <f t="shared" si="5"/>
        <v>34479.5</v>
      </c>
      <c r="F13" s="104">
        <f t="shared" si="5"/>
        <v>36295.199999999997</v>
      </c>
      <c r="G13" s="105">
        <f>SUM(G14:G16)</f>
        <v>1815.6999999999985</v>
      </c>
      <c r="H13" s="106">
        <f t="shared" si="3"/>
        <v>1.0526602763961193</v>
      </c>
      <c r="I13" s="104">
        <f t="shared" ref="I13" si="6">SUM(I14:I16)</f>
        <v>32984.200000000004</v>
      </c>
      <c r="J13" s="98">
        <f t="shared" si="0"/>
        <v>3310.9999999999927</v>
      </c>
      <c r="K13" s="99">
        <f t="shared" si="1"/>
        <v>1.1003813947283849</v>
      </c>
    </row>
    <row r="14" spans="1:11" ht="24" customHeight="1">
      <c r="A14" s="80"/>
      <c r="B14" s="26" t="s">
        <v>10</v>
      </c>
      <c r="C14" s="102">
        <v>3000</v>
      </c>
      <c r="D14" s="102">
        <v>3000</v>
      </c>
      <c r="E14" s="102">
        <v>2323.5</v>
      </c>
      <c r="F14" s="101">
        <v>2732.6</v>
      </c>
      <c r="G14" s="96">
        <f>SUM(F14-E14)</f>
        <v>409.09999999999991</v>
      </c>
      <c r="H14" s="97">
        <f>SUM(F14/E14)</f>
        <v>1.1760705831719389</v>
      </c>
      <c r="I14" s="101">
        <v>2205.9</v>
      </c>
      <c r="J14" s="98">
        <f t="shared" si="0"/>
        <v>526.69999999999982</v>
      </c>
      <c r="K14" s="99">
        <f t="shared" si="1"/>
        <v>1.2387687565166143</v>
      </c>
    </row>
    <row r="15" spans="1:11" ht="21.75" customHeight="1">
      <c r="A15" s="80"/>
      <c r="B15" s="26" t="s">
        <v>11</v>
      </c>
      <c r="C15" s="102">
        <v>41500</v>
      </c>
      <c r="D15" s="102">
        <v>42500</v>
      </c>
      <c r="E15" s="102">
        <v>32131</v>
      </c>
      <c r="F15" s="101">
        <v>33534.6</v>
      </c>
      <c r="G15" s="96">
        <f>SUM(F15-E15)</f>
        <v>1403.5999999999985</v>
      </c>
      <c r="H15" s="97">
        <f t="shared" ref="H15:H18" si="7">SUM(F15/E15)</f>
        <v>1.0436836699760355</v>
      </c>
      <c r="I15" s="101">
        <v>30680.400000000001</v>
      </c>
      <c r="J15" s="98">
        <f t="shared" si="0"/>
        <v>2854.1999999999971</v>
      </c>
      <c r="K15" s="99">
        <f t="shared" si="1"/>
        <v>1.0930300778347086</v>
      </c>
    </row>
    <row r="16" spans="1:11" ht="21.75" customHeight="1">
      <c r="A16" s="80"/>
      <c r="B16" s="26" t="s">
        <v>12</v>
      </c>
      <c r="C16" s="102">
        <v>50</v>
      </c>
      <c r="D16" s="102">
        <v>50</v>
      </c>
      <c r="E16" s="102">
        <v>25</v>
      </c>
      <c r="F16" s="101">
        <v>28</v>
      </c>
      <c r="G16" s="96">
        <f>SUM(F16-E16)</f>
        <v>3</v>
      </c>
      <c r="H16" s="97">
        <f t="shared" si="7"/>
        <v>1.1200000000000001</v>
      </c>
      <c r="I16" s="101">
        <v>97.9</v>
      </c>
      <c r="J16" s="98">
        <f t="shared" si="0"/>
        <v>-69.900000000000006</v>
      </c>
      <c r="K16" s="99">
        <f t="shared" si="1"/>
        <v>0.28600612870275788</v>
      </c>
    </row>
    <row r="17" spans="1:11" ht="20.25" customHeight="1">
      <c r="A17" s="80">
        <v>180300</v>
      </c>
      <c r="B17" s="26" t="s">
        <v>13</v>
      </c>
      <c r="C17" s="102">
        <v>3.7</v>
      </c>
      <c r="D17" s="102">
        <v>3.7</v>
      </c>
      <c r="E17" s="102">
        <v>3.1</v>
      </c>
      <c r="F17" s="101">
        <v>2.2999999999999998</v>
      </c>
      <c r="G17" s="96">
        <f>SUM(F17-E17)</f>
        <v>-0.80000000000000027</v>
      </c>
      <c r="H17" s="97">
        <f t="shared" si="7"/>
        <v>0.74193548387096764</v>
      </c>
      <c r="I17" s="101">
        <v>3.2</v>
      </c>
      <c r="J17" s="98">
        <f t="shared" si="0"/>
        <v>-0.90000000000000036</v>
      </c>
      <c r="K17" s="99">
        <f t="shared" si="1"/>
        <v>0.71874999999999989</v>
      </c>
    </row>
    <row r="18" spans="1:11" ht="21" customHeight="1">
      <c r="A18" s="80">
        <v>180500</v>
      </c>
      <c r="B18" s="26" t="s">
        <v>14</v>
      </c>
      <c r="C18" s="102">
        <v>6550</v>
      </c>
      <c r="D18" s="102">
        <v>7550</v>
      </c>
      <c r="E18" s="102">
        <v>5888.8</v>
      </c>
      <c r="F18" s="101">
        <v>7993</v>
      </c>
      <c r="G18" s="96">
        <f>SUM(F18-E18)</f>
        <v>2104.1999999999998</v>
      </c>
      <c r="H18" s="97">
        <f t="shared" si="7"/>
        <v>1.3573223746773535</v>
      </c>
      <c r="I18" s="101">
        <v>4898.1000000000004</v>
      </c>
      <c r="J18" s="98">
        <f t="shared" si="0"/>
        <v>3094.8999999999996</v>
      </c>
      <c r="K18" s="99">
        <f t="shared" si="1"/>
        <v>1.631857250770707</v>
      </c>
    </row>
    <row r="19" spans="1:11" ht="24" customHeight="1">
      <c r="A19" s="82">
        <v>200000</v>
      </c>
      <c r="B19" s="49" t="s">
        <v>16</v>
      </c>
      <c r="C19" s="109">
        <f>SUM(C20:C30)</f>
        <v>898</v>
      </c>
      <c r="D19" s="109">
        <f>SUM(D20:D30)</f>
        <v>3622.1000000000004</v>
      </c>
      <c r="E19" s="109">
        <f>SUM(E20:E30)</f>
        <v>3468.4</v>
      </c>
      <c r="F19" s="109">
        <f>SUM(F20:F31)</f>
        <v>5471.8429999999998</v>
      </c>
      <c r="G19" s="109">
        <f>SUM(G20:G31)</f>
        <v>2003.443</v>
      </c>
      <c r="H19" s="92">
        <f>SUM(F19/E19)*100%</f>
        <v>1.577627436281859</v>
      </c>
      <c r="I19" s="109">
        <f>SUM(I20:I30)</f>
        <v>3055.4</v>
      </c>
      <c r="J19" s="109">
        <f>SUM(J20:J31)</f>
        <v>2416.4430000000002</v>
      </c>
      <c r="K19" s="110">
        <f>SUM(F19/I19)*100%</f>
        <v>1.790876153695097</v>
      </c>
    </row>
    <row r="20" spans="1:11" ht="42" customHeight="1">
      <c r="A20" s="80">
        <v>210103</v>
      </c>
      <c r="B20" s="18" t="s">
        <v>42</v>
      </c>
      <c r="C20" s="102">
        <v>61</v>
      </c>
      <c r="D20" s="102">
        <v>149.80000000000001</v>
      </c>
      <c r="E20" s="102">
        <v>133.80000000000001</v>
      </c>
      <c r="F20" s="101">
        <v>168.6</v>
      </c>
      <c r="G20" s="96">
        <f>SUM(F20-E20)</f>
        <v>34.799999999999983</v>
      </c>
      <c r="H20" s="97">
        <f>SUM(F20/E20)</f>
        <v>1.2600896860986546</v>
      </c>
      <c r="I20" s="101">
        <v>182.6</v>
      </c>
      <c r="J20" s="98">
        <f t="shared" ref="J20:J34" si="8">SUM(F20-I20)</f>
        <v>-14</v>
      </c>
      <c r="K20" s="111">
        <f t="shared" si="1"/>
        <v>0.92332968236582691</v>
      </c>
    </row>
    <row r="21" spans="1:11" ht="36.75" customHeight="1">
      <c r="A21" s="80">
        <v>210500</v>
      </c>
      <c r="B21" s="63" t="s">
        <v>48</v>
      </c>
      <c r="C21" s="102"/>
      <c r="D21" s="102">
        <v>2657.1</v>
      </c>
      <c r="E21" s="102">
        <v>2657.1</v>
      </c>
      <c r="F21" s="101">
        <v>3895.7</v>
      </c>
      <c r="G21" s="96">
        <f t="shared" ref="G21:G31" si="9">SUM(F21-E21)</f>
        <v>1238.5999999999999</v>
      </c>
      <c r="H21" s="97">
        <f>SUM(F21/E21)</f>
        <v>1.466147303451131</v>
      </c>
      <c r="I21" s="101">
        <v>1825.7</v>
      </c>
      <c r="J21" s="98">
        <f t="shared" si="8"/>
        <v>2070</v>
      </c>
      <c r="K21" s="111">
        <f t="shared" si="1"/>
        <v>2.1338116886673602</v>
      </c>
    </row>
    <row r="22" spans="1:11" ht="24" customHeight="1">
      <c r="A22" s="80">
        <v>210805</v>
      </c>
      <c r="B22" s="65" t="s">
        <v>17</v>
      </c>
      <c r="C22" s="102"/>
      <c r="D22" s="102">
        <v>18.399999999999999</v>
      </c>
      <c r="E22" s="102">
        <v>18.399999999999999</v>
      </c>
      <c r="F22" s="101">
        <v>18.399999999999999</v>
      </c>
      <c r="G22" s="96">
        <f t="shared" si="9"/>
        <v>0</v>
      </c>
      <c r="H22" s="97">
        <f>SUM(F22/E22)</f>
        <v>1</v>
      </c>
      <c r="I22" s="101"/>
      <c r="J22" s="98">
        <f t="shared" si="8"/>
        <v>18.399999999999999</v>
      </c>
      <c r="K22" s="111"/>
    </row>
    <row r="23" spans="1:11" ht="23.25" customHeight="1">
      <c r="A23" s="79">
        <v>210811</v>
      </c>
      <c r="B23" s="32" t="s">
        <v>18</v>
      </c>
      <c r="C23" s="102">
        <v>42</v>
      </c>
      <c r="D23" s="102">
        <v>42</v>
      </c>
      <c r="E23" s="102">
        <v>31</v>
      </c>
      <c r="F23" s="101">
        <v>33.5</v>
      </c>
      <c r="G23" s="96">
        <f t="shared" si="9"/>
        <v>2.5</v>
      </c>
      <c r="H23" s="97">
        <f t="shared" ref="H23:H30" si="10">SUM(F23/E23)</f>
        <v>1.0806451612903225</v>
      </c>
      <c r="I23" s="101">
        <v>34.200000000000003</v>
      </c>
      <c r="J23" s="98">
        <f t="shared" si="8"/>
        <v>-0.70000000000000284</v>
      </c>
      <c r="K23" s="111">
        <f>SUM(F23/I23)*100%</f>
        <v>0.97953216374269003</v>
      </c>
    </row>
    <row r="24" spans="1:11" ht="33.75" customHeight="1">
      <c r="A24" s="83">
        <v>210815</v>
      </c>
      <c r="B24" s="53" t="s">
        <v>45</v>
      </c>
      <c r="C24" s="102"/>
      <c r="D24" s="102">
        <v>51</v>
      </c>
      <c r="E24" s="102">
        <v>51</v>
      </c>
      <c r="F24" s="101">
        <v>61</v>
      </c>
      <c r="G24" s="96">
        <f t="shared" si="9"/>
        <v>10</v>
      </c>
      <c r="H24" s="97">
        <f t="shared" si="10"/>
        <v>1.196078431372549</v>
      </c>
      <c r="I24" s="101">
        <v>54.1</v>
      </c>
      <c r="J24" s="98">
        <f t="shared" si="8"/>
        <v>6.8999999999999986</v>
      </c>
      <c r="K24" s="111">
        <f>SUM(F24/I24)*100%</f>
        <v>1.1275415896487986</v>
      </c>
    </row>
    <row r="25" spans="1:11" ht="37.5" customHeight="1">
      <c r="A25" s="84">
        <v>220103</v>
      </c>
      <c r="B25" s="64" t="s">
        <v>47</v>
      </c>
      <c r="C25" s="102">
        <v>10</v>
      </c>
      <c r="D25" s="102">
        <v>16.8</v>
      </c>
      <c r="E25" s="102">
        <v>14.1</v>
      </c>
      <c r="F25" s="101">
        <v>27.2</v>
      </c>
      <c r="G25" s="96">
        <f t="shared" si="9"/>
        <v>13.1</v>
      </c>
      <c r="H25" s="97">
        <f t="shared" si="10"/>
        <v>1.9290780141843971</v>
      </c>
      <c r="I25" s="101">
        <v>6.8</v>
      </c>
      <c r="J25" s="98">
        <f t="shared" si="8"/>
        <v>20.399999999999999</v>
      </c>
      <c r="K25" s="111">
        <f>SUM(F25/I25)*100%</f>
        <v>4</v>
      </c>
    </row>
    <row r="26" spans="1:11" ht="24.75" customHeight="1">
      <c r="A26" s="79">
        <v>220125</v>
      </c>
      <c r="B26" s="33" t="s">
        <v>41</v>
      </c>
      <c r="C26" s="102">
        <v>290</v>
      </c>
      <c r="D26" s="102">
        <v>360</v>
      </c>
      <c r="E26" s="102">
        <v>287.39999999999998</v>
      </c>
      <c r="F26" s="101">
        <v>722.9</v>
      </c>
      <c r="G26" s="96">
        <f t="shared" si="9"/>
        <v>435.5</v>
      </c>
      <c r="H26" s="97">
        <f t="shared" si="10"/>
        <v>2.5153096729297149</v>
      </c>
      <c r="I26" s="101">
        <v>218.7</v>
      </c>
      <c r="J26" s="98">
        <f t="shared" si="8"/>
        <v>504.2</v>
      </c>
      <c r="K26" s="111">
        <f t="shared" si="1"/>
        <v>3.3054412437128486</v>
      </c>
    </row>
    <row r="27" spans="1:11" ht="32.25" customHeight="1">
      <c r="A27" s="79">
        <v>220126</v>
      </c>
      <c r="B27" s="47" t="s">
        <v>43</v>
      </c>
      <c r="C27" s="102">
        <v>100</v>
      </c>
      <c r="D27" s="102">
        <v>100</v>
      </c>
      <c r="E27" s="102">
        <v>75.099999999999994</v>
      </c>
      <c r="F27" s="101">
        <v>129.1</v>
      </c>
      <c r="G27" s="96">
        <f t="shared" si="9"/>
        <v>54</v>
      </c>
      <c r="H27" s="97">
        <f t="shared" si="10"/>
        <v>1.7190412782956059</v>
      </c>
      <c r="I27" s="101">
        <v>69.2</v>
      </c>
      <c r="J27" s="98">
        <f t="shared" si="8"/>
        <v>59.899999999999991</v>
      </c>
      <c r="K27" s="111">
        <f t="shared" si="1"/>
        <v>1.8656069364161849</v>
      </c>
    </row>
    <row r="28" spans="1:11" ht="30.75" customHeight="1">
      <c r="A28" s="79">
        <v>220804</v>
      </c>
      <c r="B28" s="55" t="s">
        <v>50</v>
      </c>
      <c r="C28" s="102"/>
      <c r="D28" s="102"/>
      <c r="E28" s="102"/>
      <c r="F28" s="101"/>
      <c r="G28" s="96"/>
      <c r="H28" s="97"/>
      <c r="I28" s="101">
        <v>273.8</v>
      </c>
      <c r="J28" s="98">
        <f t="shared" si="8"/>
        <v>-273.8</v>
      </c>
      <c r="K28" s="111">
        <f t="shared" si="1"/>
        <v>0</v>
      </c>
    </row>
    <row r="29" spans="1:11" ht="24" customHeight="1">
      <c r="A29" s="79">
        <v>220900</v>
      </c>
      <c r="B29" s="27" t="s">
        <v>19</v>
      </c>
      <c r="C29" s="102">
        <v>310</v>
      </c>
      <c r="D29" s="102">
        <v>142</v>
      </c>
      <c r="E29" s="102">
        <v>136.6</v>
      </c>
      <c r="F29" s="101">
        <v>28.5</v>
      </c>
      <c r="G29" s="96">
        <f t="shared" si="9"/>
        <v>-108.1</v>
      </c>
      <c r="H29" s="97">
        <f t="shared" si="10"/>
        <v>0.20863836017569548</v>
      </c>
      <c r="I29" s="101">
        <v>298.8</v>
      </c>
      <c r="J29" s="98">
        <f t="shared" si="8"/>
        <v>-270.3</v>
      </c>
      <c r="K29" s="111">
        <f t="shared" si="1"/>
        <v>9.5381526104417663E-2</v>
      </c>
    </row>
    <row r="30" spans="1:11" ht="25.5" customHeight="1">
      <c r="A30" s="79">
        <v>240603</v>
      </c>
      <c r="B30" s="34" t="s">
        <v>17</v>
      </c>
      <c r="C30" s="102">
        <v>85</v>
      </c>
      <c r="D30" s="102">
        <v>85</v>
      </c>
      <c r="E30" s="102">
        <v>63.9</v>
      </c>
      <c r="F30" s="101">
        <v>386.8</v>
      </c>
      <c r="G30" s="96">
        <f t="shared" si="9"/>
        <v>322.90000000000003</v>
      </c>
      <c r="H30" s="97">
        <f t="shared" si="10"/>
        <v>6.0532081377151803</v>
      </c>
      <c r="I30" s="101">
        <v>91.5</v>
      </c>
      <c r="J30" s="98">
        <f t="shared" si="8"/>
        <v>295.3</v>
      </c>
      <c r="K30" s="111">
        <f t="shared" si="1"/>
        <v>4.2273224043715851</v>
      </c>
    </row>
    <row r="31" spans="1:11" ht="74.25" customHeight="1">
      <c r="A31" s="84">
        <v>240622</v>
      </c>
      <c r="B31" s="144" t="s">
        <v>67</v>
      </c>
      <c r="C31" s="141"/>
      <c r="D31" s="141"/>
      <c r="E31" s="141"/>
      <c r="F31" s="142">
        <v>0.14299999999999999</v>
      </c>
      <c r="G31" s="96">
        <f t="shared" si="9"/>
        <v>0.14299999999999999</v>
      </c>
      <c r="H31" s="97"/>
      <c r="I31" s="142"/>
      <c r="J31" s="98">
        <f t="shared" si="8"/>
        <v>0.14299999999999999</v>
      </c>
      <c r="K31" s="111"/>
    </row>
    <row r="32" spans="1:11" ht="26.25" customHeight="1">
      <c r="A32" s="82">
        <v>300000</v>
      </c>
      <c r="B32" s="49" t="s">
        <v>20</v>
      </c>
      <c r="C32" s="109">
        <f>SUM(C33:C34)</f>
        <v>0</v>
      </c>
      <c r="D32" s="109">
        <f>SUM(D33:D34)</f>
        <v>0</v>
      </c>
      <c r="E32" s="109">
        <f t="shared" ref="E32" si="11">SUM(E33:E34)</f>
        <v>0</v>
      </c>
      <c r="F32" s="109">
        <v>0.4</v>
      </c>
      <c r="G32" s="109">
        <f>SUM(F32-E32)</f>
        <v>0.4</v>
      </c>
      <c r="H32" s="112"/>
      <c r="I32" s="109">
        <v>0</v>
      </c>
      <c r="J32" s="109">
        <f>SUM(F32-I32)</f>
        <v>0.4</v>
      </c>
      <c r="K32" s="110"/>
    </row>
    <row r="33" spans="1:11" ht="28.5" hidden="1" customHeight="1">
      <c r="A33" s="79">
        <v>310102</v>
      </c>
      <c r="B33" s="35" t="s">
        <v>21</v>
      </c>
      <c r="C33" s="100"/>
      <c r="D33" s="100"/>
      <c r="E33" s="100"/>
      <c r="F33" s="101"/>
      <c r="G33" s="96">
        <v>0</v>
      </c>
      <c r="H33" s="97"/>
      <c r="I33" s="101"/>
      <c r="J33" s="98">
        <f t="shared" si="8"/>
        <v>0</v>
      </c>
      <c r="K33" s="111"/>
    </row>
    <row r="34" spans="1:11" ht="15.75" customHeight="1">
      <c r="A34" s="79"/>
      <c r="B34" s="60" t="s">
        <v>22</v>
      </c>
      <c r="C34" s="100"/>
      <c r="D34" s="100"/>
      <c r="E34" s="100"/>
      <c r="F34" s="101">
        <v>-1</v>
      </c>
      <c r="G34" s="96">
        <f>SUM(F34-E34)</f>
        <v>-1</v>
      </c>
      <c r="H34" s="97"/>
      <c r="I34" s="101">
        <v>-1.1000000000000001</v>
      </c>
      <c r="J34" s="98">
        <f t="shared" si="8"/>
        <v>0.10000000000000009</v>
      </c>
      <c r="K34" s="111">
        <f t="shared" ref="K34" si="12">SUM(F34/I34)*100%</f>
        <v>0.90909090909090906</v>
      </c>
    </row>
    <row r="35" spans="1:11" ht="24.75" customHeight="1">
      <c r="A35" s="85"/>
      <c r="B35" s="49" t="s">
        <v>23</v>
      </c>
      <c r="C35" s="104">
        <f>SUM(C8,C19,C32)</f>
        <v>236596.89999999997</v>
      </c>
      <c r="D35" s="104">
        <f>SUM(D8,D19,D32)</f>
        <v>250594.30000000002</v>
      </c>
      <c r="E35" s="104">
        <f>SUM(E8,E19,E32)</f>
        <v>190029.4</v>
      </c>
      <c r="F35" s="104">
        <f>SUM(F8,F19,F32,F34)</f>
        <v>209491.84299999999</v>
      </c>
      <c r="G35" s="104">
        <f>SUM(G8,G19,G32,G34)</f>
        <v>19462.442999999981</v>
      </c>
      <c r="H35" s="92">
        <f>SUM(F35/E35)*100%</f>
        <v>1.1024180626787223</v>
      </c>
      <c r="I35" s="104">
        <f>SUM(I8,I19,I32,I34)</f>
        <v>171510.09999999998</v>
      </c>
      <c r="J35" s="104">
        <f>SUM(J8,J19,J32,J34)</f>
        <v>37981.742999999988</v>
      </c>
      <c r="K35" s="110">
        <f t="shared" ref="K35:K46" si="13">SUM(F35/I35)*100%</f>
        <v>1.2214548472655546</v>
      </c>
    </row>
    <row r="36" spans="1:11" ht="23.25" customHeight="1">
      <c r="A36" s="86">
        <v>400000</v>
      </c>
      <c r="B36" s="36" t="s">
        <v>24</v>
      </c>
      <c r="C36" s="113">
        <f>SUM(C37)</f>
        <v>166499.40000000002</v>
      </c>
      <c r="D36" s="113">
        <f>SUM(D37)</f>
        <v>175191.9</v>
      </c>
      <c r="E36" s="113">
        <f>SUM(E37)</f>
        <v>133153.1</v>
      </c>
      <c r="F36" s="114">
        <f>SUM(F37)</f>
        <v>128483.22900000002</v>
      </c>
      <c r="G36" s="105">
        <f>SUM(G37)</f>
        <v>-4669.8709999999946</v>
      </c>
      <c r="H36" s="97">
        <f t="shared" ref="H36:H37" si="14">SUM(F36/E36)</f>
        <v>0.96492855968054825</v>
      </c>
      <c r="I36" s="114">
        <f>SUM(I37)</f>
        <v>99084.099999999991</v>
      </c>
      <c r="J36" s="105">
        <f>SUM(J37)</f>
        <v>29399.12900000003</v>
      </c>
      <c r="K36" s="108">
        <f t="shared" si="13"/>
        <v>1.296708846323477</v>
      </c>
    </row>
    <row r="37" spans="1:11" ht="21" customHeight="1">
      <c r="A37" s="86">
        <v>410300</v>
      </c>
      <c r="B37" s="37" t="s">
        <v>25</v>
      </c>
      <c r="C37" s="113">
        <f>SUM(C38:C48)</f>
        <v>166499.40000000002</v>
      </c>
      <c r="D37" s="113">
        <f>SUM(D38:D50)</f>
        <v>175191.9</v>
      </c>
      <c r="E37" s="113">
        <f>SUM(E38:E50)</f>
        <v>133153.1</v>
      </c>
      <c r="F37" s="114">
        <f>SUM(F38:F50)</f>
        <v>128483.22900000002</v>
      </c>
      <c r="G37" s="105">
        <f>SUM(G38:G50)</f>
        <v>-4669.8709999999946</v>
      </c>
      <c r="H37" s="97">
        <f t="shared" si="14"/>
        <v>0.96492855968054825</v>
      </c>
      <c r="I37" s="114">
        <f>SUM(I38:I50)</f>
        <v>99084.099999999991</v>
      </c>
      <c r="J37" s="107">
        <f t="shared" ref="J37:J51" si="15">SUM(F37-I37)</f>
        <v>29399.12900000003</v>
      </c>
      <c r="K37" s="108">
        <f t="shared" si="13"/>
        <v>1.296708846323477</v>
      </c>
    </row>
    <row r="38" spans="1:11" ht="48" customHeight="1">
      <c r="A38" s="79">
        <v>410306</v>
      </c>
      <c r="B38" s="56" t="s">
        <v>26</v>
      </c>
      <c r="C38" s="100">
        <v>53194.5</v>
      </c>
      <c r="D38" s="100">
        <v>53194.5</v>
      </c>
      <c r="E38" s="100">
        <v>39044.199999999997</v>
      </c>
      <c r="F38" s="101">
        <v>38226.300000000003</v>
      </c>
      <c r="G38" s="96">
        <f>SUM(F38-E38)</f>
        <v>-817.89999999999418</v>
      </c>
      <c r="H38" s="97">
        <f>SUM(F38/E38)</f>
        <v>0.97905194625578207</v>
      </c>
      <c r="I38" s="101">
        <v>34688.6</v>
      </c>
      <c r="J38" s="98">
        <f t="shared" si="15"/>
        <v>3537.7000000000044</v>
      </c>
      <c r="K38" s="99">
        <f t="shared" si="13"/>
        <v>1.1019845136442521</v>
      </c>
    </row>
    <row r="39" spans="1:11" ht="66" customHeight="1">
      <c r="A39" s="79">
        <v>410308</v>
      </c>
      <c r="B39" s="56" t="s">
        <v>27</v>
      </c>
      <c r="C39" s="100">
        <v>12746</v>
      </c>
      <c r="D39" s="100">
        <v>14352.4</v>
      </c>
      <c r="E39" s="100">
        <v>11119.2</v>
      </c>
      <c r="F39" s="115">
        <v>8943.8770000000004</v>
      </c>
      <c r="G39" s="96">
        <f>SUM(F39-E39)</f>
        <v>-2175.3230000000003</v>
      </c>
      <c r="H39" s="97">
        <f>SUM(F39/E39)</f>
        <v>0.8043633534786675</v>
      </c>
      <c r="I39" s="115">
        <v>9528.9</v>
      </c>
      <c r="J39" s="98">
        <f t="shared" si="15"/>
        <v>-585.02299999999923</v>
      </c>
      <c r="K39" s="99">
        <f t="shared" si="13"/>
        <v>0.93860540041347906</v>
      </c>
    </row>
    <row r="40" spans="1:11" ht="63.75" hidden="1" customHeight="1">
      <c r="A40" s="79">
        <v>410309</v>
      </c>
      <c r="B40" s="56" t="s">
        <v>28</v>
      </c>
      <c r="C40" s="100"/>
      <c r="D40" s="100"/>
      <c r="E40" s="100"/>
      <c r="F40" s="101"/>
      <c r="G40" s="96">
        <f>SUM(F40-E40)</f>
        <v>0</v>
      </c>
      <c r="H40" s="97"/>
      <c r="I40" s="101"/>
      <c r="J40" s="98">
        <f t="shared" si="15"/>
        <v>0</v>
      </c>
      <c r="K40" s="99"/>
    </row>
    <row r="41" spans="1:11" ht="48.75" customHeight="1">
      <c r="A41" s="79">
        <v>410310</v>
      </c>
      <c r="B41" s="56" t="s">
        <v>29</v>
      </c>
      <c r="C41" s="100">
        <v>31.9</v>
      </c>
      <c r="D41" s="100">
        <v>31.9</v>
      </c>
      <c r="E41" s="100">
        <v>24.1</v>
      </c>
      <c r="F41" s="115">
        <v>24.1</v>
      </c>
      <c r="G41" s="96">
        <f>SUM(F41-E41)</f>
        <v>0</v>
      </c>
      <c r="H41" s="97">
        <f>SUM(F41/E41)</f>
        <v>1</v>
      </c>
      <c r="I41" s="115">
        <v>19.7</v>
      </c>
      <c r="J41" s="98">
        <f t="shared" si="15"/>
        <v>4.4000000000000021</v>
      </c>
      <c r="K41" s="99">
        <f t="shared" si="13"/>
        <v>1.2233502538071068</v>
      </c>
    </row>
    <row r="42" spans="1:11" ht="38.25" customHeight="1">
      <c r="A42" s="79">
        <v>410336</v>
      </c>
      <c r="B42" s="56" t="s">
        <v>61</v>
      </c>
      <c r="C42" s="100"/>
      <c r="D42" s="100">
        <v>506.8</v>
      </c>
      <c r="E42" s="100">
        <v>337.9</v>
      </c>
      <c r="F42" s="115">
        <v>419</v>
      </c>
      <c r="G42" s="96">
        <f>SUM(F42-E42)</f>
        <v>81.100000000000023</v>
      </c>
      <c r="H42" s="97">
        <f>SUM(F42/E42)</f>
        <v>1.2400118378218408</v>
      </c>
      <c r="I42" s="115"/>
      <c r="J42" s="98">
        <f t="shared" si="15"/>
        <v>419</v>
      </c>
      <c r="K42" s="99"/>
    </row>
    <row r="43" spans="1:11" ht="33.75" customHeight="1">
      <c r="A43" s="79">
        <v>410339</v>
      </c>
      <c r="B43" s="145" t="s">
        <v>30</v>
      </c>
      <c r="C43" s="100">
        <v>66937.100000000006</v>
      </c>
      <c r="D43" s="100">
        <v>66937.100000000006</v>
      </c>
      <c r="E43" s="100">
        <v>51201.599999999999</v>
      </c>
      <c r="F43" s="115">
        <v>51201.599999999999</v>
      </c>
      <c r="G43" s="96">
        <f t="shared" ref="G43:G46" si="16">SUM(F43-E43)</f>
        <v>0</v>
      </c>
      <c r="H43" s="97">
        <f t="shared" ref="H43:H46" si="17">SUM(F43/E43)</f>
        <v>1</v>
      </c>
      <c r="I43" s="115">
        <v>30830.799999999999</v>
      </c>
      <c r="J43" s="98">
        <f t="shared" si="15"/>
        <v>20370.8</v>
      </c>
      <c r="K43" s="116">
        <f t="shared" si="13"/>
        <v>1.6607288815081023</v>
      </c>
    </row>
    <row r="44" spans="1:11" ht="31.5" customHeight="1">
      <c r="A44" s="79">
        <v>410342</v>
      </c>
      <c r="B44" s="145" t="s">
        <v>31</v>
      </c>
      <c r="C44" s="100">
        <v>33111.199999999997</v>
      </c>
      <c r="D44" s="100">
        <v>33421.599999999999</v>
      </c>
      <c r="E44" s="100">
        <v>24994.6</v>
      </c>
      <c r="F44" s="115">
        <v>24994.6</v>
      </c>
      <c r="G44" s="96">
        <f t="shared" si="16"/>
        <v>0</v>
      </c>
      <c r="H44" s="97">
        <f t="shared" si="17"/>
        <v>1</v>
      </c>
      <c r="I44" s="115">
        <v>19157.900000000001</v>
      </c>
      <c r="J44" s="98">
        <f t="shared" si="15"/>
        <v>5836.6999999999971</v>
      </c>
      <c r="K44" s="116">
        <f t="shared" si="13"/>
        <v>1.3046628283893327</v>
      </c>
    </row>
    <row r="45" spans="1:11" ht="36" customHeight="1">
      <c r="A45" s="79">
        <v>410345</v>
      </c>
      <c r="B45" s="146" t="s">
        <v>52</v>
      </c>
      <c r="C45" s="100"/>
      <c r="D45" s="100">
        <v>507.3</v>
      </c>
      <c r="E45" s="100">
        <v>507.3</v>
      </c>
      <c r="F45" s="117">
        <v>507.3</v>
      </c>
      <c r="G45" s="96">
        <f t="shared" si="16"/>
        <v>0</v>
      </c>
      <c r="H45" s="97"/>
      <c r="I45" s="115">
        <v>1672.9</v>
      </c>
      <c r="J45" s="98">
        <f t="shared" si="15"/>
        <v>-1165.6000000000001</v>
      </c>
      <c r="K45" s="116"/>
    </row>
    <row r="46" spans="1:11" ht="22.5" customHeight="1">
      <c r="A46" s="79">
        <v>410350</v>
      </c>
      <c r="B46" s="56" t="s">
        <v>32</v>
      </c>
      <c r="C46" s="100">
        <v>478.7</v>
      </c>
      <c r="D46" s="100">
        <v>1071</v>
      </c>
      <c r="E46" s="100">
        <v>832.5</v>
      </c>
      <c r="F46" s="115">
        <v>692.7</v>
      </c>
      <c r="G46" s="96">
        <f t="shared" si="16"/>
        <v>-139.79999999999995</v>
      </c>
      <c r="H46" s="97">
        <f t="shared" si="17"/>
        <v>0.83207207207207212</v>
      </c>
      <c r="I46" s="115">
        <v>948.6</v>
      </c>
      <c r="J46" s="98">
        <f t="shared" si="15"/>
        <v>-255.89999999999998</v>
      </c>
      <c r="K46" s="116">
        <f t="shared" si="13"/>
        <v>0.73023402909550916</v>
      </c>
    </row>
    <row r="47" spans="1:11" ht="40.5" customHeight="1">
      <c r="A47" s="79">
        <v>410351</v>
      </c>
      <c r="B47" s="143" t="s">
        <v>49</v>
      </c>
      <c r="C47" s="100"/>
      <c r="D47" s="100"/>
      <c r="E47" s="100"/>
      <c r="F47" s="115">
        <v>3258.8</v>
      </c>
      <c r="G47" s="96">
        <f>SUM(F47-E47)</f>
        <v>3258.8</v>
      </c>
      <c r="H47" s="97"/>
      <c r="I47" s="115">
        <v>2236.6999999999998</v>
      </c>
      <c r="J47" s="98">
        <f t="shared" si="15"/>
        <v>1022.1000000000004</v>
      </c>
      <c r="K47" s="111"/>
    </row>
    <row r="48" spans="1:11" ht="48.75" customHeight="1">
      <c r="A48" s="79">
        <v>410352</v>
      </c>
      <c r="B48" s="147" t="s">
        <v>53</v>
      </c>
      <c r="C48" s="100"/>
      <c r="D48" s="100"/>
      <c r="E48" s="100"/>
      <c r="F48" s="115"/>
      <c r="G48" s="96">
        <f>SUM(F48-E48)</f>
        <v>0</v>
      </c>
      <c r="H48" s="97"/>
      <c r="I48" s="118"/>
      <c r="J48" s="98"/>
      <c r="K48" s="111">
        <v>0</v>
      </c>
    </row>
    <row r="49" spans="1:11" ht="32.25" customHeight="1">
      <c r="A49" s="79">
        <v>410354</v>
      </c>
      <c r="B49" s="148" t="s">
        <v>60</v>
      </c>
      <c r="C49" s="100"/>
      <c r="D49" s="100">
        <v>285.5</v>
      </c>
      <c r="E49" s="100">
        <v>207.9</v>
      </c>
      <c r="F49" s="115">
        <v>214.952</v>
      </c>
      <c r="G49" s="96">
        <f>SUM(F49-E49)</f>
        <v>7.0519999999999925</v>
      </c>
      <c r="H49" s="97"/>
      <c r="I49" s="118"/>
      <c r="J49" s="98">
        <f t="shared" si="15"/>
        <v>214.952</v>
      </c>
      <c r="K49" s="111"/>
    </row>
    <row r="50" spans="1:11" ht="34.5" customHeight="1">
      <c r="A50" s="79">
        <v>410366</v>
      </c>
      <c r="B50" s="149" t="s">
        <v>33</v>
      </c>
      <c r="C50" s="100"/>
      <c r="D50" s="100">
        <v>4883.8</v>
      </c>
      <c r="E50" s="100">
        <v>4883.8</v>
      </c>
      <c r="F50" s="115"/>
      <c r="G50" s="96">
        <f>SUM(F50-E50)</f>
        <v>-4883.8</v>
      </c>
      <c r="H50" s="97"/>
      <c r="I50" s="118"/>
      <c r="J50" s="98">
        <f t="shared" si="15"/>
        <v>0</v>
      </c>
      <c r="K50" s="111"/>
    </row>
    <row r="51" spans="1:11" s="62" customFormat="1" ht="36" hidden="1" customHeight="1">
      <c r="A51" s="69">
        <v>410370</v>
      </c>
      <c r="B51" s="61" t="s">
        <v>55</v>
      </c>
      <c r="C51" s="119"/>
      <c r="D51" s="119"/>
      <c r="E51" s="119"/>
      <c r="F51" s="120"/>
      <c r="G51" s="121"/>
      <c r="H51" s="122"/>
      <c r="I51" s="123"/>
      <c r="J51" s="124">
        <f t="shared" si="15"/>
        <v>0</v>
      </c>
      <c r="K51" s="125"/>
    </row>
    <row r="52" spans="1:11" ht="22.5" customHeight="1">
      <c r="A52" s="70"/>
      <c r="B52" s="49" t="s">
        <v>63</v>
      </c>
      <c r="C52" s="126">
        <f>SUM(C35:C36)</f>
        <v>403096.3</v>
      </c>
      <c r="D52" s="126">
        <f>SUM(D35:D36)</f>
        <v>425786.2</v>
      </c>
      <c r="E52" s="127">
        <f>SUM(E35:E36)</f>
        <v>323182.5</v>
      </c>
      <c r="F52" s="126">
        <f>SUM(F35:F36)</f>
        <v>337975.07200000004</v>
      </c>
      <c r="G52" s="126">
        <f>SUM(G35:G36)</f>
        <v>14792.571999999986</v>
      </c>
      <c r="H52" s="128">
        <f>SUM(F52/E52)*100%</f>
        <v>1.0457715748841601</v>
      </c>
      <c r="I52" s="126">
        <f>SUM(I35:I36)</f>
        <v>270594.19999999995</v>
      </c>
      <c r="J52" s="126">
        <f>SUM(J35:J36)</f>
        <v>67380.872000000018</v>
      </c>
      <c r="K52" s="129">
        <f>SUM(F52/I52)*100%</f>
        <v>1.2490107770233068</v>
      </c>
    </row>
    <row r="53" spans="1:11" ht="21" customHeight="1">
      <c r="A53" s="162" t="s">
        <v>39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4"/>
    </row>
    <row r="54" spans="1:11" ht="18.75" customHeight="1">
      <c r="A54" s="87">
        <v>180415</v>
      </c>
      <c r="B54" s="58" t="s">
        <v>51</v>
      </c>
      <c r="C54" s="71"/>
      <c r="D54" s="71"/>
      <c r="E54" s="72"/>
      <c r="F54" s="73"/>
      <c r="G54" s="74"/>
      <c r="H54" s="75"/>
      <c r="I54" s="73"/>
      <c r="J54" s="76"/>
      <c r="K54" s="77"/>
    </row>
    <row r="55" spans="1:11" ht="21" customHeight="1">
      <c r="A55" s="80">
        <v>190100</v>
      </c>
      <c r="B55" s="57" t="s">
        <v>15</v>
      </c>
      <c r="C55" s="102">
        <v>155</v>
      </c>
      <c r="D55" s="102">
        <v>155</v>
      </c>
      <c r="E55" s="102">
        <v>116.2</v>
      </c>
      <c r="F55" s="101">
        <v>121.4</v>
      </c>
      <c r="G55" s="96">
        <f t="shared" ref="G55:G59" si="18">SUM(F55-E55)</f>
        <v>5.2000000000000028</v>
      </c>
      <c r="H55" s="97">
        <f t="shared" ref="H55" si="19">SUM(F55/E55)</f>
        <v>1.044750430292599</v>
      </c>
      <c r="I55" s="101">
        <v>112.1</v>
      </c>
      <c r="J55" s="98">
        <f t="shared" ref="J55:J61" si="20">SUM(F55-I55)</f>
        <v>9.3000000000000114</v>
      </c>
      <c r="K55" s="99">
        <f>SUM(F55/I55)*100%</f>
        <v>1.0829616413916148</v>
      </c>
    </row>
    <row r="56" spans="1:11" ht="38.25" customHeight="1">
      <c r="A56" s="87">
        <v>240616</v>
      </c>
      <c r="B56" s="54" t="s">
        <v>46</v>
      </c>
      <c r="C56" s="102"/>
      <c r="D56" s="102"/>
      <c r="E56" s="102"/>
      <c r="F56" s="101"/>
      <c r="G56" s="96">
        <f t="shared" si="18"/>
        <v>0</v>
      </c>
      <c r="H56" s="97"/>
      <c r="I56" s="101">
        <v>17.8</v>
      </c>
      <c r="J56" s="98">
        <f t="shared" si="20"/>
        <v>-17.8</v>
      </c>
      <c r="K56" s="99"/>
    </row>
    <row r="57" spans="1:11" ht="55.5" customHeight="1">
      <c r="A57" s="87">
        <v>240621</v>
      </c>
      <c r="B57" s="38" t="s">
        <v>40</v>
      </c>
      <c r="C57" s="130"/>
      <c r="D57" s="130"/>
      <c r="E57" s="130"/>
      <c r="F57" s="131">
        <v>2.9</v>
      </c>
      <c r="G57" s="96">
        <f t="shared" si="18"/>
        <v>2.9</v>
      </c>
      <c r="H57" s="130"/>
      <c r="I57" s="131">
        <v>8.4</v>
      </c>
      <c r="J57" s="98">
        <f t="shared" si="20"/>
        <v>-5.5</v>
      </c>
      <c r="K57" s="99"/>
    </row>
    <row r="58" spans="1:11" ht="23.25" customHeight="1">
      <c r="A58" s="87">
        <v>250000</v>
      </c>
      <c r="B58" s="58" t="s">
        <v>34</v>
      </c>
      <c r="C58" s="132">
        <v>8867.7000000000007</v>
      </c>
      <c r="D58" s="132">
        <v>8867.7000000000007</v>
      </c>
      <c r="E58" s="132">
        <v>8867.7000000000007</v>
      </c>
      <c r="F58" s="133">
        <v>12592.4</v>
      </c>
      <c r="G58" s="96">
        <f t="shared" si="18"/>
        <v>3724.6999999999989</v>
      </c>
      <c r="H58" s="97">
        <f t="shared" ref="H58" si="21">SUM(F58/E58)</f>
        <v>1.4200299965041667</v>
      </c>
      <c r="I58" s="133">
        <v>6345.9</v>
      </c>
      <c r="J58" s="98">
        <f t="shared" si="20"/>
        <v>6246.5</v>
      </c>
      <c r="K58" s="99">
        <f>SUM(F58/I58)*100%</f>
        <v>1.9843363431506957</v>
      </c>
    </row>
    <row r="59" spans="1:11" ht="31.5" customHeight="1">
      <c r="A59" s="79">
        <v>410366</v>
      </c>
      <c r="B59" s="20" t="s">
        <v>33</v>
      </c>
      <c r="C59" s="132"/>
      <c r="D59" s="132">
        <v>32397.4</v>
      </c>
      <c r="E59" s="132">
        <v>32397.4</v>
      </c>
      <c r="F59" s="133"/>
      <c r="G59" s="96">
        <f t="shared" si="18"/>
        <v>-32397.4</v>
      </c>
      <c r="H59" s="97"/>
      <c r="I59" s="133"/>
      <c r="J59" s="98"/>
      <c r="K59" s="99"/>
    </row>
    <row r="60" spans="1:11" ht="21" customHeight="1">
      <c r="A60" s="85"/>
      <c r="B60" s="50" t="s">
        <v>35</v>
      </c>
      <c r="C60" s="104">
        <f>SUM(C63)</f>
        <v>125</v>
      </c>
      <c r="D60" s="104">
        <f>SUM(D63)</f>
        <v>125</v>
      </c>
      <c r="E60" s="104">
        <f>SUM(E61:E64)</f>
        <v>125</v>
      </c>
      <c r="F60" s="104">
        <f>SUM(F61:F64)</f>
        <v>2186.8999999999996</v>
      </c>
      <c r="G60" s="104">
        <f>SUM(G61:G64)</f>
        <v>2061.8999999999996</v>
      </c>
      <c r="H60" s="92"/>
      <c r="I60" s="104">
        <f>SUM(I61:I65)</f>
        <v>677.6</v>
      </c>
      <c r="J60" s="104">
        <f t="shared" si="20"/>
        <v>1509.2999999999997</v>
      </c>
      <c r="K60" s="110">
        <f>SUM(F60/I60)*100%</f>
        <v>3.2274203069657608</v>
      </c>
    </row>
    <row r="61" spans="1:11" ht="34.5" customHeight="1">
      <c r="A61" s="88">
        <v>241700</v>
      </c>
      <c r="B61" s="52" t="s">
        <v>44</v>
      </c>
      <c r="C61" s="134"/>
      <c r="D61" s="134"/>
      <c r="E61" s="134"/>
      <c r="F61" s="101">
        <v>649</v>
      </c>
      <c r="G61" s="96">
        <f t="shared" ref="G61" si="22">SUM(F61-E61)</f>
        <v>649</v>
      </c>
      <c r="H61" s="135"/>
      <c r="I61" s="101">
        <v>127.4</v>
      </c>
      <c r="J61" s="136">
        <f t="shared" si="20"/>
        <v>521.6</v>
      </c>
      <c r="K61" s="116">
        <f t="shared" ref="K61" si="23">SUM(F61/I61)*100%</f>
        <v>5.0941915227629515</v>
      </c>
    </row>
    <row r="62" spans="1:11" ht="21" customHeight="1">
      <c r="A62" s="89">
        <v>310300</v>
      </c>
      <c r="B62" s="152" t="s">
        <v>36</v>
      </c>
      <c r="C62" s="103"/>
      <c r="D62" s="103"/>
      <c r="E62" s="103"/>
      <c r="F62" s="101"/>
      <c r="G62" s="96" t="s">
        <v>54</v>
      </c>
      <c r="H62" s="97"/>
      <c r="I62" s="101"/>
      <c r="J62" s="98"/>
      <c r="K62" s="111"/>
    </row>
    <row r="63" spans="1:11" ht="21" customHeight="1">
      <c r="A63" s="80">
        <v>330100</v>
      </c>
      <c r="B63" s="59" t="s">
        <v>37</v>
      </c>
      <c r="C63" s="137">
        <v>125</v>
      </c>
      <c r="D63" s="137">
        <v>125</v>
      </c>
      <c r="E63" s="137">
        <v>125</v>
      </c>
      <c r="F63" s="101">
        <v>433.8</v>
      </c>
      <c r="G63" s="96">
        <f t="shared" ref="G63:G64" si="24">SUM(F63-E63)</f>
        <v>308.8</v>
      </c>
      <c r="H63" s="97">
        <f t="shared" ref="H63" si="25">SUM(F63/E63)</f>
        <v>3.4704000000000002</v>
      </c>
      <c r="I63" s="101">
        <v>150.19999999999999</v>
      </c>
      <c r="J63" s="98">
        <f>SUM(F63-I63)</f>
        <v>283.60000000000002</v>
      </c>
      <c r="K63" s="116">
        <f t="shared" ref="K63" si="26">SUM(F63/I63)*100%</f>
        <v>2.8881491344873504</v>
      </c>
    </row>
    <row r="64" spans="1:11" ht="42" customHeight="1">
      <c r="A64" s="80">
        <v>410345</v>
      </c>
      <c r="B64" s="150" t="s">
        <v>52</v>
      </c>
      <c r="C64" s="137"/>
      <c r="D64" s="137"/>
      <c r="E64" s="137"/>
      <c r="F64" s="101">
        <v>1104.0999999999999</v>
      </c>
      <c r="G64" s="96">
        <f t="shared" si="24"/>
        <v>1104.0999999999999</v>
      </c>
      <c r="H64" s="97"/>
      <c r="I64" s="101"/>
      <c r="J64" s="98">
        <f>SUM(F64-I64)</f>
        <v>1104.0999999999999</v>
      </c>
      <c r="K64" s="99"/>
    </row>
    <row r="65" spans="1:11" ht="29.25" customHeight="1">
      <c r="A65" s="79">
        <v>410350</v>
      </c>
      <c r="B65" s="151" t="s">
        <v>32</v>
      </c>
      <c r="C65" s="137"/>
      <c r="D65" s="137"/>
      <c r="E65" s="137"/>
      <c r="F65" s="101"/>
      <c r="G65" s="96"/>
      <c r="H65" s="97"/>
      <c r="I65" s="101">
        <v>400</v>
      </c>
      <c r="J65" s="98">
        <f>SUM(F65-I65)</f>
        <v>-400</v>
      </c>
      <c r="K65" s="99"/>
    </row>
    <row r="66" spans="1:11" ht="21.75" customHeight="1">
      <c r="A66" s="85"/>
      <c r="B66" s="50" t="s">
        <v>64</v>
      </c>
      <c r="C66" s="114">
        <f>SUM(C55:C60)</f>
        <v>9147.7000000000007</v>
      </c>
      <c r="D66" s="114">
        <f>SUM(D55:D60)</f>
        <v>41545.100000000006</v>
      </c>
      <c r="E66" s="114">
        <f>SUM(E55:E60)</f>
        <v>41506.300000000003</v>
      </c>
      <c r="F66" s="114">
        <f>SUM(F54:F60)</f>
        <v>14903.599999999999</v>
      </c>
      <c r="G66" s="114">
        <f>SUM(G55:G60)</f>
        <v>-26602.700000000004</v>
      </c>
      <c r="H66" s="92">
        <f t="shared" ref="H66:H67" si="27">SUM(F66/E66)*100%</f>
        <v>0.3590683823901431</v>
      </c>
      <c r="I66" s="114">
        <f>SUM(I54:I60)</f>
        <v>7161.8</v>
      </c>
      <c r="J66" s="114">
        <f>SUM(J54:J60)</f>
        <v>7741.7999999999993</v>
      </c>
      <c r="K66" s="110">
        <f>SUM(F66/I66)*100%</f>
        <v>2.0809852271775249</v>
      </c>
    </row>
    <row r="67" spans="1:11" ht="21.75" customHeight="1" thickBot="1">
      <c r="A67" s="90"/>
      <c r="B67" s="51" t="s">
        <v>38</v>
      </c>
      <c r="C67" s="138">
        <f>SUM(C52,C66)</f>
        <v>412244</v>
      </c>
      <c r="D67" s="138">
        <f>SUM(D52,D66)</f>
        <v>467331.30000000005</v>
      </c>
      <c r="E67" s="138">
        <f>SUM(E52,E66)</f>
        <v>364688.8</v>
      </c>
      <c r="F67" s="138">
        <f>SUM(F52,F66)</f>
        <v>352878.67200000002</v>
      </c>
      <c r="G67" s="138">
        <f>SUM(G52,G66)</f>
        <v>-11810.128000000019</v>
      </c>
      <c r="H67" s="139">
        <f t="shared" si="27"/>
        <v>0.96761587413707262</v>
      </c>
      <c r="I67" s="138">
        <f>SUM(I52,I66)</f>
        <v>277755.99999999994</v>
      </c>
      <c r="J67" s="138">
        <f>SUM(J52,J66)</f>
        <v>75122.67200000002</v>
      </c>
      <c r="K67" s="140">
        <f>SUM(F67/I67)*100%</f>
        <v>1.2704628234853617</v>
      </c>
    </row>
    <row r="68" spans="1:11" ht="23.25" customHeight="1">
      <c r="A68" s="39"/>
      <c r="B68" s="40" t="s">
        <v>57</v>
      </c>
      <c r="C68" s="41"/>
      <c r="D68" s="41"/>
      <c r="E68" s="41"/>
      <c r="F68" s="42"/>
      <c r="G68" s="43"/>
      <c r="H68" s="44"/>
      <c r="I68" s="45"/>
      <c r="J68" s="46"/>
      <c r="K68" s="46"/>
    </row>
    <row r="69" spans="1:11" ht="18.75">
      <c r="A69" s="1"/>
      <c r="B69" s="1"/>
      <c r="C69" s="21"/>
      <c r="D69" s="21"/>
      <c r="E69" s="21"/>
      <c r="F69" s="22"/>
      <c r="G69" s="23"/>
      <c r="H69" s="24"/>
      <c r="I69" s="13"/>
      <c r="J69" s="12"/>
      <c r="K69" s="12"/>
    </row>
    <row r="70" spans="1:11" ht="18.75">
      <c r="A70" s="1"/>
      <c r="B70" s="1"/>
      <c r="C70" s="21"/>
      <c r="D70" s="21"/>
      <c r="E70" s="21"/>
      <c r="F70" s="25"/>
      <c r="G70" s="23"/>
      <c r="H70" s="24"/>
      <c r="I70" s="13"/>
      <c r="J70" s="12"/>
      <c r="K70" s="12"/>
    </row>
    <row r="71" spans="1:11" ht="20.25">
      <c r="A71" s="1"/>
      <c r="B71" s="1"/>
      <c r="C71" s="11"/>
      <c r="D71" s="11"/>
      <c r="E71" s="11"/>
      <c r="F71" s="8"/>
      <c r="G71" s="8"/>
      <c r="H71" s="9"/>
      <c r="I71" s="10"/>
      <c r="J71" s="1"/>
      <c r="K71" s="1"/>
    </row>
    <row r="77" spans="1:11">
      <c r="B77" t="s">
        <v>54</v>
      </c>
    </row>
  </sheetData>
  <mergeCells count="13">
    <mergeCell ref="I5:I6"/>
    <mergeCell ref="J5:K5"/>
    <mergeCell ref="A53:K53"/>
    <mergeCell ref="B1:K1"/>
    <mergeCell ref="B2:K2"/>
    <mergeCell ref="B3:K3"/>
    <mergeCell ref="A5:A6"/>
    <mergeCell ref="B5:B6"/>
    <mergeCell ref="C5:C6"/>
    <mergeCell ref="D5:D6"/>
    <mergeCell ref="E5:E6"/>
    <mergeCell ref="F5:F6"/>
    <mergeCell ref="G5:H5"/>
  </mergeCells>
  <pageMargins left="0.36" right="0.11811023622047245" top="0" bottom="0" header="0.31496062992125984" footer="0.31496062992125984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вересень-17 </vt:lpstr>
      <vt:lpstr>Лист2</vt:lpstr>
      <vt:lpstr>'вересень-17 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DohLuda</cp:lastModifiedBy>
  <cp:lastPrinted>2017-10-11T13:36:52Z</cp:lastPrinted>
  <dcterms:created xsi:type="dcterms:W3CDTF">2015-02-12T09:02:27Z</dcterms:created>
  <dcterms:modified xsi:type="dcterms:W3CDTF">2017-10-11T13:40:54Z</dcterms:modified>
</cp:coreProperties>
</file>