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0" yWindow="0" windowWidth="3000" windowHeight="1125" tabRatio="358"/>
  </bookViews>
  <sheets>
    <sheet name="на 01.11.2020" sheetId="37" r:id="rId1"/>
  </sheets>
  <definedNames>
    <definedName name="_xlnm.Print_Area" localSheetId="0">'на 01.11.2020'!$A$1:$K$88</definedName>
  </definedNames>
  <calcPr calcId="162913"/>
</workbook>
</file>

<file path=xl/calcChain.xml><?xml version="1.0" encoding="utf-8"?>
<calcChain xmlns="http://schemas.openxmlformats.org/spreadsheetml/2006/main">
  <c r="K85" i="37"/>
  <c r="G18" l="1"/>
  <c r="I13" l="1"/>
  <c r="H65" l="1"/>
  <c r="H45"/>
  <c r="G45"/>
  <c r="J69" l="1"/>
  <c r="H62" l="1"/>
  <c r="G62"/>
  <c r="J62"/>
  <c r="E46"/>
  <c r="J85"/>
  <c r="H85"/>
  <c r="G85"/>
  <c r="J84"/>
  <c r="K83"/>
  <c r="J83"/>
  <c r="H83"/>
  <c r="G83"/>
  <c r="G82"/>
  <c r="K81"/>
  <c r="J81"/>
  <c r="G81"/>
  <c r="K80"/>
  <c r="J80"/>
  <c r="G80"/>
  <c r="G79" s="1"/>
  <c r="I79"/>
  <c r="F79"/>
  <c r="F86" s="1"/>
  <c r="E79"/>
  <c r="E86" s="1"/>
  <c r="D79"/>
  <c r="D86" s="1"/>
  <c r="C79"/>
  <c r="C86" s="1"/>
  <c r="J78"/>
  <c r="H78"/>
  <c r="G78"/>
  <c r="K77"/>
  <c r="J77"/>
  <c r="H77"/>
  <c r="G77"/>
  <c r="K76"/>
  <c r="J76"/>
  <c r="G76"/>
  <c r="J75"/>
  <c r="G75"/>
  <c r="K73"/>
  <c r="J73"/>
  <c r="H73"/>
  <c r="G73"/>
  <c r="J70"/>
  <c r="H70"/>
  <c r="G70"/>
  <c r="J68"/>
  <c r="J67"/>
  <c r="K66"/>
  <c r="J66"/>
  <c r="H66"/>
  <c r="G66"/>
  <c r="G65"/>
  <c r="J64"/>
  <c r="J63"/>
  <c r="J61"/>
  <c r="H61"/>
  <c r="G61"/>
  <c r="K60"/>
  <c r="J60"/>
  <c r="H60"/>
  <c r="G60"/>
  <c r="K59"/>
  <c r="J59"/>
  <c r="H59"/>
  <c r="G59"/>
  <c r="K58"/>
  <c r="J58"/>
  <c r="H58"/>
  <c r="G58"/>
  <c r="K57"/>
  <c r="J57"/>
  <c r="H57"/>
  <c r="G57"/>
  <c r="K56"/>
  <c r="J56"/>
  <c r="H56"/>
  <c r="G56"/>
  <c r="J55"/>
  <c r="J54"/>
  <c r="J53"/>
  <c r="K52"/>
  <c r="J52"/>
  <c r="J51"/>
  <c r="J50"/>
  <c r="J49"/>
  <c r="I48"/>
  <c r="F48"/>
  <c r="E48"/>
  <c r="D48"/>
  <c r="C48"/>
  <c r="J47"/>
  <c r="H47"/>
  <c r="G47"/>
  <c r="F46"/>
  <c r="J46" s="1"/>
  <c r="D46"/>
  <c r="C46"/>
  <c r="K45"/>
  <c r="J45"/>
  <c r="J44"/>
  <c r="K43"/>
  <c r="J43"/>
  <c r="H43"/>
  <c r="G43"/>
  <c r="K42"/>
  <c r="J42"/>
  <c r="H42"/>
  <c r="G42"/>
  <c r="J41"/>
  <c r="J40"/>
  <c r="I39"/>
  <c r="F39"/>
  <c r="E39"/>
  <c r="D39"/>
  <c r="D38" s="1"/>
  <c r="C39"/>
  <c r="K36"/>
  <c r="J36"/>
  <c r="G36"/>
  <c r="K35"/>
  <c r="J35"/>
  <c r="G35"/>
  <c r="J34"/>
  <c r="I33"/>
  <c r="F33"/>
  <c r="E33"/>
  <c r="D33"/>
  <c r="J32"/>
  <c r="K31"/>
  <c r="J31"/>
  <c r="H31"/>
  <c r="G31"/>
  <c r="K30"/>
  <c r="J30"/>
  <c r="H30"/>
  <c r="G30"/>
  <c r="K29"/>
  <c r="J29"/>
  <c r="H29"/>
  <c r="G29"/>
  <c r="K28"/>
  <c r="J28"/>
  <c r="H28"/>
  <c r="G28"/>
  <c r="K27"/>
  <c r="J27"/>
  <c r="H27"/>
  <c r="G27"/>
  <c r="K26"/>
  <c r="J26"/>
  <c r="H26"/>
  <c r="G26"/>
  <c r="K25"/>
  <c r="J25"/>
  <c r="H25"/>
  <c r="G25"/>
  <c r="K24"/>
  <c r="J24"/>
  <c r="H24"/>
  <c r="G24"/>
  <c r="J23"/>
  <c r="G23"/>
  <c r="J22"/>
  <c r="H22"/>
  <c r="G22"/>
  <c r="K21"/>
  <c r="J21"/>
  <c r="H21"/>
  <c r="G21"/>
  <c r="I20"/>
  <c r="F20"/>
  <c r="E20"/>
  <c r="D20"/>
  <c r="C20"/>
  <c r="K19"/>
  <c r="J19"/>
  <c r="H19"/>
  <c r="G19"/>
  <c r="K18"/>
  <c r="J18"/>
  <c r="H18"/>
  <c r="K17"/>
  <c r="J17"/>
  <c r="H17"/>
  <c r="G17"/>
  <c r="K16"/>
  <c r="J16"/>
  <c r="H16"/>
  <c r="G16"/>
  <c r="K15"/>
  <c r="J15"/>
  <c r="H15"/>
  <c r="G15"/>
  <c r="I14"/>
  <c r="F14"/>
  <c r="J14" s="1"/>
  <c r="E14"/>
  <c r="D14"/>
  <c r="C14"/>
  <c r="C13" s="1"/>
  <c r="C8" s="1"/>
  <c r="C37" s="1"/>
  <c r="I8"/>
  <c r="E13"/>
  <c r="E8" s="1"/>
  <c r="D13"/>
  <c r="D8" s="1"/>
  <c r="D37" s="1"/>
  <c r="K12"/>
  <c r="J12"/>
  <c r="H12"/>
  <c r="G12"/>
  <c r="K11"/>
  <c r="J11"/>
  <c r="H11"/>
  <c r="G11"/>
  <c r="K10"/>
  <c r="J10"/>
  <c r="H10"/>
  <c r="G10"/>
  <c r="K9"/>
  <c r="J9"/>
  <c r="H9"/>
  <c r="G9"/>
  <c r="C38" l="1"/>
  <c r="C71"/>
  <c r="C87" s="1"/>
  <c r="H79"/>
  <c r="K79"/>
  <c r="H39"/>
  <c r="G14"/>
  <c r="G13" s="1"/>
  <c r="G8" s="1"/>
  <c r="I38"/>
  <c r="I37"/>
  <c r="J20"/>
  <c r="G46"/>
  <c r="H46"/>
  <c r="D71"/>
  <c r="D87" s="1"/>
  <c r="H48"/>
  <c r="G48"/>
  <c r="E38"/>
  <c r="H20"/>
  <c r="E37"/>
  <c r="G20"/>
  <c r="K14"/>
  <c r="H14"/>
  <c r="H86"/>
  <c r="G86"/>
  <c r="J33"/>
  <c r="K39"/>
  <c r="J48"/>
  <c r="I86"/>
  <c r="J86" s="1"/>
  <c r="J39"/>
  <c r="K20"/>
  <c r="G33"/>
  <c r="K33"/>
  <c r="G39"/>
  <c r="F13"/>
  <c r="F38"/>
  <c r="K48"/>
  <c r="J79"/>
  <c r="E71" l="1"/>
  <c r="E87" s="1"/>
  <c r="J38"/>
  <c r="I71"/>
  <c r="I87" s="1"/>
  <c r="K86"/>
  <c r="K13"/>
  <c r="J13"/>
  <c r="J8" s="1"/>
  <c r="J37" s="1"/>
  <c r="J71" s="1"/>
  <c r="J87" s="1"/>
  <c r="F8"/>
  <c r="H13"/>
  <c r="K38"/>
  <c r="G38"/>
  <c r="H38"/>
  <c r="G37"/>
  <c r="H8" l="1"/>
  <c r="K8"/>
  <c r="F37"/>
  <c r="G71"/>
  <c r="G87" s="1"/>
  <c r="H37" l="1"/>
  <c r="K37"/>
  <c r="F71"/>
  <c r="F87" l="1"/>
  <c r="H71"/>
  <c r="K71"/>
  <c r="K87" l="1"/>
  <c r="H87"/>
</calcChain>
</file>

<file path=xl/sharedStrings.xml><?xml version="1.0" encoding="utf-8"?>
<sst xmlns="http://schemas.openxmlformats.org/spreadsheetml/2006/main" count="102" uniqueCount="93">
  <si>
    <t xml:space="preserve">                                    Аналіз</t>
  </si>
  <si>
    <t>Відхилення  фактичних надходжень до затверджених показників</t>
  </si>
  <si>
    <t>+ ; -</t>
  </si>
  <si>
    <t>%</t>
  </si>
  <si>
    <t xml:space="preserve">Податкові надходження </t>
  </si>
  <si>
    <t>Податок та збір на доходи фізичних осіб</t>
  </si>
  <si>
    <t>Податок на прибуток</t>
  </si>
  <si>
    <t>Місцеві податки і збори</t>
  </si>
  <si>
    <t>Податок на майно</t>
  </si>
  <si>
    <t>- податок на нерухоме майно</t>
  </si>
  <si>
    <t>- плата за землю</t>
  </si>
  <si>
    <t xml:space="preserve">- транспортний податок </t>
  </si>
  <si>
    <t>Туристичний збір</t>
  </si>
  <si>
    <t>Єдиний податок</t>
  </si>
  <si>
    <t>Екологічний податок</t>
  </si>
  <si>
    <t xml:space="preserve">Неподаткові надходження </t>
  </si>
  <si>
    <t>Інші надходження</t>
  </si>
  <si>
    <t>Адміністративні штрафи та інші санкції</t>
  </si>
  <si>
    <t>Державне мито</t>
  </si>
  <si>
    <t>Доходи від операцій з капіталом</t>
  </si>
  <si>
    <t>Кошти від реалізації безхазяйного майна</t>
  </si>
  <si>
    <t>*Податки і збори, нараховані до 1 січня 2015 року</t>
  </si>
  <si>
    <t>Разом доходів загального фонду</t>
  </si>
  <si>
    <t>Офіційні трансферти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</si>
  <si>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</si>
  <si>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</si>
  <si>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погашення заборгованості з різниці в тарифах</t>
  </si>
  <si>
    <t>Власні надходження бюджетних установ і організацій</t>
  </si>
  <si>
    <t>Бюджет розвитку</t>
  </si>
  <si>
    <t>Кошти від продажу землі</t>
  </si>
  <si>
    <t>Всього доходів</t>
  </si>
  <si>
    <t>СПЕЦІАЛЬНИЙ         ФОНД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</si>
  <si>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</si>
  <si>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 xml:space="preserve">Адміністративний збір за  державну реєстрацію речових прав на нерухоме майно та їх обтяжень </t>
  </si>
  <si>
    <t>Надходження коштів пайової участі у розвитку інфраструктури населеного пункту</t>
  </si>
  <si>
    <t>Адмiнiстративнi штрафи та штрафнi санкцiї за порушення законодавства у сферi виробництва та обiгу алкогольних напоїв та тютюнових виробiв</t>
  </si>
  <si>
    <t>Іншi надходження до фондiв охорони навколишнього природного середовища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</si>
  <si>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</si>
  <si>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Плата за розмiщення тимчасово вiльних коштiв мiсцевих бюджетiв</t>
  </si>
  <si>
    <t xml:space="preserve"> </t>
  </si>
  <si>
    <t>Начальник відділу доходів бюджету                                          О.Хандучка</t>
  </si>
  <si>
    <t>Всього доходів загального фонду</t>
  </si>
  <si>
    <t>Разом доходів спеціального фонду</t>
  </si>
  <si>
    <t>Код бюджетної класифікації доходів</t>
  </si>
  <si>
    <t>Найменування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</si>
  <si>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</si>
  <si>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 xml:space="preserve">Кошти від відчуження майна, що перебуває в ком. власності </t>
  </si>
  <si>
    <t xml:space="preserve">Субвенції  з державного бюджету місцевим бюджетам      </t>
  </si>
  <si>
    <t xml:space="preserve">Субвенції з місцевих бюджетів іншим  місцевим бюджетам      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</si>
  <si>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</si>
  <si>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</si>
  <si>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</si>
  <si>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Інші субвенцiї з місцевого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</si>
  <si>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</si>
  <si>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</si>
  <si>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</si>
  <si>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</si>
  <si>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</si>
  <si>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</si>
  <si>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</si>
  <si>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</si>
  <si>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</si>
  <si>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Частина чистого прибутку (доходу) комунальних унітарних підприємств та їх об'єднань, що вилучається до бюджету 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</si>
  <si>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які стали інвалідами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</si>
  <si>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Плата за надання інших адміністративних послуг</t>
  </si>
  <si>
    <t>Надходження коштів від Державного фонду дорогоцінних металів і дорогоцінного каміння  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</si>
  <si>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III групи відповідно до пунктів 11 - 14 частини другої статті 7 або учасниками бойових дій відповідно до пунктів 19 - 20 частини першої статті 6 Закону України  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</si>
  <si>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</si>
  <si>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</si>
  <si>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Субвенція 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</si>
  <si>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Внутрішні податки на товари та послуги (акцизний податок)</t>
  </si>
  <si>
    <t>Субвенція з місцевого бюджету на здійснення переданих видатків у сфері освіти за рахунок коштів освітньої субвенції</t>
  </si>
  <si>
    <t xml:space="preserve"> Рентна плата та плата за використання інших природних ресурсів </t>
  </si>
  <si>
    <t>Субвенція з державного бюджету місцевим бюджетам на формування інфраструктури об'єднаних територіальних громад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</si>
  <si>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</si>
  <si>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ступенів,</t>
  </si>
  <si>
    <t>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</si>
  <si>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</si>
  <si>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</si>
  <si>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 xml:space="preserve">                                       виконання  розпису доходів  бюджету Вараської міської ОТГ</t>
  </si>
  <si>
    <t>Відхилення фактичних надходжень на звітну дату 2020 року до фактичних надходжень у 2019році</t>
  </si>
  <si>
    <t>Дотації з місцевих бюджетів іншим місцевим бюджетам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</si>
  <si>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</si>
  <si>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Субвенція з місцевого бюджету за рахунок залишку коштів субвенції на надання державної підтримки особам з особливими потребами, що утворився на початок бюджетного періоду</t>
  </si>
  <si>
    <t>Бюджет                           на 2020 р.</t>
  </si>
  <si>
    <t>Бюджет                           на 2020 р.                        зі змінами</t>
  </si>
  <si>
    <t>Надходження коштів від відшкодування втрат сільськогосподарського і лісогосподарського виробництва  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</si>
  <si>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</si>
  <si>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 xml:space="preserve">Затверджено розписом станом на  01.11.2020 р.                             </t>
  </si>
  <si>
    <t>Субвенція з місцевого бюджету на здійснення доплат медичним та іншим працівникам закладів охорони здоров'я за рахунок відповідної субвенції з державного бюджету</t>
  </si>
  <si>
    <r>
      <t xml:space="preserve">                                                                                                                 станом  на   01 листопада 2020  року                                                        </t>
    </r>
    <r>
      <rPr>
        <sz val="16"/>
        <rFont val="Times New Roman"/>
        <family val="1"/>
        <charset val="204"/>
      </rPr>
      <t xml:space="preserve"> тис.грн.     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 </t>
    </r>
  </si>
  <si>
    <t xml:space="preserve"> Фактичні надходження до бюджету станом  на 01.11.2020 р.</t>
  </si>
  <si>
    <t xml:space="preserve"> Фактичні надходження до бюджету станом  на 01.11.2019 р.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</si>
</sst>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%"/>
    <numFmt numFmtId="166" formatCode="#,##0.0"/>
  </numFmts>
  <fonts count="4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name val="Arial Cyr"/>
      <charset val="204"/>
    </font>
    <font>
      <sz val="14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name val="Cambria"/>
      <family val="1"/>
      <charset val="204"/>
      <scheme val="major"/>
    </font>
    <font>
      <sz val="16"/>
      <name val="Cambria"/>
      <family val="1"/>
      <charset val="204"/>
      <scheme val="major"/>
    </font>
    <font>
      <b/>
      <i/>
      <sz val="16"/>
      <name val="Cambria"/>
      <family val="1"/>
      <charset val="204"/>
      <scheme val="major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5.5"/>
      <color indexed="8"/>
      <name val="Cambria"/>
      <family val="1"/>
      <charset val="204"/>
      <scheme val="major"/>
    </font>
    <font>
      <b/>
      <sz val="15.5"/>
      <name val="Cambria"/>
      <family val="1"/>
      <charset val="204"/>
      <scheme val="major"/>
    </font>
    <font>
      <sz val="15.5"/>
      <name val="Times New Roman"/>
      <family val="1"/>
      <charset val="204"/>
    </font>
    <font>
      <sz val="15.5"/>
      <name val="Cambria"/>
      <family val="1"/>
      <charset val="204"/>
      <scheme val="major"/>
    </font>
    <font>
      <sz val="15.5"/>
      <color indexed="8"/>
      <name val="Times New Roman"/>
      <family val="1"/>
      <charset val="204"/>
    </font>
    <font>
      <sz val="15.5"/>
      <color theme="3" tint="-0.499984740745262"/>
      <name val="Times New Roman"/>
      <family val="1"/>
      <charset val="204"/>
    </font>
    <font>
      <b/>
      <sz val="15.5"/>
      <color indexed="8"/>
      <name val="Times New Roman"/>
      <family val="1"/>
      <charset val="204"/>
    </font>
    <font>
      <sz val="15.5"/>
      <color indexed="8"/>
      <name val="Cambria"/>
      <family val="1"/>
      <charset val="204"/>
      <scheme val="major"/>
    </font>
    <font>
      <sz val="15.5"/>
      <color theme="1"/>
      <name val="Times New Roman"/>
      <family val="1"/>
      <charset val="204"/>
    </font>
    <font>
      <sz val="15.5"/>
      <color theme="1"/>
      <name val="Cambria"/>
      <family val="1"/>
      <charset val="204"/>
      <scheme val="major"/>
    </font>
    <font>
      <sz val="13.5"/>
      <name val="Cambria"/>
      <family val="1"/>
      <charset val="204"/>
      <scheme val="major"/>
    </font>
    <font>
      <sz val="13.5"/>
      <color theme="1"/>
      <name val="Cambria"/>
      <family val="1"/>
      <charset val="204"/>
      <scheme val="major"/>
    </font>
    <font>
      <sz val="16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5.5"/>
      <name val="Times New Roman"/>
      <family val="1"/>
      <charset val="204"/>
    </font>
    <font>
      <sz val="16.5"/>
      <name val="Times New Roman"/>
      <family val="1"/>
      <charset val="204"/>
    </font>
    <font>
      <b/>
      <sz val="16.5"/>
      <name val="Times New Roman"/>
      <family val="1"/>
      <charset val="204"/>
    </font>
    <font>
      <sz val="13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14">
    <xf numFmtId="0" fontId="0" fillId="0" borderId="0" xfId="0"/>
    <xf numFmtId="0" fontId="1" fillId="0" borderId="0" xfId="1"/>
    <xf numFmtId="0" fontId="3" fillId="0" borderId="0" xfId="1" applyFont="1"/>
    <xf numFmtId="166" fontId="7" fillId="0" borderId="0" xfId="1" applyNumberFormat="1" applyFont="1" applyFill="1" applyBorder="1"/>
    <xf numFmtId="165" fontId="8" fillId="0" borderId="0" xfId="1" applyNumberFormat="1" applyFont="1" applyFill="1" applyBorder="1"/>
    <xf numFmtId="0" fontId="1" fillId="0" borderId="0" xfId="1" applyFill="1"/>
    <xf numFmtId="0" fontId="10" fillId="0" borderId="0" xfId="1" applyFont="1"/>
    <xf numFmtId="0" fontId="14" fillId="0" borderId="0" xfId="1" applyFont="1"/>
    <xf numFmtId="0" fontId="14" fillId="0" borderId="0" xfId="1" applyFont="1" applyFill="1"/>
    <xf numFmtId="0" fontId="6" fillId="0" borderId="0" xfId="1" applyFont="1"/>
    <xf numFmtId="0" fontId="12" fillId="0" borderId="0" xfId="1" applyFont="1" applyBorder="1"/>
    <xf numFmtId="4" fontId="13" fillId="0" borderId="0" xfId="1" applyNumberFormat="1" applyFont="1" applyFill="1" applyBorder="1" applyAlignment="1">
      <alignment horizontal="right"/>
    </xf>
    <xf numFmtId="4" fontId="13" fillId="0" borderId="0" xfId="1" applyNumberFormat="1" applyFont="1" applyFill="1" applyBorder="1"/>
    <xf numFmtId="4" fontId="12" fillId="3" borderId="0" xfId="1" applyNumberFormat="1" applyFont="1" applyFill="1" applyBorder="1"/>
    <xf numFmtId="4" fontId="12" fillId="0" borderId="0" xfId="1" applyNumberFormat="1" applyFont="1" applyFill="1" applyBorder="1"/>
    <xf numFmtId="0" fontId="3" fillId="0" borderId="24" xfId="1" applyFont="1" applyBorder="1"/>
    <xf numFmtId="0" fontId="5" fillId="0" borderId="24" xfId="1" applyFont="1" applyBorder="1"/>
    <xf numFmtId="0" fontId="12" fillId="0" borderId="24" xfId="1" applyFont="1" applyBorder="1"/>
    <xf numFmtId="4" fontId="13" fillId="0" borderId="24" xfId="1" applyNumberFormat="1" applyFont="1" applyFill="1" applyBorder="1" applyAlignment="1">
      <alignment horizontal="right"/>
    </xf>
    <xf numFmtId="4" fontId="13" fillId="0" borderId="24" xfId="1" applyNumberFormat="1" applyFont="1" applyFill="1" applyBorder="1"/>
    <xf numFmtId="4" fontId="12" fillId="3" borderId="24" xfId="1" applyNumberFormat="1" applyFont="1" applyFill="1" applyBorder="1"/>
    <xf numFmtId="0" fontId="4" fillId="0" borderId="24" xfId="1" applyFont="1" applyFill="1" applyBorder="1"/>
    <xf numFmtId="0" fontId="4" fillId="0" borderId="24" xfId="1" applyFont="1" applyBorder="1"/>
    <xf numFmtId="0" fontId="16" fillId="4" borderId="11" xfId="1" applyFont="1" applyFill="1" applyBorder="1" applyAlignment="1">
      <alignment horizontal="left" wrapText="1"/>
    </xf>
    <xf numFmtId="0" fontId="11" fillId="4" borderId="27" xfId="1" applyFont="1" applyFill="1" applyBorder="1" applyAlignment="1">
      <alignment horizontal="left"/>
    </xf>
    <xf numFmtId="49" fontId="2" fillId="0" borderId="19" xfId="1" applyNumberFormat="1" applyFont="1" applyBorder="1" applyAlignment="1">
      <alignment horizontal="centerContinuous" vertical="center"/>
    </xf>
    <xf numFmtId="0" fontId="2" fillId="0" borderId="23" xfId="1" applyFont="1" applyBorder="1" applyAlignment="1">
      <alignment horizontal="centerContinuous" vertical="center"/>
    </xf>
    <xf numFmtId="0" fontId="2" fillId="0" borderId="25" xfId="1" applyFont="1" applyBorder="1" applyAlignment="1">
      <alignment horizontal="centerContinuous" vertical="center"/>
    </xf>
    <xf numFmtId="0" fontId="18" fillId="4" borderId="8" xfId="1" applyFont="1" applyFill="1" applyBorder="1" applyAlignment="1">
      <alignment horizontal="center"/>
    </xf>
    <xf numFmtId="0" fontId="18" fillId="0" borderId="1" xfId="1" applyFont="1" applyBorder="1" applyAlignment="1">
      <alignment horizontal="center"/>
    </xf>
    <xf numFmtId="0" fontId="18" fillId="0" borderId="1" xfId="1" applyFont="1" applyFill="1" applyBorder="1" applyAlignment="1">
      <alignment horizontal="center"/>
    </xf>
    <xf numFmtId="0" fontId="17" fillId="0" borderId="1" xfId="1" applyFont="1" applyFill="1" applyBorder="1" applyAlignment="1">
      <alignment horizontal="center"/>
    </xf>
    <xf numFmtId="0" fontId="18" fillId="4" borderId="15" xfId="1" applyFont="1" applyFill="1" applyBorder="1" applyAlignment="1">
      <alignment horizontal="center"/>
    </xf>
    <xf numFmtId="0" fontId="18" fillId="0" borderId="16" xfId="1" applyFont="1" applyBorder="1" applyAlignment="1">
      <alignment horizontal="center"/>
    </xf>
    <xf numFmtId="0" fontId="18" fillId="0" borderId="15" xfId="1" applyFont="1" applyBorder="1" applyAlignment="1">
      <alignment horizontal="center"/>
    </xf>
    <xf numFmtId="0" fontId="18" fillId="4" borderId="1" xfId="1" applyFont="1" applyFill="1" applyBorder="1" applyAlignment="1">
      <alignment horizontal="center"/>
    </xf>
    <xf numFmtId="0" fontId="17" fillId="0" borderId="1" xfId="1" applyFont="1" applyBorder="1" applyAlignment="1">
      <alignment horizontal="center"/>
    </xf>
    <xf numFmtId="0" fontId="18" fillId="0" borderId="16" xfId="1" applyFont="1" applyFill="1" applyBorder="1" applyAlignment="1">
      <alignment horizontal="center"/>
    </xf>
    <xf numFmtId="0" fontId="18" fillId="5" borderId="1" xfId="1" applyFont="1" applyFill="1" applyBorder="1" applyAlignment="1">
      <alignment horizontal="center"/>
    </xf>
    <xf numFmtId="0" fontId="18" fillId="0" borderId="15" xfId="1" applyFont="1" applyFill="1" applyBorder="1" applyAlignment="1">
      <alignment horizontal="center"/>
    </xf>
    <xf numFmtId="0" fontId="19" fillId="4" borderId="26" xfId="1" applyFont="1" applyFill="1" applyBorder="1"/>
    <xf numFmtId="0" fontId="23" fillId="2" borderId="2" xfId="1" applyFont="1" applyFill="1" applyBorder="1" applyAlignment="1">
      <alignment horizontal="center"/>
    </xf>
    <xf numFmtId="0" fontId="23" fillId="2" borderId="32" xfId="1" applyFont="1" applyFill="1" applyBorder="1" applyAlignment="1">
      <alignment horizontal="center"/>
    </xf>
    <xf numFmtId="0" fontId="23" fillId="2" borderId="3" xfId="1" applyFont="1" applyFill="1" applyBorder="1" applyAlignment="1">
      <alignment horizontal="center"/>
    </xf>
    <xf numFmtId="0" fontId="23" fillId="2" borderId="21" xfId="1" applyFont="1" applyFill="1" applyBorder="1" applyAlignment="1">
      <alignment horizontal="centerContinuous"/>
    </xf>
    <xf numFmtId="0" fontId="23" fillId="2" borderId="22" xfId="1" applyFont="1" applyFill="1" applyBorder="1" applyAlignment="1">
      <alignment horizontal="centerContinuous"/>
    </xf>
    <xf numFmtId="0" fontId="23" fillId="2" borderId="0" xfId="1" applyFont="1" applyFill="1" applyBorder="1" applyAlignment="1">
      <alignment horizontal="centerContinuous"/>
    </xf>
    <xf numFmtId="0" fontId="23" fillId="2" borderId="5" xfId="1" applyFont="1" applyFill="1" applyBorder="1" applyAlignment="1">
      <alignment horizontal="centerContinuous"/>
    </xf>
    <xf numFmtId="0" fontId="5" fillId="0" borderId="6" xfId="1" applyFont="1" applyBorder="1" applyAlignment="1">
      <alignment wrapText="1"/>
    </xf>
    <xf numFmtId="0" fontId="5" fillId="0" borderId="11" xfId="1" applyFont="1" applyBorder="1" applyAlignment="1">
      <alignment wrapText="1"/>
    </xf>
    <xf numFmtId="0" fontId="26" fillId="4" borderId="9" xfId="1" applyFont="1" applyFill="1" applyBorder="1" applyAlignment="1">
      <alignment horizontal="left" wrapText="1"/>
    </xf>
    <xf numFmtId="11" fontId="4" fillId="0" borderId="17" xfId="1" applyNumberFormat="1" applyFont="1" applyBorder="1" applyAlignment="1" applyProtection="1">
      <alignment horizontal="left" wrapText="1"/>
      <protection locked="0"/>
    </xf>
    <xf numFmtId="0" fontId="5" fillId="0" borderId="6" xfId="1" applyFont="1" applyBorder="1" applyAlignment="1" applyProtection="1">
      <protection locked="0"/>
    </xf>
    <xf numFmtId="0" fontId="5" fillId="0" borderId="6" xfId="1" applyFont="1" applyFill="1" applyBorder="1" applyAlignment="1" applyProtection="1">
      <alignment wrapText="1"/>
      <protection locked="0"/>
    </xf>
    <xf numFmtId="0" fontId="5" fillId="0" borderId="13" xfId="1" applyFont="1" applyBorder="1" applyAlignment="1">
      <alignment horizontal="left" wrapText="1"/>
    </xf>
    <xf numFmtId="0" fontId="11" fillId="0" borderId="14" xfId="1" applyFont="1" applyBorder="1" applyAlignment="1">
      <alignment horizontal="left" wrapText="1"/>
    </xf>
    <xf numFmtId="0" fontId="5" fillId="0" borderId="14" xfId="1" applyFont="1" applyBorder="1" applyAlignment="1">
      <alignment horizontal="left" wrapText="1"/>
    </xf>
    <xf numFmtId="49" fontId="5" fillId="0" borderId="14" xfId="1" applyNumberFormat="1" applyFont="1" applyBorder="1" applyAlignment="1">
      <alignment horizontal="left" wrapText="1"/>
    </xf>
    <xf numFmtId="0" fontId="5" fillId="0" borderId="6" xfId="1" applyFont="1" applyFill="1" applyBorder="1" applyAlignment="1" applyProtection="1">
      <alignment horizontal="left" wrapText="1"/>
      <protection locked="0"/>
    </xf>
    <xf numFmtId="0" fontId="5" fillId="0" borderId="6" xfId="0" applyFont="1" applyBorder="1" applyAlignment="1">
      <alignment wrapText="1"/>
    </xf>
    <xf numFmtId="0" fontId="5" fillId="0" borderId="6" xfId="1" applyFont="1" applyBorder="1" applyAlignment="1"/>
    <xf numFmtId="0" fontId="5" fillId="0" borderId="6" xfId="1" applyFont="1" applyBorder="1" applyAlignment="1" applyProtection="1">
      <alignment wrapText="1"/>
      <protection locked="0"/>
    </xf>
    <xf numFmtId="0" fontId="5" fillId="3" borderId="6" xfId="0" applyFont="1" applyFill="1" applyBorder="1" applyAlignment="1" applyProtection="1">
      <alignment horizontal="left" wrapText="1"/>
    </xf>
    <xf numFmtId="49" fontId="24" fillId="0" borderId="6" xfId="1" applyNumberFormat="1" applyFont="1" applyBorder="1" applyAlignment="1" applyProtection="1">
      <alignment horizontal="left" wrapText="1"/>
      <protection locked="0"/>
    </xf>
    <xf numFmtId="11" fontId="5" fillId="0" borderId="11" xfId="1" applyNumberFormat="1" applyFont="1" applyBorder="1" applyAlignment="1">
      <alignment wrapText="1"/>
    </xf>
    <xf numFmtId="0" fontId="16" fillId="0" borderId="6" xfId="1" applyFont="1" applyFill="1" applyBorder="1" applyAlignment="1">
      <alignment horizontal="left" wrapText="1"/>
    </xf>
    <xf numFmtId="0" fontId="25" fillId="0" borderId="6" xfId="0" applyFont="1" applyBorder="1" applyAlignment="1">
      <alignment wrapText="1"/>
    </xf>
    <xf numFmtId="0" fontId="24" fillId="0" borderId="11" xfId="1" applyFont="1" applyFill="1" applyBorder="1" applyAlignment="1">
      <alignment horizontal="left" wrapText="1"/>
    </xf>
    <xf numFmtId="0" fontId="17" fillId="4" borderId="15" xfId="1" applyFont="1" applyFill="1" applyBorder="1" applyAlignment="1">
      <alignment horizontal="center"/>
    </xf>
    <xf numFmtId="49" fontId="5" fillId="0" borderId="13" xfId="1" applyNumberFormat="1" applyFont="1" applyBorder="1" applyAlignment="1">
      <alignment horizontal="left" wrapText="1"/>
    </xf>
    <xf numFmtId="0" fontId="25" fillId="0" borderId="14" xfId="0" applyFont="1" applyBorder="1" applyAlignment="1">
      <alignment horizontal="left" wrapText="1"/>
    </xf>
    <xf numFmtId="0" fontId="16" fillId="4" borderId="6" xfId="1" applyFont="1" applyFill="1" applyBorder="1" applyAlignment="1">
      <alignment horizontal="left" wrapText="1"/>
    </xf>
    <xf numFmtId="0" fontId="5" fillId="0" borderId="0" xfId="1" applyFont="1" applyFill="1" applyBorder="1" applyAlignment="1">
      <alignment wrapText="1"/>
    </xf>
    <xf numFmtId="0" fontId="5" fillId="0" borderId="6" xfId="1" applyFont="1" applyFill="1" applyBorder="1" applyAlignment="1"/>
    <xf numFmtId="166" fontId="27" fillId="4" borderId="9" xfId="1" applyNumberFormat="1" applyFont="1" applyFill="1" applyBorder="1" applyAlignment="1">
      <alignment wrapText="1"/>
    </xf>
    <xf numFmtId="166" fontId="27" fillId="4" borderId="9" xfId="1" applyNumberFormat="1" applyFont="1" applyFill="1" applyBorder="1" applyAlignment="1">
      <alignment horizontal="right" wrapText="1"/>
    </xf>
    <xf numFmtId="165" fontId="28" fillId="4" borderId="6" xfId="1" applyNumberFormat="1" applyFont="1" applyFill="1" applyBorder="1"/>
    <xf numFmtId="165" fontId="28" fillId="4" borderId="12" xfId="1" applyNumberFormat="1" applyFont="1" applyFill="1" applyBorder="1"/>
    <xf numFmtId="166" fontId="29" fillId="0" borderId="6" xfId="1" applyNumberFormat="1" applyFont="1" applyBorder="1" applyAlignment="1" applyProtection="1">
      <protection locked="0"/>
    </xf>
    <xf numFmtId="166" fontId="30" fillId="0" borderId="6" xfId="1" applyNumberFormat="1" applyFont="1" applyBorder="1" applyProtection="1">
      <protection locked="0"/>
    </xf>
    <xf numFmtId="166" fontId="30" fillId="3" borderId="6" xfId="1" applyNumberFormat="1" applyFont="1" applyFill="1" applyBorder="1" applyAlignment="1">
      <alignment horizontal="right"/>
    </xf>
    <xf numFmtId="165" fontId="30" fillId="3" borderId="6" xfId="1" applyNumberFormat="1" applyFont="1" applyFill="1" applyBorder="1"/>
    <xf numFmtId="166" fontId="30" fillId="0" borderId="6" xfId="1" applyNumberFormat="1" applyFont="1" applyBorder="1"/>
    <xf numFmtId="165" fontId="30" fillId="3" borderId="7" xfId="1" applyNumberFormat="1" applyFont="1" applyFill="1" applyBorder="1"/>
    <xf numFmtId="164" fontId="29" fillId="0" borderId="6" xfId="1" applyNumberFormat="1" applyFont="1" applyFill="1" applyBorder="1" applyAlignment="1" applyProtection="1">
      <alignment wrapText="1"/>
      <protection locked="0"/>
    </xf>
    <xf numFmtId="166" fontId="30" fillId="0" borderId="6" xfId="1" applyNumberFormat="1" applyFont="1" applyBorder="1" applyAlignment="1" applyProtection="1">
      <alignment horizontal="right"/>
      <protection locked="0"/>
    </xf>
    <xf numFmtId="166" fontId="29" fillId="0" borderId="13" xfId="1" applyNumberFormat="1" applyFont="1" applyBorder="1" applyAlignment="1">
      <alignment wrapText="1"/>
    </xf>
    <xf numFmtId="166" fontId="30" fillId="0" borderId="6" xfId="1" applyNumberFormat="1" applyFont="1" applyFill="1" applyBorder="1" applyProtection="1">
      <protection locked="0"/>
    </xf>
    <xf numFmtId="166" fontId="28" fillId="0" borderId="6" xfId="1" applyNumberFormat="1" applyFont="1" applyFill="1" applyBorder="1" applyAlignment="1" applyProtection="1">
      <protection locked="0"/>
    </xf>
    <xf numFmtId="166" fontId="28" fillId="0" borderId="6" xfId="1" applyNumberFormat="1" applyFont="1" applyFill="1" applyBorder="1" applyProtection="1">
      <protection locked="0"/>
    </xf>
    <xf numFmtId="166" fontId="28" fillId="4" borderId="6" xfId="1" applyNumberFormat="1" applyFont="1" applyFill="1" applyBorder="1" applyProtection="1">
      <protection locked="0"/>
    </xf>
    <xf numFmtId="166" fontId="28" fillId="3" borderId="6" xfId="1" applyNumberFormat="1" applyFont="1" applyFill="1" applyBorder="1" applyAlignment="1">
      <alignment horizontal="right"/>
    </xf>
    <xf numFmtId="166" fontId="28" fillId="0" borderId="6" xfId="1" applyNumberFormat="1" applyFont="1" applyBorder="1"/>
    <xf numFmtId="165" fontId="28" fillId="3" borderId="7" xfId="1" applyNumberFormat="1" applyFont="1" applyFill="1" applyBorder="1"/>
    <xf numFmtId="166" fontId="29" fillId="0" borderId="14" xfId="1" applyNumberFormat="1" applyFont="1" applyBorder="1" applyAlignment="1">
      <alignment wrapText="1"/>
    </xf>
    <xf numFmtId="166" fontId="27" fillId="4" borderId="11" xfId="1" applyNumberFormat="1" applyFont="1" applyFill="1" applyBorder="1" applyAlignment="1"/>
    <xf numFmtId="166" fontId="27" fillId="4" borderId="11" xfId="1" applyNumberFormat="1" applyFont="1" applyFill="1" applyBorder="1" applyAlignment="1">
      <alignment horizontal="right"/>
    </xf>
    <xf numFmtId="165" fontId="28" fillId="4" borderId="7" xfId="1" applyNumberFormat="1" applyFont="1" applyFill="1" applyBorder="1"/>
    <xf numFmtId="164" fontId="29" fillId="0" borderId="6" xfId="1" applyNumberFormat="1" applyFont="1" applyFill="1" applyBorder="1" applyAlignment="1" applyProtection="1">
      <alignment horizontal="right" wrapText="1"/>
      <protection locked="0"/>
    </xf>
    <xf numFmtId="165" fontId="30" fillId="0" borderId="7" xfId="1" applyNumberFormat="1" applyFont="1" applyBorder="1"/>
    <xf numFmtId="164" fontId="29" fillId="0" borderId="0" xfId="0" applyNumberFormat="1" applyFont="1" applyBorder="1" applyAlignment="1">
      <alignment horizontal="right" wrapText="1"/>
    </xf>
    <xf numFmtId="164" fontId="29" fillId="0" borderId="6" xfId="0" applyNumberFormat="1" applyFont="1" applyBorder="1" applyAlignment="1">
      <alignment horizontal="right" wrapText="1"/>
    </xf>
    <xf numFmtId="164" fontId="29" fillId="0" borderId="6" xfId="1" applyNumberFormat="1" applyFont="1" applyBorder="1" applyAlignment="1" applyProtection="1">
      <alignment horizontal="right" wrapText="1"/>
      <protection locked="0"/>
    </xf>
    <xf numFmtId="164" fontId="29" fillId="3" borderId="6" xfId="0" applyNumberFormat="1" applyFont="1" applyFill="1" applyBorder="1" applyAlignment="1" applyProtection="1">
      <alignment horizontal="right" wrapText="1"/>
    </xf>
    <xf numFmtId="164" fontId="31" fillId="0" borderId="6" xfId="1" applyNumberFormat="1" applyFont="1" applyBorder="1" applyAlignment="1" applyProtection="1">
      <alignment horizontal="right" wrapText="1"/>
      <protection locked="0"/>
    </xf>
    <xf numFmtId="164" fontId="32" fillId="0" borderId="17" xfId="0" applyNumberFormat="1" applyFont="1" applyBorder="1" applyAlignment="1" applyProtection="1">
      <alignment horizontal="right" wrapText="1"/>
      <protection locked="0"/>
    </xf>
    <xf numFmtId="164" fontId="32" fillId="0" borderId="6" xfId="0" applyNumberFormat="1" applyFont="1" applyBorder="1" applyAlignment="1" applyProtection="1">
      <alignment horizontal="right" wrapText="1"/>
      <protection locked="0"/>
    </xf>
    <xf numFmtId="164" fontId="29" fillId="0" borderId="6" xfId="1" applyNumberFormat="1" applyFont="1" applyBorder="1" applyAlignment="1" applyProtection="1">
      <alignment horizontal="right"/>
      <protection locked="0"/>
    </xf>
    <xf numFmtId="164" fontId="29" fillId="0" borderId="6" xfId="1" applyNumberFormat="1" applyFont="1" applyBorder="1" applyAlignment="1">
      <alignment horizontal="right"/>
    </xf>
    <xf numFmtId="164" fontId="29" fillId="0" borderId="11" xfId="1" applyNumberFormat="1" applyFont="1" applyBorder="1" applyAlignment="1">
      <alignment horizontal="right" wrapText="1"/>
    </xf>
    <xf numFmtId="166" fontId="30" fillId="0" borderId="11" xfId="1" applyNumberFormat="1" applyFont="1" applyFill="1" applyBorder="1" applyProtection="1">
      <protection locked="0"/>
    </xf>
    <xf numFmtId="0" fontId="33" fillId="4" borderId="11" xfId="1" applyFont="1" applyFill="1" applyBorder="1" applyAlignment="1">
      <alignment horizontal="left" wrapText="1"/>
    </xf>
    <xf numFmtId="0" fontId="29" fillId="0" borderId="6" xfId="1" applyFont="1" applyBorder="1" applyAlignment="1">
      <alignment wrapText="1"/>
    </xf>
    <xf numFmtId="0" fontId="29" fillId="0" borderId="11" xfId="1" applyFont="1" applyBorder="1" applyAlignment="1">
      <alignment wrapText="1"/>
    </xf>
    <xf numFmtId="166" fontId="28" fillId="0" borderId="6" xfId="1" applyNumberFormat="1" applyFont="1" applyBorder="1" applyAlignment="1" applyProtection="1">
      <alignment horizontal="right"/>
      <protection locked="0"/>
    </xf>
    <xf numFmtId="165" fontId="28" fillId="3" borderId="6" xfId="1" applyNumberFormat="1" applyFont="1" applyFill="1" applyBorder="1"/>
    <xf numFmtId="166" fontId="28" fillId="4" borderId="6" xfId="1" applyNumberFormat="1" applyFont="1" applyFill="1" applyBorder="1" applyAlignment="1" applyProtection="1">
      <alignment horizontal="right"/>
      <protection locked="0"/>
    </xf>
    <xf numFmtId="0" fontId="29" fillId="0" borderId="6" xfId="1" applyFont="1" applyBorder="1" applyAlignment="1">
      <alignment horizontal="right" wrapText="1"/>
    </xf>
    <xf numFmtId="165" fontId="34" fillId="3" borderId="7" xfId="1" applyNumberFormat="1" applyFont="1" applyFill="1" applyBorder="1" applyAlignment="1"/>
    <xf numFmtId="165" fontId="27" fillId="3" borderId="7" xfId="1" applyNumberFormat="1" applyFont="1" applyFill="1" applyBorder="1" applyAlignment="1"/>
    <xf numFmtId="166" fontId="29" fillId="0" borderId="0" xfId="0" applyNumberFormat="1" applyFont="1" applyBorder="1" applyAlignment="1">
      <alignment horizontal="right" wrapText="1"/>
    </xf>
    <xf numFmtId="166" fontId="29" fillId="0" borderId="6" xfId="0" applyNumberFormat="1" applyFont="1" applyBorder="1" applyAlignment="1">
      <alignment horizontal="right" wrapText="1"/>
    </xf>
    <xf numFmtId="166" fontId="29" fillId="0" borderId="6" xfId="1" applyNumberFormat="1" applyFont="1" applyBorder="1" applyAlignment="1">
      <alignment horizontal="right" wrapText="1"/>
    </xf>
    <xf numFmtId="166" fontId="29" fillId="0" borderId="6" xfId="1" applyNumberFormat="1" applyFont="1" applyBorder="1" applyAlignment="1" applyProtection="1">
      <alignment horizontal="right" wrapText="1"/>
      <protection locked="0"/>
    </xf>
    <xf numFmtId="166" fontId="28" fillId="4" borderId="11" xfId="1" applyNumberFormat="1" applyFont="1" applyFill="1" applyBorder="1" applyProtection="1">
      <protection locked="0"/>
    </xf>
    <xf numFmtId="165" fontId="28" fillId="4" borderId="29" xfId="1" applyNumberFormat="1" applyFont="1" applyFill="1" applyBorder="1"/>
    <xf numFmtId="164" fontId="29" fillId="0" borderId="13" xfId="1" applyNumberFormat="1" applyFont="1" applyBorder="1" applyAlignment="1">
      <alignment horizontal="right" wrapText="1"/>
    </xf>
    <xf numFmtId="0" fontId="35" fillId="0" borderId="6" xfId="0" applyFont="1" applyBorder="1" applyAlignment="1">
      <alignment horizontal="right" wrapText="1"/>
    </xf>
    <xf numFmtId="0" fontId="35" fillId="0" borderId="13" xfId="0" applyFont="1" applyBorder="1" applyAlignment="1">
      <alignment horizontal="right" wrapText="1"/>
    </xf>
    <xf numFmtId="0" fontId="36" fillId="0" borderId="6" xfId="0" applyFont="1" applyBorder="1" applyAlignment="1">
      <alignment horizontal="center"/>
    </xf>
    <xf numFmtId="166" fontId="36" fillId="0" borderId="6" xfId="0" applyNumberFormat="1" applyFont="1" applyBorder="1" applyAlignment="1">
      <alignment horizontal="right"/>
    </xf>
    <xf numFmtId="0" fontId="31" fillId="0" borderId="11" xfId="1" applyFont="1" applyFill="1" applyBorder="1" applyAlignment="1">
      <alignment horizontal="right" wrapText="1"/>
    </xf>
    <xf numFmtId="166" fontId="28" fillId="5" borderId="6" xfId="1" applyNumberFormat="1" applyFont="1" applyFill="1" applyBorder="1" applyProtection="1">
      <protection locked="0"/>
    </xf>
    <xf numFmtId="165" fontId="30" fillId="5" borderId="6" xfId="1" applyNumberFormat="1" applyFont="1" applyFill="1" applyBorder="1"/>
    <xf numFmtId="166" fontId="30" fillId="5" borderId="6" xfId="1" applyNumberFormat="1" applyFont="1" applyFill="1" applyBorder="1" applyProtection="1">
      <protection locked="0"/>
    </xf>
    <xf numFmtId="0" fontId="29" fillId="0" borderId="6" xfId="1" applyFont="1" applyFill="1" applyBorder="1" applyAlignment="1">
      <alignment wrapText="1"/>
    </xf>
    <xf numFmtId="164" fontId="29" fillId="0" borderId="6" xfId="1" applyNumberFormat="1" applyFont="1" applyFill="1" applyBorder="1" applyAlignment="1"/>
    <xf numFmtId="166" fontId="30" fillId="0" borderId="6" xfId="1" applyNumberFormat="1" applyFont="1" applyFill="1" applyBorder="1" applyAlignment="1" applyProtection="1">
      <alignment horizontal="right"/>
      <protection locked="0"/>
    </xf>
    <xf numFmtId="166" fontId="28" fillId="4" borderId="27" xfId="1" applyNumberFormat="1" applyFont="1" applyFill="1" applyBorder="1" applyAlignment="1">
      <alignment horizontal="right"/>
    </xf>
    <xf numFmtId="165" fontId="28" fillId="4" borderId="28" xfId="1" applyNumberFormat="1" applyFont="1" applyFill="1" applyBorder="1"/>
    <xf numFmtId="0" fontId="4" fillId="0" borderId="6" xfId="1" applyFont="1" applyBorder="1" applyAlignment="1">
      <alignment horizontal="left" wrapText="1"/>
    </xf>
    <xf numFmtId="165" fontId="28" fillId="4" borderId="11" xfId="1" applyNumberFormat="1" applyFont="1" applyFill="1" applyBorder="1"/>
    <xf numFmtId="0" fontId="5" fillId="0" borderId="0" xfId="0" applyFont="1" applyBorder="1" applyAlignment="1">
      <alignment wrapText="1"/>
    </xf>
    <xf numFmtId="165" fontId="28" fillId="4" borderId="27" xfId="1" applyNumberFormat="1" applyFont="1" applyFill="1" applyBorder="1"/>
    <xf numFmtId="0" fontId="18" fillId="0" borderId="33" xfId="1" applyFont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15" fillId="0" borderId="6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39" fillId="0" borderId="0" xfId="0" applyFont="1" applyAlignment="1">
      <alignment wrapText="1"/>
    </xf>
    <xf numFmtId="164" fontId="29" fillId="0" borderId="6" xfId="1" applyNumberFormat="1" applyFont="1" applyBorder="1" applyAlignment="1">
      <alignment horizontal="right" wrapText="1"/>
    </xf>
    <xf numFmtId="49" fontId="5" fillId="0" borderId="6" xfId="0" applyNumberFormat="1" applyFont="1" applyBorder="1" applyAlignment="1" applyProtection="1">
      <alignment horizontal="left" wrapText="1"/>
      <protection locked="0"/>
    </xf>
    <xf numFmtId="166" fontId="35" fillId="0" borderId="14" xfId="0" applyNumberFormat="1" applyFont="1" applyBorder="1" applyAlignment="1">
      <alignment horizontal="right" wrapText="1"/>
    </xf>
    <xf numFmtId="166" fontId="36" fillId="5" borderId="6" xfId="0" applyNumberFormat="1" applyFont="1" applyFill="1" applyBorder="1" applyAlignment="1">
      <alignment horizontal="right"/>
    </xf>
    <xf numFmtId="164" fontId="31" fillId="5" borderId="6" xfId="1" applyNumberFormat="1" applyFont="1" applyFill="1" applyBorder="1" applyAlignment="1">
      <alignment horizontal="right" wrapText="1"/>
    </xf>
    <xf numFmtId="0" fontId="39" fillId="0" borderId="6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164" fontId="29" fillId="0" borderId="11" xfId="0" applyNumberFormat="1" applyFont="1" applyBorder="1" applyAlignment="1">
      <alignment horizontal="right" wrapText="1"/>
    </xf>
    <xf numFmtId="0" fontId="40" fillId="0" borderId="0" xfId="0" applyFont="1" applyAlignment="1">
      <alignment wrapText="1"/>
    </xf>
    <xf numFmtId="0" fontId="23" fillId="6" borderId="4" xfId="1" applyFont="1" applyFill="1" applyBorder="1" applyAlignment="1">
      <alignment horizontal="centerContinuous"/>
    </xf>
    <xf numFmtId="166" fontId="27" fillId="6" borderId="9" xfId="1" applyNumberFormat="1" applyFont="1" applyFill="1" applyBorder="1" applyAlignment="1">
      <alignment horizontal="right" wrapText="1"/>
    </xf>
    <xf numFmtId="166" fontId="30" fillId="6" borderId="6" xfId="1" applyNumberFormat="1" applyFont="1" applyFill="1" applyBorder="1" applyAlignment="1" applyProtection="1">
      <alignment horizontal="right"/>
      <protection locked="0"/>
    </xf>
    <xf numFmtId="166" fontId="30" fillId="6" borderId="6" xfId="1" applyNumberFormat="1" applyFont="1" applyFill="1" applyBorder="1" applyProtection="1">
      <protection locked="0"/>
    </xf>
    <xf numFmtId="166" fontId="28" fillId="6" borderId="6" xfId="1" applyNumberFormat="1" applyFont="1" applyFill="1" applyBorder="1" applyProtection="1">
      <protection locked="0"/>
    </xf>
    <xf numFmtId="166" fontId="27" fillId="6" borderId="11" xfId="1" applyNumberFormat="1" applyFont="1" applyFill="1" applyBorder="1" applyAlignment="1">
      <alignment horizontal="right"/>
    </xf>
    <xf numFmtId="166" fontId="30" fillId="6" borderId="11" xfId="1" applyNumberFormat="1" applyFont="1" applyFill="1" applyBorder="1" applyProtection="1">
      <protection locked="0"/>
    </xf>
    <xf numFmtId="166" fontId="28" fillId="6" borderId="6" xfId="1" applyNumberFormat="1" applyFont="1" applyFill="1" applyBorder="1" applyAlignment="1" applyProtection="1">
      <alignment horizontal="right"/>
      <protection locked="0"/>
    </xf>
    <xf numFmtId="166" fontId="30" fillId="6" borderId="6" xfId="1" applyNumberFormat="1" applyFont="1" applyFill="1" applyBorder="1" applyAlignment="1" applyProtection="1">
      <protection locked="0"/>
    </xf>
    <xf numFmtId="166" fontId="28" fillId="6" borderId="11" xfId="1" applyNumberFormat="1" applyFont="1" applyFill="1" applyBorder="1" applyProtection="1">
      <protection locked="0"/>
    </xf>
    <xf numFmtId="0" fontId="36" fillId="6" borderId="6" xfId="0" applyFont="1" applyFill="1" applyBorder="1" applyAlignment="1">
      <alignment horizontal="right"/>
    </xf>
    <xf numFmtId="166" fontId="36" fillId="6" borderId="6" xfId="0" applyNumberFormat="1" applyFont="1" applyFill="1" applyBorder="1" applyAlignment="1">
      <alignment horizontal="right"/>
    </xf>
    <xf numFmtId="166" fontId="28" fillId="6" borderId="27" xfId="1" applyNumberFormat="1" applyFont="1" applyFill="1" applyBorder="1" applyAlignment="1">
      <alignment horizontal="right"/>
    </xf>
    <xf numFmtId="0" fontId="5" fillId="0" borderId="13" xfId="1" applyFont="1" applyFill="1" applyBorder="1" applyAlignment="1" applyProtection="1">
      <alignment wrapText="1"/>
      <protection locked="0"/>
    </xf>
    <xf numFmtId="164" fontId="29" fillId="0" borderId="13" xfId="1" applyNumberFormat="1" applyFont="1" applyFill="1" applyBorder="1" applyAlignment="1" applyProtection="1">
      <alignment wrapText="1"/>
      <protection locked="0"/>
    </xf>
    <xf numFmtId="0" fontId="4" fillId="0" borderId="0" xfId="0" applyFont="1" applyAlignment="1">
      <alignment wrapText="1"/>
    </xf>
    <xf numFmtId="166" fontId="30" fillId="0" borderId="11" xfId="1" applyNumberFormat="1" applyFont="1" applyBorder="1" applyAlignment="1" applyProtection="1">
      <alignment horizontal="right"/>
      <protection locked="0"/>
    </xf>
    <xf numFmtId="166" fontId="30" fillId="6" borderId="11" xfId="1" applyNumberFormat="1" applyFont="1" applyFill="1" applyBorder="1" applyAlignment="1" applyProtection="1">
      <protection locked="0"/>
    </xf>
    <xf numFmtId="166" fontId="41" fillId="0" borderId="6" xfId="1" applyNumberFormat="1" applyFont="1" applyBorder="1" applyAlignment="1">
      <alignment horizontal="right" wrapText="1"/>
    </xf>
    <xf numFmtId="0" fontId="42" fillId="0" borderId="6" xfId="1" applyFont="1" applyBorder="1" applyAlignment="1">
      <alignment horizontal="left" wrapText="1"/>
    </xf>
    <xf numFmtId="0" fontId="43" fillId="0" borderId="6" xfId="1" applyFont="1" applyBorder="1" applyAlignment="1">
      <alignment horizontal="left" wrapText="1"/>
    </xf>
    <xf numFmtId="165" fontId="28" fillId="0" borderId="6" xfId="1" applyNumberFormat="1" applyFont="1" applyFill="1" applyBorder="1"/>
    <xf numFmtId="0" fontId="40" fillId="0" borderId="6" xfId="0" applyFont="1" applyBorder="1" applyAlignment="1">
      <alignment wrapText="1"/>
    </xf>
    <xf numFmtId="166" fontId="28" fillId="6" borderId="6" xfId="1" applyNumberFormat="1" applyFont="1" applyFill="1" applyBorder="1" applyAlignment="1" applyProtection="1">
      <protection locked="0"/>
    </xf>
    <xf numFmtId="0" fontId="44" fillId="0" borderId="6" xfId="0" applyFont="1" applyBorder="1" applyAlignment="1">
      <alignment horizontal="left" vertical="top" wrapText="1"/>
    </xf>
    <xf numFmtId="0" fontId="44" fillId="0" borderId="6" xfId="1" applyFont="1" applyBorder="1" applyAlignment="1">
      <alignment horizontal="left" vertical="top" wrapText="1"/>
    </xf>
    <xf numFmtId="11" fontId="44" fillId="0" borderId="6" xfId="1" applyNumberFormat="1" applyFont="1" applyBorder="1" applyAlignment="1" applyProtection="1">
      <alignment horizontal="left" vertical="top" wrapText="1"/>
      <protection locked="0"/>
    </xf>
    <xf numFmtId="0" fontId="45" fillId="0" borderId="6" xfId="1" applyFont="1" applyFill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25" fillId="0" borderId="13" xfId="0" applyFont="1" applyBorder="1" applyAlignment="1">
      <alignment horizontal="left" vertical="top" wrapText="1"/>
    </xf>
    <xf numFmtId="0" fontId="24" fillId="5" borderId="6" xfId="1" applyFont="1" applyFill="1" applyBorder="1" applyAlignment="1">
      <alignment horizontal="left" vertical="top" wrapText="1"/>
    </xf>
    <xf numFmtId="0" fontId="4" fillId="0" borderId="6" xfId="0" applyFont="1" applyBorder="1" applyAlignment="1">
      <alignment vertical="top" wrapText="1"/>
    </xf>
    <xf numFmtId="166" fontId="0" fillId="0" borderId="0" xfId="0" applyNumberFormat="1"/>
    <xf numFmtId="0" fontId="44" fillId="0" borderId="0" xfId="0" applyFont="1" applyBorder="1" applyAlignment="1">
      <alignment horizontal="left" wrapText="1"/>
    </xf>
    <xf numFmtId="0" fontId="4" fillId="0" borderId="11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6" fillId="0" borderId="0" xfId="0" applyFont="1"/>
    <xf numFmtId="0" fontId="37" fillId="0" borderId="16" xfId="1" applyFont="1" applyFill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9" fillId="6" borderId="10" xfId="1" applyFont="1" applyFill="1" applyBorder="1" applyAlignment="1" applyProtection="1">
      <alignment horizontal="center" vertical="center" wrapText="1"/>
      <protection locked="0"/>
    </xf>
    <xf numFmtId="0" fontId="9" fillId="6" borderId="21" xfId="1" applyFont="1" applyFill="1" applyBorder="1" applyAlignment="1">
      <alignment vertical="center" wrapText="1"/>
    </xf>
    <xf numFmtId="0" fontId="9" fillId="0" borderId="24" xfId="1" applyFont="1" applyBorder="1" applyAlignment="1">
      <alignment horizontal="center" vertical="center" wrapText="1"/>
    </xf>
    <xf numFmtId="0" fontId="9" fillId="0" borderId="20" xfId="1" applyFont="1" applyBorder="1" applyAlignment="1">
      <alignment horizontal="center" vertical="center" wrapText="1"/>
    </xf>
    <xf numFmtId="0" fontId="11" fillId="0" borderId="0" xfId="1" applyFont="1" applyAlignment="1">
      <alignment horizontal="center"/>
    </xf>
    <xf numFmtId="0" fontId="11" fillId="0" borderId="0" xfId="1" applyFont="1" applyAlignment="1" applyProtection="1">
      <alignment horizontal="center"/>
      <protection locked="0"/>
    </xf>
    <xf numFmtId="0" fontId="2" fillId="0" borderId="30" xfId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center" vertical="center" wrapText="1"/>
    </xf>
    <xf numFmtId="0" fontId="20" fillId="0" borderId="10" xfId="1" applyFont="1" applyBorder="1" applyAlignment="1">
      <alignment horizontal="center" vertical="center"/>
    </xf>
    <xf numFmtId="0" fontId="21" fillId="0" borderId="21" xfId="1" applyFont="1" applyBorder="1" applyAlignment="1">
      <alignment vertical="center"/>
    </xf>
    <xf numFmtId="0" fontId="22" fillId="0" borderId="10" xfId="1" applyFont="1" applyBorder="1" applyAlignment="1">
      <alignment horizontal="center" vertical="center" wrapText="1"/>
    </xf>
    <xf numFmtId="0" fontId="22" fillId="0" borderId="21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21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E4E9EA"/>
      <color rgb="FFDFEDEF"/>
      <color rgb="FFE1ECED"/>
      <color rgb="FFE1EBED"/>
      <color rgb="FFE2EBEC"/>
      <color rgb="FFE2EAEC"/>
      <color rgb="FFFFFFCC"/>
      <color rgb="FFFFFFFF"/>
      <color rgb="FF00990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P97"/>
  <sheetViews>
    <sheetView tabSelected="1" view="pageBreakPreview" zoomScale="64" zoomScaleNormal="60" zoomScaleSheetLayoutView="64" workbookViewId="0">
      <selection activeCell="B93" sqref="B93"/>
    </sheetView>
  </sheetViews>
  <sheetFormatPr defaultRowHeight="15"/>
  <cols>
    <col min="1" max="1" width="15.7109375" customWidth="1"/>
    <col min="2" max="2" width="110.28515625" customWidth="1"/>
    <col min="3" max="3" width="15.85546875" customWidth="1"/>
    <col min="4" max="4" width="16.7109375" customWidth="1"/>
    <col min="5" max="5" width="17.42578125" customWidth="1"/>
    <col min="6" max="6" width="17" customWidth="1"/>
    <col min="7" max="7" width="14.42578125" customWidth="1"/>
    <col min="8" max="8" width="15.140625" customWidth="1"/>
    <col min="9" max="9" width="17" customWidth="1"/>
    <col min="10" max="10" width="15.5703125" customWidth="1"/>
    <col min="11" max="11" width="12.85546875" customWidth="1"/>
  </cols>
  <sheetData>
    <row r="1" spans="1:11" s="196" customFormat="1" ht="20.25">
      <c r="A1" s="2"/>
      <c r="B1" s="204" t="s">
        <v>0</v>
      </c>
      <c r="C1" s="204"/>
      <c r="D1" s="204"/>
      <c r="E1" s="204"/>
      <c r="F1" s="204"/>
      <c r="G1" s="204"/>
      <c r="H1" s="204"/>
      <c r="I1" s="204"/>
      <c r="J1" s="204"/>
      <c r="K1" s="204"/>
    </row>
    <row r="2" spans="1:11" ht="20.25">
      <c r="A2" s="2"/>
      <c r="B2" s="204" t="s">
        <v>79</v>
      </c>
      <c r="C2" s="204"/>
      <c r="D2" s="204"/>
      <c r="E2" s="204"/>
      <c r="F2" s="204"/>
      <c r="G2" s="204"/>
      <c r="H2" s="204"/>
      <c r="I2" s="204"/>
      <c r="J2" s="204"/>
      <c r="K2" s="204"/>
    </row>
    <row r="3" spans="1:11" ht="20.25">
      <c r="A3" s="2"/>
      <c r="B3" s="205" t="s">
        <v>90</v>
      </c>
      <c r="C3" s="205"/>
      <c r="D3" s="205"/>
      <c r="E3" s="205"/>
      <c r="F3" s="205"/>
      <c r="G3" s="205"/>
      <c r="H3" s="205"/>
      <c r="I3" s="205"/>
      <c r="J3" s="205"/>
      <c r="K3" s="205"/>
    </row>
    <row r="4" spans="1:11" ht="16.5" thickBot="1">
      <c r="A4" s="2"/>
      <c r="B4" s="2"/>
      <c r="C4" s="2"/>
      <c r="D4" s="2"/>
      <c r="E4" s="2"/>
      <c r="F4" s="2"/>
      <c r="G4" s="2"/>
      <c r="H4" s="2"/>
      <c r="I4" s="2"/>
      <c r="J4" s="9"/>
      <c r="K4" s="2"/>
    </row>
    <row r="5" spans="1:11" ht="58.15" customHeight="1">
      <c r="A5" s="206" t="s">
        <v>43</v>
      </c>
      <c r="B5" s="208" t="s">
        <v>44</v>
      </c>
      <c r="C5" s="210" t="s">
        <v>84</v>
      </c>
      <c r="D5" s="210" t="s">
        <v>85</v>
      </c>
      <c r="E5" s="212" t="s">
        <v>88</v>
      </c>
      <c r="F5" s="200" t="s">
        <v>91</v>
      </c>
      <c r="G5" s="202" t="s">
        <v>1</v>
      </c>
      <c r="H5" s="202"/>
      <c r="I5" s="200" t="s">
        <v>92</v>
      </c>
      <c r="J5" s="202" t="s">
        <v>80</v>
      </c>
      <c r="K5" s="203"/>
    </row>
    <row r="6" spans="1:11" ht="12.75" customHeight="1">
      <c r="A6" s="207"/>
      <c r="B6" s="209"/>
      <c r="C6" s="211"/>
      <c r="D6" s="211"/>
      <c r="E6" s="213"/>
      <c r="F6" s="201"/>
      <c r="G6" s="25" t="s">
        <v>2</v>
      </c>
      <c r="H6" s="26" t="s">
        <v>3</v>
      </c>
      <c r="I6" s="201"/>
      <c r="J6" s="25" t="s">
        <v>2</v>
      </c>
      <c r="K6" s="27" t="s">
        <v>3</v>
      </c>
    </row>
    <row r="7" spans="1:11">
      <c r="A7" s="41">
        <v>1</v>
      </c>
      <c r="B7" s="42">
        <v>2</v>
      </c>
      <c r="C7" s="43">
        <v>3</v>
      </c>
      <c r="D7" s="43">
        <v>4</v>
      </c>
      <c r="E7" s="43">
        <v>5</v>
      </c>
      <c r="F7" s="160">
        <v>6</v>
      </c>
      <c r="G7" s="44">
        <v>7</v>
      </c>
      <c r="H7" s="45">
        <v>8</v>
      </c>
      <c r="I7" s="160">
        <v>9</v>
      </c>
      <c r="J7" s="46">
        <v>10</v>
      </c>
      <c r="K7" s="47">
        <v>11</v>
      </c>
    </row>
    <row r="8" spans="1:11" ht="22.5">
      <c r="A8" s="28">
        <v>100000</v>
      </c>
      <c r="B8" s="50" t="s">
        <v>4</v>
      </c>
      <c r="C8" s="74">
        <f>SUM(C9:C12,C13)</f>
        <v>476266.9</v>
      </c>
      <c r="D8" s="75">
        <f>SUM(D9:D12,D13)</f>
        <v>488595.4</v>
      </c>
      <c r="E8" s="75">
        <f>SUM(E9:E12,E13)</f>
        <v>405686.5</v>
      </c>
      <c r="F8" s="161">
        <f>SUM(F9:F12,F13)</f>
        <v>416539.3</v>
      </c>
      <c r="G8" s="75">
        <f>SUM(G9:G12,G13)</f>
        <v>10852.800000000001</v>
      </c>
      <c r="H8" s="76">
        <f>SUM(F8/E8)</f>
        <v>1.0267516912689971</v>
      </c>
      <c r="I8" s="161">
        <f>SUM(I9:I12,I13)</f>
        <v>352890.10000000003</v>
      </c>
      <c r="J8" s="75">
        <f>SUM(J9:J13)</f>
        <v>63649.2</v>
      </c>
      <c r="K8" s="77">
        <f>SUM(F8/I8)*100%</f>
        <v>1.1803655018942156</v>
      </c>
    </row>
    <row r="9" spans="1:11" ht="20.25">
      <c r="A9" s="29">
        <v>110100</v>
      </c>
      <c r="B9" s="52" t="s">
        <v>5</v>
      </c>
      <c r="C9" s="78">
        <v>406619.4</v>
      </c>
      <c r="D9" s="78">
        <v>420014.4</v>
      </c>
      <c r="E9" s="79">
        <v>347740</v>
      </c>
      <c r="F9" s="162">
        <v>353636.5</v>
      </c>
      <c r="G9" s="80">
        <f>SUM(F9-E9)</f>
        <v>5896.5</v>
      </c>
      <c r="H9" s="81">
        <f>SUM(F9/E9)</f>
        <v>1.0169566342669811</v>
      </c>
      <c r="I9" s="162">
        <v>291426.7</v>
      </c>
      <c r="J9" s="82">
        <f>SUM(F9-I9)</f>
        <v>62209.799999999988</v>
      </c>
      <c r="K9" s="83">
        <f>SUM(F9/I9)*100%</f>
        <v>1.2134663707889497</v>
      </c>
    </row>
    <row r="10" spans="1:11" ht="20.25">
      <c r="A10" s="30">
        <v>110200</v>
      </c>
      <c r="B10" s="53" t="s">
        <v>6</v>
      </c>
      <c r="C10" s="84">
        <v>401.5</v>
      </c>
      <c r="D10" s="84">
        <v>401.5</v>
      </c>
      <c r="E10" s="85">
        <v>300</v>
      </c>
      <c r="F10" s="163">
        <v>185.2</v>
      </c>
      <c r="G10" s="80">
        <f t="shared" ref="G10:G12" si="0">SUM(F10-E10)</f>
        <v>-114.80000000000001</v>
      </c>
      <c r="H10" s="81">
        <f t="shared" ref="H10:H12" si="1">SUM(F10/E10)</f>
        <v>0.61733333333333329</v>
      </c>
      <c r="I10" s="163">
        <v>603.29999999999995</v>
      </c>
      <c r="J10" s="82">
        <f t="shared" ref="J10:J19" si="2">SUM(F10-I10)</f>
        <v>-418.09999999999997</v>
      </c>
      <c r="K10" s="83">
        <f t="shared" ref="K10:K31" si="3">SUM(F10/I10)*100%</f>
        <v>0.30697828609315431</v>
      </c>
    </row>
    <row r="11" spans="1:11" ht="20.25">
      <c r="A11" s="30">
        <v>130000</v>
      </c>
      <c r="B11" s="173" t="s">
        <v>72</v>
      </c>
      <c r="C11" s="174">
        <v>95</v>
      </c>
      <c r="D11" s="174">
        <v>95</v>
      </c>
      <c r="E11" s="85">
        <v>54</v>
      </c>
      <c r="F11" s="163">
        <v>69.599999999999994</v>
      </c>
      <c r="G11" s="80">
        <f t="shared" si="0"/>
        <v>15.599999999999994</v>
      </c>
      <c r="H11" s="81">
        <f t="shared" si="1"/>
        <v>1.2888888888888888</v>
      </c>
      <c r="I11" s="163">
        <v>53.9</v>
      </c>
      <c r="J11" s="82">
        <f t="shared" si="2"/>
        <v>15.699999999999996</v>
      </c>
      <c r="K11" s="83">
        <f t="shared" si="3"/>
        <v>1.2912801484230054</v>
      </c>
    </row>
    <row r="12" spans="1:11" ht="20.25">
      <c r="A12" s="30">
        <v>140400</v>
      </c>
      <c r="B12" s="54" t="s">
        <v>70</v>
      </c>
      <c r="C12" s="86">
        <v>6500</v>
      </c>
      <c r="D12" s="86">
        <v>9220</v>
      </c>
      <c r="E12" s="87">
        <v>8114</v>
      </c>
      <c r="F12" s="163">
        <v>11935.2</v>
      </c>
      <c r="G12" s="80">
        <f t="shared" si="0"/>
        <v>3821.2000000000007</v>
      </c>
      <c r="H12" s="81">
        <f t="shared" si="1"/>
        <v>1.4709391175745625</v>
      </c>
      <c r="I12" s="163">
        <v>9045</v>
      </c>
      <c r="J12" s="82">
        <f t="shared" si="2"/>
        <v>2890.2000000000007</v>
      </c>
      <c r="K12" s="83">
        <f t="shared" si="3"/>
        <v>1.3195356550580433</v>
      </c>
    </row>
    <row r="13" spans="1:11" ht="20.25">
      <c r="A13" s="31">
        <v>180000</v>
      </c>
      <c r="B13" s="55" t="s">
        <v>7</v>
      </c>
      <c r="C13" s="88">
        <f>SUM(C18:C19,C14)</f>
        <v>62651</v>
      </c>
      <c r="D13" s="89">
        <f t="shared" ref="D13" si="4">SUM(D18:D19,D14)</f>
        <v>58864.5</v>
      </c>
      <c r="E13" s="89">
        <f>SUM(E18:E19,E14)</f>
        <v>49478.5</v>
      </c>
      <c r="F13" s="164">
        <f t="shared" ref="F13" si="5">SUM(F18:F19,F14)</f>
        <v>50712.800000000003</v>
      </c>
      <c r="G13" s="91">
        <f>SUM(G18:G19,G14)</f>
        <v>1234.3000000000006</v>
      </c>
      <c r="H13" s="115">
        <f t="shared" ref="H13:H19" si="6">SUM(F13/E13)</f>
        <v>1.0249461887486484</v>
      </c>
      <c r="I13" s="164">
        <f>SUM(I18:I19,I14)</f>
        <v>51761.2</v>
      </c>
      <c r="J13" s="92">
        <f t="shared" si="2"/>
        <v>-1048.3999999999942</v>
      </c>
      <c r="K13" s="93">
        <f t="shared" si="3"/>
        <v>0.97974544639614236</v>
      </c>
    </row>
    <row r="14" spans="1:11" ht="20.25">
      <c r="A14" s="31">
        <v>180100</v>
      </c>
      <c r="B14" s="56" t="s">
        <v>8</v>
      </c>
      <c r="C14" s="88">
        <f t="shared" ref="C14:F14" si="7">SUM(C15:C17)</f>
        <v>45675</v>
      </c>
      <c r="D14" s="89">
        <f t="shared" si="7"/>
        <v>41888.5</v>
      </c>
      <c r="E14" s="89">
        <f t="shared" si="7"/>
        <v>35482.699999999997</v>
      </c>
      <c r="F14" s="164">
        <f t="shared" si="7"/>
        <v>35824.9</v>
      </c>
      <c r="G14" s="91">
        <f>SUM(G15:G17)</f>
        <v>342.19999999999982</v>
      </c>
      <c r="H14" s="115">
        <f t="shared" si="6"/>
        <v>1.0096441364383208</v>
      </c>
      <c r="I14" s="164">
        <f t="shared" ref="I14" si="8">SUM(I15:I17)</f>
        <v>39254.799999999996</v>
      </c>
      <c r="J14" s="92">
        <f t="shared" si="2"/>
        <v>-3429.8999999999942</v>
      </c>
      <c r="K14" s="93">
        <f t="shared" si="3"/>
        <v>0.91262469812608915</v>
      </c>
    </row>
    <row r="15" spans="1:11" ht="20.25">
      <c r="A15" s="30"/>
      <c r="B15" s="57" t="s">
        <v>9</v>
      </c>
      <c r="C15" s="94">
        <v>7525</v>
      </c>
      <c r="D15" s="94">
        <v>6948.5</v>
      </c>
      <c r="E15" s="87">
        <v>6909</v>
      </c>
      <c r="F15" s="163">
        <v>7053.7</v>
      </c>
      <c r="G15" s="80">
        <f t="shared" ref="G15:G19" si="9">SUM(F15-E15)</f>
        <v>144.69999999999982</v>
      </c>
      <c r="H15" s="81">
        <f t="shared" si="6"/>
        <v>1.0209436966275871</v>
      </c>
      <c r="I15" s="163">
        <v>6976.4</v>
      </c>
      <c r="J15" s="82">
        <f t="shared" si="2"/>
        <v>77.300000000000182</v>
      </c>
      <c r="K15" s="83">
        <f t="shared" si="3"/>
        <v>1.0110802132905223</v>
      </c>
    </row>
    <row r="16" spans="1:11" ht="20.25">
      <c r="A16" s="30"/>
      <c r="B16" s="57" t="s">
        <v>10</v>
      </c>
      <c r="C16" s="94">
        <v>38100</v>
      </c>
      <c r="D16" s="94">
        <v>34890</v>
      </c>
      <c r="E16" s="87">
        <v>28528.7</v>
      </c>
      <c r="F16" s="163">
        <v>28746.2</v>
      </c>
      <c r="G16" s="80">
        <f t="shared" si="9"/>
        <v>217.5</v>
      </c>
      <c r="H16" s="81">
        <f t="shared" si="6"/>
        <v>1.0076239015447601</v>
      </c>
      <c r="I16" s="163">
        <v>32245.3</v>
      </c>
      <c r="J16" s="82">
        <f t="shared" si="2"/>
        <v>-3499.0999999999985</v>
      </c>
      <c r="K16" s="83">
        <f t="shared" si="3"/>
        <v>0.89148496059890903</v>
      </c>
    </row>
    <row r="17" spans="1:11" ht="20.25">
      <c r="A17" s="30"/>
      <c r="B17" s="57" t="s">
        <v>11</v>
      </c>
      <c r="C17" s="94">
        <v>50</v>
      </c>
      <c r="D17" s="94">
        <v>50</v>
      </c>
      <c r="E17" s="87">
        <v>45</v>
      </c>
      <c r="F17" s="163">
        <v>25</v>
      </c>
      <c r="G17" s="80">
        <f t="shared" si="9"/>
        <v>-20</v>
      </c>
      <c r="H17" s="81">
        <f t="shared" si="6"/>
        <v>0.55555555555555558</v>
      </c>
      <c r="I17" s="163">
        <v>33.1</v>
      </c>
      <c r="J17" s="82">
        <f t="shared" si="2"/>
        <v>-8.1000000000000014</v>
      </c>
      <c r="K17" s="83">
        <f t="shared" si="3"/>
        <v>0.75528700906344404</v>
      </c>
    </row>
    <row r="18" spans="1:11" ht="20.25">
      <c r="A18" s="30">
        <v>180300</v>
      </c>
      <c r="B18" s="57" t="s">
        <v>12</v>
      </c>
      <c r="C18" s="94">
        <v>108</v>
      </c>
      <c r="D18" s="94">
        <v>108</v>
      </c>
      <c r="E18" s="87">
        <v>70</v>
      </c>
      <c r="F18" s="163">
        <v>31.4</v>
      </c>
      <c r="G18" s="80">
        <f t="shared" si="9"/>
        <v>-38.6</v>
      </c>
      <c r="H18" s="81">
        <f t="shared" si="6"/>
        <v>0.44857142857142857</v>
      </c>
      <c r="I18" s="163">
        <v>79.900000000000006</v>
      </c>
      <c r="J18" s="82">
        <f t="shared" si="2"/>
        <v>-48.500000000000007</v>
      </c>
      <c r="K18" s="83">
        <f t="shared" si="3"/>
        <v>0.39299123904881095</v>
      </c>
    </row>
    <row r="19" spans="1:11" ht="20.25">
      <c r="A19" s="30">
        <v>180500</v>
      </c>
      <c r="B19" s="57" t="s">
        <v>13</v>
      </c>
      <c r="C19" s="94">
        <v>16868</v>
      </c>
      <c r="D19" s="94">
        <v>16868</v>
      </c>
      <c r="E19" s="87">
        <v>13925.8</v>
      </c>
      <c r="F19" s="163">
        <v>14856.5</v>
      </c>
      <c r="G19" s="80">
        <f t="shared" si="9"/>
        <v>930.70000000000073</v>
      </c>
      <c r="H19" s="81">
        <f t="shared" si="6"/>
        <v>1.066832785190079</v>
      </c>
      <c r="I19" s="163">
        <v>12426.5</v>
      </c>
      <c r="J19" s="82">
        <f t="shared" si="2"/>
        <v>2430</v>
      </c>
      <c r="K19" s="83">
        <f t="shared" si="3"/>
        <v>1.1955498330181467</v>
      </c>
    </row>
    <row r="20" spans="1:11" ht="20.25">
      <c r="A20" s="32">
        <v>200000</v>
      </c>
      <c r="B20" s="23" t="s">
        <v>15</v>
      </c>
      <c r="C20" s="95">
        <f>SUM(C21:C32)</f>
        <v>2809.3</v>
      </c>
      <c r="D20" s="96">
        <f>SUM(D21:D32)</f>
        <v>3759.3</v>
      </c>
      <c r="E20" s="96">
        <f>SUM(E21:E32)</f>
        <v>3257.6</v>
      </c>
      <c r="F20" s="165">
        <f>SUM(F21:F32)</f>
        <v>3305.7999999999997</v>
      </c>
      <c r="G20" s="96">
        <f>SUM(G21:G32)</f>
        <v>48.20000000000006</v>
      </c>
      <c r="H20" s="76">
        <f>SUM(F20/E20)</f>
        <v>1.0147961689587426</v>
      </c>
      <c r="I20" s="165">
        <f>SUM(I21:I32)</f>
        <v>2611.7999999999997</v>
      </c>
      <c r="J20" s="96">
        <f>SUM(J21:J32)</f>
        <v>694.00000000000011</v>
      </c>
      <c r="K20" s="97">
        <f>SUM(F20/I20)*100%</f>
        <v>1.2657171299486945</v>
      </c>
    </row>
    <row r="21" spans="1:11" ht="40.5">
      <c r="A21" s="30">
        <v>210103</v>
      </c>
      <c r="B21" s="58" t="s">
        <v>62</v>
      </c>
      <c r="C21" s="98">
        <v>273.3</v>
      </c>
      <c r="D21" s="98">
        <v>273.3</v>
      </c>
      <c r="E21" s="87">
        <v>204</v>
      </c>
      <c r="F21" s="163">
        <v>126.3</v>
      </c>
      <c r="G21" s="80">
        <f t="shared" ref="G21:G31" si="10">SUM(F21-E21)</f>
        <v>-77.7</v>
      </c>
      <c r="H21" s="81">
        <f t="shared" ref="H21:H31" si="11">SUM(F21/E21)</f>
        <v>0.61911764705882355</v>
      </c>
      <c r="I21" s="163">
        <v>145.6</v>
      </c>
      <c r="J21" s="82">
        <f t="shared" ref="J21:J36" si="12">SUM(F21-I21)</f>
        <v>-19.299999999999997</v>
      </c>
      <c r="K21" s="99">
        <f t="shared" si="3"/>
        <v>0.86744505494505497</v>
      </c>
    </row>
    <row r="22" spans="1:11" ht="20.25">
      <c r="A22" s="30">
        <v>210500</v>
      </c>
      <c r="B22" s="59" t="s">
        <v>38</v>
      </c>
      <c r="C22" s="100"/>
      <c r="D22" s="87">
        <v>950</v>
      </c>
      <c r="E22" s="87">
        <v>950</v>
      </c>
      <c r="F22" s="163">
        <v>1909.7</v>
      </c>
      <c r="G22" s="80">
        <f t="shared" si="10"/>
        <v>959.7</v>
      </c>
      <c r="H22" s="81">
        <f t="shared" si="11"/>
        <v>2.0102105263157894</v>
      </c>
      <c r="I22" s="163"/>
      <c r="J22" s="82">
        <f t="shared" si="12"/>
        <v>1909.7</v>
      </c>
      <c r="K22" s="99"/>
    </row>
    <row r="23" spans="1:11" ht="20.25">
      <c r="A23" s="30">
        <v>210805</v>
      </c>
      <c r="B23" s="60" t="s">
        <v>16</v>
      </c>
      <c r="C23" s="101"/>
      <c r="D23" s="87"/>
      <c r="E23" s="87"/>
      <c r="F23" s="163">
        <v>10.7</v>
      </c>
      <c r="G23" s="80">
        <f t="shared" si="10"/>
        <v>10.7</v>
      </c>
      <c r="H23" s="81"/>
      <c r="I23" s="163"/>
      <c r="J23" s="82">
        <f t="shared" si="12"/>
        <v>10.7</v>
      </c>
      <c r="K23" s="99"/>
    </row>
    <row r="24" spans="1:11" ht="20.25">
      <c r="A24" s="29">
        <v>210811</v>
      </c>
      <c r="B24" s="61" t="s">
        <v>17</v>
      </c>
      <c r="C24" s="102">
        <v>200</v>
      </c>
      <c r="D24" s="102">
        <v>200</v>
      </c>
      <c r="E24" s="87">
        <v>162</v>
      </c>
      <c r="F24" s="163">
        <v>201</v>
      </c>
      <c r="G24" s="80">
        <f t="shared" si="10"/>
        <v>39</v>
      </c>
      <c r="H24" s="81">
        <f t="shared" si="11"/>
        <v>1.2407407407407407</v>
      </c>
      <c r="I24" s="163">
        <v>186.1</v>
      </c>
      <c r="J24" s="82">
        <f t="shared" si="12"/>
        <v>14.900000000000006</v>
      </c>
      <c r="K24" s="99">
        <f>SUM(F24/I24)*100%</f>
        <v>1.0800644814615799</v>
      </c>
    </row>
    <row r="25" spans="1:11" ht="42" customHeight="1">
      <c r="A25" s="33">
        <v>210815</v>
      </c>
      <c r="B25" s="62" t="s">
        <v>35</v>
      </c>
      <c r="C25" s="103">
        <v>10</v>
      </c>
      <c r="D25" s="103">
        <v>10</v>
      </c>
      <c r="E25" s="87">
        <v>8</v>
      </c>
      <c r="F25" s="163">
        <v>51.2</v>
      </c>
      <c r="G25" s="80">
        <f t="shared" ref="G25" si="13">SUM(F25-E25)</f>
        <v>43.2</v>
      </c>
      <c r="H25" s="81">
        <f t="shared" si="11"/>
        <v>6.4</v>
      </c>
      <c r="I25" s="163">
        <v>13.6</v>
      </c>
      <c r="J25" s="82">
        <f t="shared" si="12"/>
        <v>37.6</v>
      </c>
      <c r="K25" s="99">
        <f>SUM(F25/I25)*100%</f>
        <v>3.7647058823529416</v>
      </c>
    </row>
    <row r="26" spans="1:11" ht="45" customHeight="1">
      <c r="A26" s="34">
        <v>220103</v>
      </c>
      <c r="B26" s="62" t="s">
        <v>37</v>
      </c>
      <c r="C26" s="103">
        <v>25</v>
      </c>
      <c r="D26" s="103">
        <v>25</v>
      </c>
      <c r="E26" s="87">
        <v>20</v>
      </c>
      <c r="F26" s="163">
        <v>11.5</v>
      </c>
      <c r="G26" s="80">
        <f t="shared" si="10"/>
        <v>-8.5</v>
      </c>
      <c r="H26" s="81">
        <f t="shared" si="11"/>
        <v>0.57499999999999996</v>
      </c>
      <c r="I26" s="163">
        <v>21.2</v>
      </c>
      <c r="J26" s="82">
        <f t="shared" si="12"/>
        <v>-9.6999999999999993</v>
      </c>
      <c r="K26" s="99">
        <f>SUM(F26/I26)*100%</f>
        <v>0.54245283018867929</v>
      </c>
    </row>
    <row r="27" spans="1:11" ht="20.25">
      <c r="A27" s="29">
        <v>220125</v>
      </c>
      <c r="B27" s="63" t="s">
        <v>64</v>
      </c>
      <c r="C27" s="104">
        <v>1420</v>
      </c>
      <c r="D27" s="104">
        <v>1420</v>
      </c>
      <c r="E27" s="87">
        <v>1180</v>
      </c>
      <c r="F27" s="163">
        <v>619.29999999999995</v>
      </c>
      <c r="G27" s="80">
        <f t="shared" si="10"/>
        <v>-560.70000000000005</v>
      </c>
      <c r="H27" s="81">
        <f t="shared" si="11"/>
        <v>0.52483050847457624</v>
      </c>
      <c r="I27" s="163">
        <v>1379.1</v>
      </c>
      <c r="J27" s="82">
        <f t="shared" si="12"/>
        <v>-759.8</v>
      </c>
      <c r="K27" s="99">
        <f t="shared" si="3"/>
        <v>0.44906098179972448</v>
      </c>
    </row>
    <row r="28" spans="1:11" ht="33" customHeight="1">
      <c r="A28" s="29">
        <v>220126</v>
      </c>
      <c r="B28" s="151" t="s">
        <v>33</v>
      </c>
      <c r="C28" s="105">
        <v>130</v>
      </c>
      <c r="D28" s="106">
        <v>130</v>
      </c>
      <c r="E28" s="87">
        <v>108</v>
      </c>
      <c r="F28" s="163">
        <v>124.6</v>
      </c>
      <c r="G28" s="80">
        <f t="shared" si="10"/>
        <v>16.599999999999994</v>
      </c>
      <c r="H28" s="81">
        <f t="shared" si="11"/>
        <v>1.1537037037037037</v>
      </c>
      <c r="I28" s="163">
        <v>114</v>
      </c>
      <c r="J28" s="82">
        <f t="shared" si="12"/>
        <v>10.599999999999994</v>
      </c>
      <c r="K28" s="99">
        <f t="shared" si="3"/>
        <v>1.0929824561403507</v>
      </c>
    </row>
    <row r="29" spans="1:11" ht="40.5">
      <c r="A29" s="29">
        <v>220804</v>
      </c>
      <c r="B29" s="149" t="s">
        <v>68</v>
      </c>
      <c r="C29" s="106">
        <v>647</v>
      </c>
      <c r="D29" s="106">
        <v>647</v>
      </c>
      <c r="E29" s="87">
        <v>539</v>
      </c>
      <c r="F29" s="163">
        <v>33</v>
      </c>
      <c r="G29" s="80">
        <f t="shared" si="10"/>
        <v>-506</v>
      </c>
      <c r="H29" s="81">
        <f t="shared" si="11"/>
        <v>6.1224489795918366E-2</v>
      </c>
      <c r="I29" s="163">
        <v>530.29999999999995</v>
      </c>
      <c r="J29" s="82">
        <f t="shared" si="12"/>
        <v>-497.29999999999995</v>
      </c>
      <c r="K29" s="99">
        <f t="shared" si="3"/>
        <v>6.2228927022440136E-2</v>
      </c>
    </row>
    <row r="30" spans="1:11" ht="20.25">
      <c r="A30" s="29">
        <v>220900</v>
      </c>
      <c r="B30" s="52" t="s">
        <v>18</v>
      </c>
      <c r="C30" s="107">
        <v>14</v>
      </c>
      <c r="D30" s="107">
        <v>14</v>
      </c>
      <c r="E30" s="87">
        <v>11.6</v>
      </c>
      <c r="F30" s="163">
        <v>11.3</v>
      </c>
      <c r="G30" s="80">
        <f t="shared" si="10"/>
        <v>-0.29999999999999893</v>
      </c>
      <c r="H30" s="81">
        <f t="shared" si="11"/>
        <v>0.97413793103448287</v>
      </c>
      <c r="I30" s="163">
        <v>12.2</v>
      </c>
      <c r="J30" s="82">
        <f t="shared" si="12"/>
        <v>-0.89999999999999858</v>
      </c>
      <c r="K30" s="99">
        <f t="shared" si="3"/>
        <v>0.92622950819672145</v>
      </c>
    </row>
    <row r="31" spans="1:11" ht="20.25">
      <c r="A31" s="29">
        <v>240603</v>
      </c>
      <c r="B31" s="60" t="s">
        <v>16</v>
      </c>
      <c r="C31" s="108">
        <v>90</v>
      </c>
      <c r="D31" s="108">
        <v>90</v>
      </c>
      <c r="E31" s="87">
        <v>75</v>
      </c>
      <c r="F31" s="163">
        <v>207.2</v>
      </c>
      <c r="G31" s="80">
        <f t="shared" si="10"/>
        <v>132.19999999999999</v>
      </c>
      <c r="H31" s="81">
        <f t="shared" si="11"/>
        <v>2.7626666666666666</v>
      </c>
      <c r="I31" s="163">
        <v>199.9</v>
      </c>
      <c r="J31" s="82">
        <f t="shared" si="12"/>
        <v>7.2999999999999829</v>
      </c>
      <c r="K31" s="99">
        <f t="shared" si="3"/>
        <v>1.0365182591295647</v>
      </c>
    </row>
    <row r="32" spans="1:11" ht="57" customHeight="1">
      <c r="A32" s="34">
        <v>240622</v>
      </c>
      <c r="B32" s="64" t="s">
        <v>45</v>
      </c>
      <c r="C32" s="109"/>
      <c r="D32" s="110"/>
      <c r="E32" s="110"/>
      <c r="F32" s="166"/>
      <c r="G32" s="80"/>
      <c r="H32" s="81"/>
      <c r="I32" s="166">
        <v>9.8000000000000007</v>
      </c>
      <c r="J32" s="82">
        <f t="shared" si="12"/>
        <v>-9.8000000000000007</v>
      </c>
      <c r="K32" s="99"/>
    </row>
    <row r="33" spans="1:12" ht="20.25">
      <c r="A33" s="32">
        <v>300000</v>
      </c>
      <c r="B33" s="23" t="s">
        <v>19</v>
      </c>
      <c r="C33" s="111"/>
      <c r="D33" s="96">
        <f>SUM(D34:D36)</f>
        <v>0</v>
      </c>
      <c r="E33" s="96">
        <f>SUM(E35)</f>
        <v>0</v>
      </c>
      <c r="F33" s="165">
        <f>SUM(F35,F34)</f>
        <v>0.4</v>
      </c>
      <c r="G33" s="96">
        <f>SUM(F33-E33)</f>
        <v>0.4</v>
      </c>
      <c r="H33" s="76"/>
      <c r="I33" s="165">
        <f>SUM(I35,I34)</f>
        <v>0.6</v>
      </c>
      <c r="J33" s="96">
        <f>SUM(F33-I33)</f>
        <v>-0.19999999999999996</v>
      </c>
      <c r="K33" s="97">
        <f t="shared" ref="K33" si="14">SUM(F33/I33)*100%</f>
        <v>0.66666666666666674</v>
      </c>
    </row>
    <row r="34" spans="1:12" ht="20.25" hidden="1">
      <c r="A34" s="29">
        <v>310102</v>
      </c>
      <c r="B34" s="48" t="s">
        <v>20</v>
      </c>
      <c r="C34" s="112"/>
      <c r="D34" s="85"/>
      <c r="E34" s="85"/>
      <c r="F34" s="163"/>
      <c r="G34" s="80">
        <v>0</v>
      </c>
      <c r="H34" s="81"/>
      <c r="I34" s="163"/>
      <c r="J34" s="82">
        <f t="shared" si="12"/>
        <v>0</v>
      </c>
      <c r="K34" s="99"/>
    </row>
    <row r="35" spans="1:12" ht="19.899999999999999" customHeight="1">
      <c r="A35" s="29">
        <v>310200</v>
      </c>
      <c r="B35" s="155" t="s">
        <v>65</v>
      </c>
      <c r="C35" s="113"/>
      <c r="D35" s="85"/>
      <c r="E35" s="85"/>
      <c r="F35" s="163">
        <v>0.4</v>
      </c>
      <c r="G35" s="80">
        <f t="shared" ref="G35:G36" si="15">SUM(F35-E35)</f>
        <v>0.4</v>
      </c>
      <c r="H35" s="81"/>
      <c r="I35" s="163">
        <v>0.6</v>
      </c>
      <c r="J35" s="82">
        <f t="shared" si="12"/>
        <v>-0.19999999999999996</v>
      </c>
      <c r="K35" s="99">
        <f t="shared" ref="K35:K36" si="16">SUM(F35/I35)*100%</f>
        <v>0.66666666666666674</v>
      </c>
    </row>
    <row r="36" spans="1:12" ht="20.25" hidden="1">
      <c r="A36" s="29"/>
      <c r="B36" s="49" t="s">
        <v>21</v>
      </c>
      <c r="C36" s="113"/>
      <c r="D36" s="85"/>
      <c r="E36" s="85">
        <v>0</v>
      </c>
      <c r="F36" s="163"/>
      <c r="G36" s="80">
        <f t="shared" si="15"/>
        <v>0</v>
      </c>
      <c r="H36" s="81"/>
      <c r="I36" s="163"/>
      <c r="J36" s="82">
        <f t="shared" si="12"/>
        <v>0</v>
      </c>
      <c r="K36" s="99" t="e">
        <f t="shared" si="16"/>
        <v>#DIV/0!</v>
      </c>
    </row>
    <row r="37" spans="1:12" ht="20.25">
      <c r="A37" s="35"/>
      <c r="B37" s="23" t="s">
        <v>22</v>
      </c>
      <c r="C37" s="90">
        <f>SUM(C8,C20,C33)</f>
        <v>479076.2</v>
      </c>
      <c r="D37" s="90">
        <f>SUM(D8,D20,D33)</f>
        <v>492354.7</v>
      </c>
      <c r="E37" s="90">
        <f>SUM(E8,E20,E33)</f>
        <v>408944.1</v>
      </c>
      <c r="F37" s="164">
        <f>SUM(F8,F20,F33,F36)</f>
        <v>419845.5</v>
      </c>
      <c r="G37" s="90">
        <f>SUM(G8,G20,G33,G36)</f>
        <v>10901.400000000001</v>
      </c>
      <c r="H37" s="76">
        <f>SUM(F37/E37)</f>
        <v>1.0266574331308362</v>
      </c>
      <c r="I37" s="164">
        <f>SUM(I8,I20,I33,I36)</f>
        <v>355502.5</v>
      </c>
      <c r="J37" s="90">
        <f>SUM(J8,J20,J33,J36)</f>
        <v>64343</v>
      </c>
      <c r="K37" s="97">
        <f t="shared" ref="K37:K66" si="17">SUM(F37/I37)*100%</f>
        <v>1.1809916948544665</v>
      </c>
    </row>
    <row r="38" spans="1:12" ht="20.25">
      <c r="A38" s="36">
        <v>400000</v>
      </c>
      <c r="B38" s="65" t="s">
        <v>23</v>
      </c>
      <c r="C38" s="114">
        <f>SUM(C39,C48,C46)</f>
        <v>90714.900000000023</v>
      </c>
      <c r="D38" s="114">
        <f>SUM(D39,D48,D46)</f>
        <v>110592.1</v>
      </c>
      <c r="E38" s="114">
        <f>SUM(E39,E48,E46)</f>
        <v>90371.400000000009</v>
      </c>
      <c r="F38" s="167">
        <f>SUM(F39,F48,F46)</f>
        <v>90591.400000000009</v>
      </c>
      <c r="G38" s="91">
        <f t="shared" ref="G38:G66" si="18">SUM(F38-E38)</f>
        <v>220</v>
      </c>
      <c r="H38" s="115">
        <f t="shared" ref="H38:H66" si="19">SUM(F38/E38)</f>
        <v>1.0024343984933286</v>
      </c>
      <c r="I38" s="167">
        <f>SUM(I39,I48)</f>
        <v>145167.40000000002</v>
      </c>
      <c r="J38" s="114">
        <f>SUM(J39,J48,J46)</f>
        <v>-54576</v>
      </c>
      <c r="K38" s="93">
        <f t="shared" si="17"/>
        <v>0.62404782340938802</v>
      </c>
      <c r="L38" s="192"/>
    </row>
    <row r="39" spans="1:12" ht="20.25">
      <c r="A39" s="36">
        <v>410300</v>
      </c>
      <c r="B39" s="65" t="s">
        <v>47</v>
      </c>
      <c r="C39" s="114">
        <f>SUM(C41:C45)</f>
        <v>85607.200000000012</v>
      </c>
      <c r="D39" s="114">
        <f t="shared" ref="D39" si="20">SUM(D42:D45)</f>
        <v>93742.6</v>
      </c>
      <c r="E39" s="114">
        <f>SUM(E41:E45)</f>
        <v>78409.100000000006</v>
      </c>
      <c r="F39" s="167">
        <f>SUM(F41:F45)</f>
        <v>78756.400000000009</v>
      </c>
      <c r="G39" s="91">
        <f t="shared" si="18"/>
        <v>347.30000000000291</v>
      </c>
      <c r="H39" s="115">
        <f t="shared" si="19"/>
        <v>1.0044293328197875</v>
      </c>
      <c r="I39" s="167">
        <f>SUM(I40:I45)</f>
        <v>87997.8</v>
      </c>
      <c r="J39" s="92">
        <f t="shared" ref="J39:J70" si="21">SUM(F39-I39)</f>
        <v>-9241.3999999999942</v>
      </c>
      <c r="K39" s="93">
        <f t="shared" si="17"/>
        <v>0.8949814654457271</v>
      </c>
    </row>
    <row r="40" spans="1:12" ht="33.75" customHeight="1">
      <c r="A40" s="29">
        <v>410304</v>
      </c>
      <c r="B40" s="187" t="s">
        <v>75</v>
      </c>
      <c r="C40" s="114"/>
      <c r="D40" s="114"/>
      <c r="E40" s="114"/>
      <c r="F40" s="167"/>
      <c r="G40" s="91"/>
      <c r="H40" s="115"/>
      <c r="I40" s="162">
        <v>1122.8</v>
      </c>
      <c r="J40" s="82">
        <f t="shared" si="21"/>
        <v>-1122.8</v>
      </c>
      <c r="K40" s="93"/>
    </row>
    <row r="41" spans="1:12" ht="37.5">
      <c r="A41" s="29">
        <v>410332</v>
      </c>
      <c r="B41" s="175" t="s">
        <v>73</v>
      </c>
      <c r="C41" s="114"/>
      <c r="D41" s="114"/>
      <c r="E41" s="114"/>
      <c r="F41" s="162"/>
      <c r="G41" s="80"/>
      <c r="H41" s="115"/>
      <c r="I41" s="162">
        <v>364</v>
      </c>
      <c r="J41" s="82">
        <f t="shared" si="21"/>
        <v>-364</v>
      </c>
      <c r="K41" s="93"/>
    </row>
    <row r="42" spans="1:12" ht="20.25">
      <c r="A42" s="29">
        <v>410339</v>
      </c>
      <c r="B42" s="140" t="s">
        <v>24</v>
      </c>
      <c r="C42" s="122">
        <v>77386.100000000006</v>
      </c>
      <c r="D42" s="122">
        <v>81502.100000000006</v>
      </c>
      <c r="E42" s="85">
        <v>67061.8</v>
      </c>
      <c r="F42" s="168">
        <v>67061.8</v>
      </c>
      <c r="G42" s="80">
        <f t="shared" si="18"/>
        <v>0</v>
      </c>
      <c r="H42" s="81">
        <f t="shared" si="19"/>
        <v>1</v>
      </c>
      <c r="I42" s="168">
        <v>56802.400000000001</v>
      </c>
      <c r="J42" s="82">
        <f t="shared" si="21"/>
        <v>10259.400000000001</v>
      </c>
      <c r="K42" s="118">
        <f t="shared" si="17"/>
        <v>1.1806156077912202</v>
      </c>
    </row>
    <row r="43" spans="1:12" ht="20.25">
      <c r="A43" s="29">
        <v>410342</v>
      </c>
      <c r="B43" s="140" t="s">
        <v>25</v>
      </c>
      <c r="C43" s="122">
        <v>8221.1</v>
      </c>
      <c r="D43" s="122">
        <v>8221.1</v>
      </c>
      <c r="E43" s="85">
        <v>8221.1</v>
      </c>
      <c r="F43" s="168">
        <v>8221.1</v>
      </c>
      <c r="G43" s="80">
        <f t="shared" si="18"/>
        <v>0</v>
      </c>
      <c r="H43" s="81">
        <f t="shared" si="19"/>
        <v>1</v>
      </c>
      <c r="I43" s="168">
        <v>25176.1</v>
      </c>
      <c r="J43" s="82">
        <f t="shared" si="21"/>
        <v>-16955</v>
      </c>
      <c r="K43" s="118">
        <f t="shared" si="17"/>
        <v>0.32654382529462472</v>
      </c>
    </row>
    <row r="44" spans="1:12" ht="24" customHeight="1">
      <c r="A44" s="29">
        <v>410345</v>
      </c>
      <c r="B44" s="191" t="s">
        <v>61</v>
      </c>
      <c r="C44" s="117"/>
      <c r="D44" s="150"/>
      <c r="E44" s="85"/>
      <c r="F44" s="168"/>
      <c r="G44" s="80"/>
      <c r="H44" s="81"/>
      <c r="I44" s="168">
        <v>1035.7</v>
      </c>
      <c r="J44" s="82">
        <f t="shared" si="21"/>
        <v>-1035.7</v>
      </c>
      <c r="K44" s="118"/>
    </row>
    <row r="45" spans="1:12" ht="33.6" customHeight="1">
      <c r="A45" s="29">
        <v>410351</v>
      </c>
      <c r="B45" s="140" t="s">
        <v>55</v>
      </c>
      <c r="C45" s="122"/>
      <c r="D45" s="122">
        <v>4019.4</v>
      </c>
      <c r="E45" s="85">
        <v>3126.2</v>
      </c>
      <c r="F45" s="168">
        <v>3473.5</v>
      </c>
      <c r="G45" s="80">
        <f t="shared" ref="G45" si="22">SUM(F45-E45)</f>
        <v>347.30000000000018</v>
      </c>
      <c r="H45" s="81">
        <f t="shared" ref="H45" si="23">SUM(F45/E45)</f>
        <v>1.1110933401573797</v>
      </c>
      <c r="I45" s="168">
        <v>3496.8</v>
      </c>
      <c r="J45" s="82">
        <f t="shared" si="21"/>
        <v>-23.300000000000182</v>
      </c>
      <c r="K45" s="118">
        <f t="shared" si="17"/>
        <v>0.99333676504232438</v>
      </c>
    </row>
    <row r="46" spans="1:12" ht="21">
      <c r="A46" s="36">
        <v>410400</v>
      </c>
      <c r="B46" s="180" t="s">
        <v>81</v>
      </c>
      <c r="C46" s="178">
        <f>SUM(C47)</f>
        <v>4117.1000000000004</v>
      </c>
      <c r="D46" s="178">
        <f>SUM(D47)</f>
        <v>4117.1000000000004</v>
      </c>
      <c r="E46" s="114">
        <f>SUM(E47)</f>
        <v>3401.8</v>
      </c>
      <c r="F46" s="183">
        <f>SUM(F47)</f>
        <v>3401.8</v>
      </c>
      <c r="G46" s="91">
        <f t="shared" si="18"/>
        <v>0</v>
      </c>
      <c r="H46" s="115">
        <f t="shared" si="19"/>
        <v>1</v>
      </c>
      <c r="I46" s="168"/>
      <c r="J46" s="92">
        <f t="shared" si="21"/>
        <v>3401.8</v>
      </c>
      <c r="K46" s="118"/>
    </row>
    <row r="47" spans="1:12" ht="61.15" customHeight="1">
      <c r="A47" s="29">
        <v>410402</v>
      </c>
      <c r="B47" s="179" t="s">
        <v>78</v>
      </c>
      <c r="C47" s="122">
        <v>4117.1000000000004</v>
      </c>
      <c r="D47" s="122">
        <v>4117.1000000000004</v>
      </c>
      <c r="E47" s="85">
        <v>3401.8</v>
      </c>
      <c r="F47" s="168">
        <v>3401.8</v>
      </c>
      <c r="G47" s="80">
        <f t="shared" ref="G47" si="24">SUM(F47-E47)</f>
        <v>0</v>
      </c>
      <c r="H47" s="81">
        <f t="shared" ref="H47" si="25">SUM(F47/E47)</f>
        <v>1</v>
      </c>
      <c r="I47" s="168"/>
      <c r="J47" s="82">
        <f t="shared" si="21"/>
        <v>3401.8</v>
      </c>
      <c r="K47" s="118"/>
    </row>
    <row r="48" spans="1:12" ht="20.25">
      <c r="A48" s="36">
        <v>410500</v>
      </c>
      <c r="B48" s="65" t="s">
        <v>48</v>
      </c>
      <c r="C48" s="114">
        <f>SUM(C49:C67)</f>
        <v>990.6</v>
      </c>
      <c r="D48" s="114">
        <f>SUM(D49:D70)</f>
        <v>12732.4</v>
      </c>
      <c r="E48" s="114">
        <f>SUM(E49:E70)</f>
        <v>8560.5</v>
      </c>
      <c r="F48" s="167">
        <f>SUM(F49:F70)</f>
        <v>8433.2000000000007</v>
      </c>
      <c r="G48" s="114">
        <f>SUM(G49:G66)</f>
        <v>-127.29999999999995</v>
      </c>
      <c r="H48" s="81">
        <f t="shared" si="19"/>
        <v>0.98512937328427086</v>
      </c>
      <c r="I48" s="167">
        <f>SUM(I49:I70)</f>
        <v>57169.600000000006</v>
      </c>
      <c r="J48" s="92">
        <f t="shared" si="21"/>
        <v>-48736.400000000009</v>
      </c>
      <c r="K48" s="119">
        <f t="shared" si="17"/>
        <v>0.1475119644006605</v>
      </c>
    </row>
    <row r="49" spans="1:11" ht="54" customHeight="1">
      <c r="A49" s="29">
        <v>410501</v>
      </c>
      <c r="B49" s="184" t="s">
        <v>49</v>
      </c>
      <c r="C49" s="120"/>
      <c r="D49" s="121" t="s">
        <v>39</v>
      </c>
      <c r="E49" s="85"/>
      <c r="F49" s="168"/>
      <c r="G49" s="80"/>
      <c r="H49" s="81"/>
      <c r="I49" s="168">
        <v>8174.4</v>
      </c>
      <c r="J49" s="82">
        <f t="shared" si="21"/>
        <v>-8174.4</v>
      </c>
      <c r="K49" s="118"/>
    </row>
    <row r="50" spans="1:11" ht="33" customHeight="1">
      <c r="A50" s="29">
        <v>410502</v>
      </c>
      <c r="B50" s="185" t="s">
        <v>50</v>
      </c>
      <c r="C50" s="122"/>
      <c r="D50" s="122"/>
      <c r="E50" s="85"/>
      <c r="F50" s="168"/>
      <c r="G50" s="80"/>
      <c r="H50" s="81"/>
      <c r="I50" s="168">
        <v>11.6</v>
      </c>
      <c r="J50" s="82">
        <f t="shared" si="21"/>
        <v>-11.6</v>
      </c>
      <c r="K50" s="118"/>
    </row>
    <row r="51" spans="1:11" ht="44.25" customHeight="1">
      <c r="A51" s="29">
        <v>410503</v>
      </c>
      <c r="B51" s="186" t="s">
        <v>51</v>
      </c>
      <c r="C51" s="123"/>
      <c r="D51" s="123"/>
      <c r="E51" s="85"/>
      <c r="F51" s="168"/>
      <c r="G51" s="80"/>
      <c r="H51" s="115"/>
      <c r="I51" s="168">
        <v>43631.4</v>
      </c>
      <c r="J51" s="82">
        <f t="shared" si="21"/>
        <v>-43631.4</v>
      </c>
      <c r="K51" s="118"/>
    </row>
    <row r="52" spans="1:11" ht="169.5" hidden="1" customHeight="1">
      <c r="A52" s="29">
        <v>410505</v>
      </c>
      <c r="B52" s="146" t="s">
        <v>63</v>
      </c>
      <c r="C52" s="102"/>
      <c r="D52" s="102"/>
      <c r="E52" s="85"/>
      <c r="F52" s="168"/>
      <c r="G52" s="80"/>
      <c r="H52" s="81"/>
      <c r="I52" s="168"/>
      <c r="J52" s="82">
        <f t="shared" si="21"/>
        <v>0</v>
      </c>
      <c r="K52" s="118" t="e">
        <f t="shared" si="17"/>
        <v>#DIV/0!</v>
      </c>
    </row>
    <row r="53" spans="1:11" ht="166.5" hidden="1" customHeight="1">
      <c r="A53" s="144">
        <v>410506</v>
      </c>
      <c r="B53" s="146" t="s">
        <v>66</v>
      </c>
      <c r="C53" s="102"/>
      <c r="D53" s="102"/>
      <c r="E53" s="85"/>
      <c r="F53" s="168"/>
      <c r="G53" s="80"/>
      <c r="H53" s="81"/>
      <c r="I53" s="168"/>
      <c r="J53" s="82">
        <f t="shared" si="21"/>
        <v>0</v>
      </c>
      <c r="K53" s="118"/>
    </row>
    <row r="54" spans="1:11" ht="39" customHeight="1">
      <c r="A54" s="29">
        <v>410508</v>
      </c>
      <c r="B54" s="188" t="s">
        <v>57</v>
      </c>
      <c r="C54" s="102"/>
      <c r="D54" s="102"/>
      <c r="E54" s="85"/>
      <c r="F54" s="168"/>
      <c r="G54" s="80"/>
      <c r="H54" s="81"/>
      <c r="I54" s="168">
        <v>282.89999999999998</v>
      </c>
      <c r="J54" s="82">
        <f t="shared" si="21"/>
        <v>-282.89999999999998</v>
      </c>
      <c r="K54" s="118"/>
    </row>
    <row r="55" spans="1:11" ht="45" customHeight="1">
      <c r="A55" s="29">
        <v>410509</v>
      </c>
      <c r="B55" s="193" t="s">
        <v>77</v>
      </c>
      <c r="C55" s="102"/>
      <c r="D55" s="102">
        <v>789.1</v>
      </c>
      <c r="E55" s="85"/>
      <c r="F55" s="168"/>
      <c r="G55" s="80"/>
      <c r="H55" s="81"/>
      <c r="I55" s="168">
        <v>360.8</v>
      </c>
      <c r="J55" s="82">
        <f t="shared" si="21"/>
        <v>-360.8</v>
      </c>
      <c r="K55" s="118"/>
    </row>
    <row r="56" spans="1:11" ht="35.25" customHeight="1">
      <c r="A56" s="29">
        <v>410510</v>
      </c>
      <c r="B56" s="159" t="s">
        <v>71</v>
      </c>
      <c r="C56" s="102">
        <v>232.8</v>
      </c>
      <c r="D56" s="102">
        <v>953.2</v>
      </c>
      <c r="E56" s="85">
        <v>802.5</v>
      </c>
      <c r="F56" s="168">
        <v>710.5</v>
      </c>
      <c r="G56" s="80">
        <f t="shared" si="18"/>
        <v>-92</v>
      </c>
      <c r="H56" s="81">
        <f t="shared" si="19"/>
        <v>0.88535825545171343</v>
      </c>
      <c r="I56" s="168">
        <v>388.2</v>
      </c>
      <c r="J56" s="82">
        <f t="shared" si="21"/>
        <v>322.3</v>
      </c>
      <c r="K56" s="118">
        <f t="shared" si="17"/>
        <v>1.8302421432251417</v>
      </c>
    </row>
    <row r="57" spans="1:11" ht="29.25" customHeight="1">
      <c r="A57" s="29">
        <v>410511</v>
      </c>
      <c r="B57" s="195" t="s">
        <v>59</v>
      </c>
      <c r="C57" s="102"/>
      <c r="D57" s="102">
        <v>1470.7</v>
      </c>
      <c r="E57" s="85">
        <v>1470.7</v>
      </c>
      <c r="F57" s="168">
        <v>1467.9</v>
      </c>
      <c r="G57" s="80">
        <f t="shared" ref="G57" si="26">SUM(F57-E57)</f>
        <v>-2.7999999999999545</v>
      </c>
      <c r="H57" s="81">
        <f t="shared" si="19"/>
        <v>0.99809614469300334</v>
      </c>
      <c r="I57" s="168">
        <v>468.2</v>
      </c>
      <c r="J57" s="82">
        <f t="shared" si="21"/>
        <v>999.7</v>
      </c>
      <c r="K57" s="118">
        <f t="shared" si="17"/>
        <v>3.1351986330627941</v>
      </c>
    </row>
    <row r="58" spans="1:11" ht="32.25" customHeight="1">
      <c r="A58" s="29">
        <v>410512</v>
      </c>
      <c r="B58" s="147" t="s">
        <v>56</v>
      </c>
      <c r="C58" s="102">
        <v>355.7</v>
      </c>
      <c r="D58" s="102">
        <v>355.7</v>
      </c>
      <c r="E58" s="85">
        <v>355.7</v>
      </c>
      <c r="F58" s="168">
        <v>355.7</v>
      </c>
      <c r="G58" s="80">
        <f t="shared" si="18"/>
        <v>0</v>
      </c>
      <c r="H58" s="81">
        <f t="shared" si="19"/>
        <v>1</v>
      </c>
      <c r="I58" s="168">
        <v>817.3</v>
      </c>
      <c r="J58" s="82">
        <f t="shared" si="21"/>
        <v>-461.59999999999997</v>
      </c>
      <c r="K58" s="118">
        <f t="shared" si="17"/>
        <v>0.43521350789183899</v>
      </c>
    </row>
    <row r="59" spans="1:11" ht="32.450000000000003" customHeight="1">
      <c r="A59" s="29">
        <v>410514</v>
      </c>
      <c r="B59" s="148" t="s">
        <v>60</v>
      </c>
      <c r="C59" s="102"/>
      <c r="D59" s="102">
        <v>792.2</v>
      </c>
      <c r="E59" s="85">
        <v>792.2</v>
      </c>
      <c r="F59" s="168">
        <v>792.2</v>
      </c>
      <c r="G59" s="80">
        <f t="shared" ref="G59" si="27">SUM(F59-E59)</f>
        <v>0</v>
      </c>
      <c r="H59" s="81">
        <f t="shared" si="19"/>
        <v>1</v>
      </c>
      <c r="I59" s="168">
        <v>720.7</v>
      </c>
      <c r="J59" s="82">
        <f t="shared" si="21"/>
        <v>71.5</v>
      </c>
      <c r="K59" s="118">
        <f t="shared" si="17"/>
        <v>1.0992091022616901</v>
      </c>
    </row>
    <row r="60" spans="1:11" ht="33" customHeight="1">
      <c r="A60" s="29">
        <v>410515</v>
      </c>
      <c r="B60" s="51" t="s">
        <v>54</v>
      </c>
      <c r="C60" s="102">
        <v>198.5</v>
      </c>
      <c r="D60" s="102">
        <v>198.5</v>
      </c>
      <c r="E60" s="85">
        <v>198.5</v>
      </c>
      <c r="F60" s="168">
        <v>198.5</v>
      </c>
      <c r="G60" s="80">
        <f t="shared" si="18"/>
        <v>0</v>
      </c>
      <c r="H60" s="81">
        <f t="shared" si="19"/>
        <v>1</v>
      </c>
      <c r="I60" s="168">
        <v>704.9</v>
      </c>
      <c r="J60" s="82">
        <f t="shared" si="21"/>
        <v>-506.4</v>
      </c>
      <c r="K60" s="118">
        <f t="shared" si="17"/>
        <v>0.28160022698255072</v>
      </c>
    </row>
    <row r="61" spans="1:11" ht="36" customHeight="1">
      <c r="A61" s="33">
        <v>410517</v>
      </c>
      <c r="B61" s="146" t="s">
        <v>83</v>
      </c>
      <c r="C61" s="102"/>
      <c r="D61" s="102">
        <v>82.2</v>
      </c>
      <c r="E61" s="85">
        <v>82.2</v>
      </c>
      <c r="F61" s="168">
        <v>82.2</v>
      </c>
      <c r="G61" s="80">
        <f t="shared" si="18"/>
        <v>0</v>
      </c>
      <c r="H61" s="81">
        <f t="shared" si="19"/>
        <v>1</v>
      </c>
      <c r="I61" s="168"/>
      <c r="J61" s="82">
        <f t="shared" si="21"/>
        <v>82.2</v>
      </c>
      <c r="K61" s="118"/>
    </row>
    <row r="62" spans="1:11" ht="36" customHeight="1">
      <c r="A62" s="33">
        <v>410518</v>
      </c>
      <c r="B62" s="146" t="s">
        <v>89</v>
      </c>
      <c r="C62" s="102"/>
      <c r="D62" s="102">
        <v>5415.5</v>
      </c>
      <c r="E62" s="85">
        <v>2707.8</v>
      </c>
      <c r="F62" s="168">
        <v>2675.3</v>
      </c>
      <c r="G62" s="80">
        <f t="shared" ref="G62" si="28">SUM(F62-E62)</f>
        <v>-32.5</v>
      </c>
      <c r="H62" s="81">
        <f t="shared" ref="H62" si="29">SUM(F62/E62)</f>
        <v>0.98799763645764094</v>
      </c>
      <c r="I62" s="168"/>
      <c r="J62" s="82">
        <f t="shared" si="21"/>
        <v>2675.3</v>
      </c>
      <c r="K62" s="118"/>
    </row>
    <row r="63" spans="1:11" ht="40.5" customHeight="1">
      <c r="A63" s="29">
        <v>410520</v>
      </c>
      <c r="B63" s="188" t="s">
        <v>53</v>
      </c>
      <c r="C63" s="102"/>
      <c r="D63" s="102"/>
      <c r="E63" s="85"/>
      <c r="F63" s="168"/>
      <c r="G63" s="80"/>
      <c r="H63" s="81"/>
      <c r="I63" s="168">
        <v>208.4</v>
      </c>
      <c r="J63" s="82">
        <f t="shared" si="21"/>
        <v>-208.4</v>
      </c>
      <c r="K63" s="118"/>
    </row>
    <row r="64" spans="1:11" ht="37.5" customHeight="1">
      <c r="A64" s="29">
        <v>410523</v>
      </c>
      <c r="B64" s="156" t="s">
        <v>58</v>
      </c>
      <c r="C64" s="101"/>
      <c r="D64" s="101"/>
      <c r="E64" s="85"/>
      <c r="F64" s="168"/>
      <c r="G64" s="80"/>
      <c r="H64" s="81"/>
      <c r="I64" s="168">
        <v>111</v>
      </c>
      <c r="J64" s="82">
        <f t="shared" si="21"/>
        <v>-111</v>
      </c>
      <c r="K64" s="118"/>
    </row>
    <row r="65" spans="1:16" ht="37.5" customHeight="1">
      <c r="A65" s="29">
        <v>410530</v>
      </c>
      <c r="B65" s="145" t="s">
        <v>87</v>
      </c>
      <c r="C65" s="101"/>
      <c r="D65" s="101">
        <v>1567.7</v>
      </c>
      <c r="E65" s="85">
        <v>1279.9000000000001</v>
      </c>
      <c r="F65" s="168">
        <v>1279.9000000000001</v>
      </c>
      <c r="G65" s="80">
        <f t="shared" si="18"/>
        <v>0</v>
      </c>
      <c r="H65" s="81">
        <f t="shared" ref="H65" si="30">SUM(F65/E65)</f>
        <v>1</v>
      </c>
      <c r="I65" s="168"/>
      <c r="J65" s="82"/>
      <c r="K65" s="118"/>
    </row>
    <row r="66" spans="1:16" ht="22.5" customHeight="1">
      <c r="A66" s="29">
        <v>410539</v>
      </c>
      <c r="B66" s="145" t="s">
        <v>52</v>
      </c>
      <c r="C66" s="101">
        <v>203.6</v>
      </c>
      <c r="D66" s="101">
        <v>203.6</v>
      </c>
      <c r="E66" s="85">
        <v>166.9</v>
      </c>
      <c r="F66" s="168">
        <v>166.9</v>
      </c>
      <c r="G66" s="80">
        <f t="shared" si="18"/>
        <v>0</v>
      </c>
      <c r="H66" s="81">
        <f t="shared" si="19"/>
        <v>1</v>
      </c>
      <c r="I66" s="168">
        <v>698</v>
      </c>
      <c r="J66" s="82">
        <f t="shared" si="21"/>
        <v>-531.1</v>
      </c>
      <c r="K66" s="99">
        <f t="shared" si="17"/>
        <v>0.23911174785100286</v>
      </c>
    </row>
    <row r="67" spans="1:16" ht="43.5" customHeight="1">
      <c r="A67" s="29">
        <v>410541</v>
      </c>
      <c r="B67" s="194" t="s">
        <v>69</v>
      </c>
      <c r="C67" s="158"/>
      <c r="D67" s="101"/>
      <c r="E67" s="85"/>
      <c r="F67" s="168"/>
      <c r="G67" s="80"/>
      <c r="H67" s="81"/>
      <c r="I67" s="168">
        <v>29</v>
      </c>
      <c r="J67" s="82">
        <f t="shared" si="21"/>
        <v>-29</v>
      </c>
      <c r="K67" s="99"/>
      <c r="P67" t="s">
        <v>39</v>
      </c>
    </row>
    <row r="68" spans="1:16" ht="31.9" customHeight="1">
      <c r="A68" s="34">
        <v>410543</v>
      </c>
      <c r="B68" s="157" t="s">
        <v>74</v>
      </c>
      <c r="C68" s="158"/>
      <c r="D68" s="158"/>
      <c r="E68" s="176"/>
      <c r="F68" s="177"/>
      <c r="G68" s="80"/>
      <c r="H68" s="81"/>
      <c r="I68" s="177">
        <v>301.3</v>
      </c>
      <c r="J68" s="82">
        <f t="shared" si="21"/>
        <v>-301.3</v>
      </c>
      <c r="K68" s="99"/>
    </row>
    <row r="69" spans="1:16" ht="31.9" customHeight="1">
      <c r="A69" s="34">
        <v>410545</v>
      </c>
      <c r="B69" s="157" t="s">
        <v>76</v>
      </c>
      <c r="C69" s="158"/>
      <c r="D69" s="158"/>
      <c r="E69" s="176"/>
      <c r="F69" s="177"/>
      <c r="G69" s="80"/>
      <c r="H69" s="81"/>
      <c r="I69" s="177">
        <v>261.5</v>
      </c>
      <c r="J69" s="82">
        <f t="shared" si="21"/>
        <v>-261.5</v>
      </c>
      <c r="K69" s="99"/>
    </row>
    <row r="70" spans="1:16" ht="34.15" customHeight="1">
      <c r="A70" s="34">
        <v>410550</v>
      </c>
      <c r="B70" s="182" t="s">
        <v>82</v>
      </c>
      <c r="C70" s="158"/>
      <c r="D70" s="158">
        <v>904</v>
      </c>
      <c r="E70" s="176">
        <v>704.1</v>
      </c>
      <c r="F70" s="177">
        <v>704.1</v>
      </c>
      <c r="G70" s="80">
        <f t="shared" ref="G70" si="31">SUM(F70-E70)</f>
        <v>0</v>
      </c>
      <c r="H70" s="81">
        <f t="shared" ref="H70" si="32">SUM(F70/E70)</f>
        <v>1</v>
      </c>
      <c r="I70" s="177"/>
      <c r="J70" s="82">
        <f t="shared" si="21"/>
        <v>704.1</v>
      </c>
      <c r="K70" s="99"/>
    </row>
    <row r="71" spans="1:16" ht="20.25">
      <c r="A71" s="68"/>
      <c r="B71" s="23" t="s">
        <v>41</v>
      </c>
      <c r="C71" s="124">
        <f>SUM(C37:C38)</f>
        <v>569791.10000000009</v>
      </c>
      <c r="D71" s="124">
        <f>SUM(D37:D38)</f>
        <v>602946.80000000005</v>
      </c>
      <c r="E71" s="124">
        <f>SUM(E37:E38)</f>
        <v>499315.5</v>
      </c>
      <c r="F71" s="169">
        <f>SUM(F37:F38)</f>
        <v>510436.9</v>
      </c>
      <c r="G71" s="124">
        <f>SUM(G37:G38)</f>
        <v>11121.400000000001</v>
      </c>
      <c r="H71" s="141">
        <f>SUM(F71/E71)</f>
        <v>1.0222732921369355</v>
      </c>
      <c r="I71" s="169">
        <f>SUM(I37:I38)</f>
        <v>500669.9</v>
      </c>
      <c r="J71" s="124">
        <f>SUM(J37:J38)</f>
        <v>9767</v>
      </c>
      <c r="K71" s="125">
        <f>SUM(F71/I71)*100%</f>
        <v>1.0195078633646639</v>
      </c>
    </row>
    <row r="72" spans="1:16" ht="17.25">
      <c r="A72" s="197" t="s">
        <v>31</v>
      </c>
      <c r="B72" s="198"/>
      <c r="C72" s="198"/>
      <c r="D72" s="198"/>
      <c r="E72" s="198"/>
      <c r="F72" s="198"/>
      <c r="G72" s="198"/>
      <c r="H72" s="198"/>
      <c r="I72" s="198"/>
      <c r="J72" s="198"/>
      <c r="K72" s="199"/>
    </row>
    <row r="73" spans="1:16" ht="21" customHeight="1">
      <c r="A73" s="30">
        <v>190100</v>
      </c>
      <c r="B73" s="69" t="s">
        <v>14</v>
      </c>
      <c r="C73" s="126">
        <v>200</v>
      </c>
      <c r="D73" s="126">
        <v>200</v>
      </c>
      <c r="E73" s="87">
        <v>150</v>
      </c>
      <c r="F73" s="163">
        <v>227.8</v>
      </c>
      <c r="G73" s="80">
        <f t="shared" ref="G73:G78" si="33">SUM(F73-E73)</f>
        <v>77.800000000000011</v>
      </c>
      <c r="H73" s="81">
        <f t="shared" ref="H73" si="34">SUM(F73/E73)</f>
        <v>1.5186666666666668</v>
      </c>
      <c r="I73" s="163">
        <v>202.4</v>
      </c>
      <c r="J73" s="82">
        <f t="shared" ref="J73:J81" si="35">SUM(F73-I73)</f>
        <v>25.400000000000006</v>
      </c>
      <c r="K73" s="83">
        <f>SUM(F73/I73)*100%</f>
        <v>1.1254940711462451</v>
      </c>
    </row>
    <row r="74" spans="1:16" ht="43.15" hidden="1" customHeight="1">
      <c r="A74" s="37">
        <v>211100</v>
      </c>
      <c r="B74" s="69" t="s">
        <v>86</v>
      </c>
      <c r="C74" s="126"/>
      <c r="D74" s="126"/>
      <c r="E74" s="87"/>
      <c r="F74" s="163"/>
      <c r="G74" s="80"/>
      <c r="H74" s="81"/>
      <c r="I74" s="163"/>
      <c r="J74" s="82"/>
      <c r="K74" s="83"/>
    </row>
    <row r="75" spans="1:16" ht="30" hidden="1" customHeight="1">
      <c r="A75" s="37">
        <v>240616</v>
      </c>
      <c r="B75" s="66" t="s">
        <v>36</v>
      </c>
      <c r="C75" s="127"/>
      <c r="D75" s="127"/>
      <c r="E75" s="87"/>
      <c r="F75" s="163"/>
      <c r="G75" s="80">
        <f t="shared" si="33"/>
        <v>0</v>
      </c>
      <c r="H75" s="81"/>
      <c r="I75" s="163"/>
      <c r="J75" s="82">
        <f t="shared" si="35"/>
        <v>0</v>
      </c>
      <c r="K75" s="83"/>
    </row>
    <row r="76" spans="1:16" ht="44.45" customHeight="1">
      <c r="A76" s="37">
        <v>240621</v>
      </c>
      <c r="B76" s="189" t="s">
        <v>32</v>
      </c>
      <c r="C76" s="128"/>
      <c r="D76" s="128"/>
      <c r="E76" s="129"/>
      <c r="F76" s="170">
        <v>26.3</v>
      </c>
      <c r="G76" s="80">
        <f t="shared" si="33"/>
        <v>26.3</v>
      </c>
      <c r="H76" s="129"/>
      <c r="I76" s="170">
        <v>31.1</v>
      </c>
      <c r="J76" s="82">
        <f t="shared" si="35"/>
        <v>-4.8000000000000007</v>
      </c>
      <c r="K76" s="83">
        <f>SUM(F76/I76)*100%</f>
        <v>0.84565916398713825</v>
      </c>
    </row>
    <row r="77" spans="1:16" ht="25.15" customHeight="1">
      <c r="A77" s="37">
        <v>250000</v>
      </c>
      <c r="B77" s="70" t="s">
        <v>27</v>
      </c>
      <c r="C77" s="152">
        <v>7174.7</v>
      </c>
      <c r="D77" s="152">
        <v>7174.7</v>
      </c>
      <c r="E77" s="153">
        <v>7174.7</v>
      </c>
      <c r="F77" s="171">
        <v>13881.1</v>
      </c>
      <c r="G77" s="80">
        <f t="shared" si="33"/>
        <v>6706.4000000000005</v>
      </c>
      <c r="H77" s="81">
        <f t="shared" ref="H77:H78" si="36">SUM(F77/E77)</f>
        <v>1.9347289782151171</v>
      </c>
      <c r="I77" s="171">
        <v>12193.4</v>
      </c>
      <c r="J77" s="82">
        <f t="shared" si="35"/>
        <v>1687.7000000000007</v>
      </c>
      <c r="K77" s="83">
        <f>SUM(F77/I77)*100%</f>
        <v>1.1384109436252399</v>
      </c>
    </row>
    <row r="78" spans="1:16" ht="40.5" hidden="1">
      <c r="A78" s="29">
        <v>410366</v>
      </c>
      <c r="B78" s="67" t="s">
        <v>26</v>
      </c>
      <c r="C78" s="131"/>
      <c r="D78" s="130"/>
      <c r="E78" s="130"/>
      <c r="F78" s="171"/>
      <c r="G78" s="80">
        <f t="shared" si="33"/>
        <v>0</v>
      </c>
      <c r="H78" s="81" t="e">
        <f t="shared" si="36"/>
        <v>#DIV/0!</v>
      </c>
      <c r="I78" s="171"/>
      <c r="J78" s="82">
        <f t="shared" si="35"/>
        <v>0</v>
      </c>
      <c r="K78" s="83"/>
    </row>
    <row r="79" spans="1:16" ht="20.25">
      <c r="A79" s="35"/>
      <c r="B79" s="71" t="s">
        <v>28</v>
      </c>
      <c r="C79" s="90">
        <f>SUM(C81:C83)</f>
        <v>46</v>
      </c>
      <c r="D79" s="90">
        <f>SUM(D81:D85)</f>
        <v>194.5</v>
      </c>
      <c r="E79" s="90">
        <f>SUM(E81:E85)</f>
        <v>194.5</v>
      </c>
      <c r="F79" s="164">
        <f>SUM(F80:F85)</f>
        <v>1393.3</v>
      </c>
      <c r="G79" s="90">
        <f>SUM(G80:G85)</f>
        <v>1198.8</v>
      </c>
      <c r="H79" s="76">
        <f>SUM(F79/E79)</f>
        <v>7.1634961439588682</v>
      </c>
      <c r="I79" s="164">
        <f>SUM(I80:I85)</f>
        <v>418.40000000000003</v>
      </c>
      <c r="J79" s="90">
        <f t="shared" si="35"/>
        <v>974.89999999999986</v>
      </c>
      <c r="K79" s="97">
        <f>SUM(F79/I79)*100%</f>
        <v>3.3300669216061181</v>
      </c>
    </row>
    <row r="80" spans="1:16" ht="59.45" customHeight="1">
      <c r="A80" s="30">
        <v>241109</v>
      </c>
      <c r="B80" s="149" t="s">
        <v>67</v>
      </c>
      <c r="C80" s="89"/>
      <c r="D80" s="89"/>
      <c r="E80" s="89"/>
      <c r="F80" s="163">
        <v>1.7</v>
      </c>
      <c r="G80" s="80">
        <f t="shared" ref="G80:G85" si="37">SUM(F80-E80)</f>
        <v>1.7</v>
      </c>
      <c r="H80" s="181"/>
      <c r="I80" s="163">
        <v>1.1000000000000001</v>
      </c>
      <c r="J80" s="134">
        <f t="shared" si="35"/>
        <v>0.59999999999999987</v>
      </c>
      <c r="K80" s="83">
        <f>SUM(F80/I80)*100%</f>
        <v>1.5454545454545452</v>
      </c>
    </row>
    <row r="81" spans="1:11" ht="19.149999999999999" customHeight="1">
      <c r="A81" s="38">
        <v>241700</v>
      </c>
      <c r="B81" s="190" t="s">
        <v>34</v>
      </c>
      <c r="C81" s="154"/>
      <c r="D81" s="132" t="s">
        <v>39</v>
      </c>
      <c r="E81" s="132"/>
      <c r="F81" s="163">
        <v>839.9</v>
      </c>
      <c r="G81" s="80">
        <f t="shared" si="37"/>
        <v>839.9</v>
      </c>
      <c r="H81" s="133"/>
      <c r="I81" s="163">
        <v>315.10000000000002</v>
      </c>
      <c r="J81" s="134">
        <f t="shared" si="35"/>
        <v>524.79999999999995</v>
      </c>
      <c r="K81" s="118">
        <f t="shared" ref="K81" si="38">SUM(F81/I81)*100%</f>
        <v>2.6655030149158994</v>
      </c>
    </row>
    <row r="82" spans="1:11" ht="18.600000000000001" hidden="1" customHeight="1">
      <c r="A82" s="39">
        <v>310300</v>
      </c>
      <c r="B82" s="72" t="s">
        <v>46</v>
      </c>
      <c r="C82" s="135"/>
      <c r="D82" s="89"/>
      <c r="E82" s="89"/>
      <c r="F82" s="163"/>
      <c r="G82" s="80">
        <f t="shared" si="37"/>
        <v>0</v>
      </c>
      <c r="H82" s="81"/>
      <c r="I82" s="163"/>
      <c r="J82" s="82"/>
      <c r="K82" s="99"/>
    </row>
    <row r="83" spans="1:11" ht="20.25">
      <c r="A83" s="30">
        <v>330100</v>
      </c>
      <c r="B83" s="73" t="s">
        <v>29</v>
      </c>
      <c r="C83" s="136">
        <v>46</v>
      </c>
      <c r="D83" s="136">
        <v>46</v>
      </c>
      <c r="E83" s="137">
        <v>46</v>
      </c>
      <c r="F83" s="163">
        <v>403.2</v>
      </c>
      <c r="G83" s="80">
        <f t="shared" si="37"/>
        <v>357.2</v>
      </c>
      <c r="H83" s="81">
        <f t="shared" ref="H83:H87" si="39">SUM(F83/E83)</f>
        <v>8.765217391304347</v>
      </c>
      <c r="I83" s="163">
        <v>39.200000000000003</v>
      </c>
      <c r="J83" s="82">
        <f>SUM(F83-I83)</f>
        <v>364</v>
      </c>
      <c r="K83" s="118">
        <f t="shared" ref="K83:K85" si="40">SUM(F83/I83)*100%</f>
        <v>10.285714285714285</v>
      </c>
    </row>
    <row r="84" spans="1:11" ht="40.5" hidden="1">
      <c r="A84" s="29">
        <v>410345</v>
      </c>
      <c r="B84" s="142" t="s">
        <v>61</v>
      </c>
      <c r="C84" s="135"/>
      <c r="D84" s="137"/>
      <c r="E84" s="137"/>
      <c r="F84" s="163"/>
      <c r="G84" s="80"/>
      <c r="H84" s="81"/>
      <c r="I84" s="163"/>
      <c r="J84" s="82">
        <f>SUM(F84-I84)</f>
        <v>0</v>
      </c>
      <c r="K84" s="83"/>
    </row>
    <row r="85" spans="1:11" ht="20.25">
      <c r="A85" s="29">
        <v>410539</v>
      </c>
      <c r="B85" s="59" t="s">
        <v>52</v>
      </c>
      <c r="C85" s="135"/>
      <c r="D85" s="137">
        <v>148.5</v>
      </c>
      <c r="E85" s="137">
        <v>148.5</v>
      </c>
      <c r="F85" s="163">
        <v>148.5</v>
      </c>
      <c r="G85" s="80">
        <f t="shared" si="37"/>
        <v>0</v>
      </c>
      <c r="H85" s="81">
        <f t="shared" si="39"/>
        <v>1</v>
      </c>
      <c r="I85" s="163">
        <v>63</v>
      </c>
      <c r="J85" s="82">
        <f>SUM(F85-I85)</f>
        <v>85.5</v>
      </c>
      <c r="K85" s="118">
        <f t="shared" si="40"/>
        <v>2.3571428571428572</v>
      </c>
    </row>
    <row r="86" spans="1:11" ht="20.25">
      <c r="A86" s="35"/>
      <c r="B86" s="71" t="s">
        <v>42</v>
      </c>
      <c r="C86" s="116">
        <f>SUM(C73:C79)</f>
        <v>7420.7</v>
      </c>
      <c r="D86" s="116">
        <f>SUM(D73:D79)</f>
        <v>7569.2</v>
      </c>
      <c r="E86" s="116">
        <f>SUM(E73:E79)</f>
        <v>7519.2</v>
      </c>
      <c r="F86" s="167">
        <f>SUM(F73:F79)</f>
        <v>15528.5</v>
      </c>
      <c r="G86" s="116">
        <f>SUM(G73:G79)</f>
        <v>8009.3000000000011</v>
      </c>
      <c r="H86" s="76">
        <f t="shared" si="39"/>
        <v>2.0651798063623792</v>
      </c>
      <c r="I86" s="167">
        <f>SUM(I73:I79)</f>
        <v>12845.3</v>
      </c>
      <c r="J86" s="116">
        <f>F86-I86</f>
        <v>2683.2000000000007</v>
      </c>
      <c r="K86" s="97">
        <f>SUM(F86/I86)*100%</f>
        <v>1.2088857403096853</v>
      </c>
    </row>
    <row r="87" spans="1:11" ht="21" thickBot="1">
      <c r="A87" s="40"/>
      <c r="B87" s="24" t="s">
        <v>30</v>
      </c>
      <c r="C87" s="138">
        <f>SUM(C71,C86)</f>
        <v>577211.80000000005</v>
      </c>
      <c r="D87" s="138">
        <f>SUM(D71,D86)</f>
        <v>610516</v>
      </c>
      <c r="E87" s="138">
        <f>SUM(E71,E86)</f>
        <v>506834.7</v>
      </c>
      <c r="F87" s="172">
        <f>SUM(F71,F86)</f>
        <v>525965.4</v>
      </c>
      <c r="G87" s="138">
        <f>SUM(G71,G86)</f>
        <v>19130.700000000004</v>
      </c>
      <c r="H87" s="143">
        <f t="shared" si="39"/>
        <v>1.0377454424489878</v>
      </c>
      <c r="I87" s="172">
        <f>SUM(I71,I86)</f>
        <v>513515.2</v>
      </c>
      <c r="J87" s="138">
        <f>SUM(J71,J86)</f>
        <v>12450.2</v>
      </c>
      <c r="K87" s="139">
        <f>SUM(F87/I87)*100%</f>
        <v>1.024245046689952</v>
      </c>
    </row>
    <row r="88" spans="1:11" ht="20.25">
      <c r="A88" s="15"/>
      <c r="B88" s="16" t="s">
        <v>40</v>
      </c>
      <c r="C88" s="16"/>
      <c r="D88" s="17"/>
      <c r="E88" s="17"/>
      <c r="F88" s="18"/>
      <c r="G88" s="19"/>
      <c r="H88" s="20"/>
      <c r="I88" s="21"/>
      <c r="J88" s="22"/>
      <c r="K88" s="22"/>
    </row>
    <row r="89" spans="1:11" ht="18.75">
      <c r="A89" s="1"/>
      <c r="B89" s="1"/>
      <c r="C89" s="1"/>
      <c r="D89" s="10"/>
      <c r="E89" s="10"/>
      <c r="F89" s="11"/>
      <c r="G89" s="12"/>
      <c r="H89" s="13"/>
      <c r="I89" s="8"/>
      <c r="J89" s="7"/>
      <c r="K89" s="7"/>
    </row>
    <row r="90" spans="1:11" ht="18.75">
      <c r="A90" s="1"/>
      <c r="B90" s="1"/>
      <c r="C90" s="1"/>
      <c r="D90" s="10"/>
      <c r="E90" s="10"/>
      <c r="F90" s="14"/>
      <c r="G90" s="12"/>
      <c r="H90" s="13"/>
      <c r="I90" s="8"/>
      <c r="J90" s="7"/>
      <c r="K90" s="7"/>
    </row>
    <row r="91" spans="1:11" ht="20.25">
      <c r="A91" s="1"/>
      <c r="B91" s="1"/>
      <c r="C91" s="1"/>
      <c r="D91" s="6"/>
      <c r="E91" s="6"/>
      <c r="F91" s="3"/>
      <c r="G91" s="3"/>
      <c r="H91" s="4"/>
      <c r="I91" s="5"/>
      <c r="J91" s="1"/>
      <c r="K91" s="1"/>
    </row>
    <row r="95" spans="1:11">
      <c r="E95" t="s">
        <v>39</v>
      </c>
    </row>
    <row r="97" spans="2:2">
      <c r="B97" t="s">
        <v>39</v>
      </c>
    </row>
  </sheetData>
  <mergeCells count="13">
    <mergeCell ref="A72:K72"/>
    <mergeCell ref="I5:I6"/>
    <mergeCell ref="J5:K5"/>
    <mergeCell ref="B1:K1"/>
    <mergeCell ref="B2:K2"/>
    <mergeCell ref="B3:K3"/>
    <mergeCell ref="A5:A6"/>
    <mergeCell ref="B5:B6"/>
    <mergeCell ref="C5:C6"/>
    <mergeCell ref="D5:D6"/>
    <mergeCell ref="E5:E6"/>
    <mergeCell ref="F5:F6"/>
    <mergeCell ref="G5:H5"/>
  </mergeCells>
  <pageMargins left="0.31496062992125984" right="0.11811023622047245" top="0" bottom="0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01.11.2020</vt:lpstr>
      <vt:lpstr>'на 01.11.2020'!Область_печати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</dc:creator>
  <cp:lastModifiedBy>Userr</cp:lastModifiedBy>
  <cp:lastPrinted>2020-11-06T07:40:21Z</cp:lastPrinted>
  <dcterms:created xsi:type="dcterms:W3CDTF">2015-02-12T09:02:27Z</dcterms:created>
  <dcterms:modified xsi:type="dcterms:W3CDTF">2020-11-11T12:01:45Z</dcterms:modified>
</cp:coreProperties>
</file>