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715" windowHeight="7710" tabRatio="351"/>
  </bookViews>
  <sheets>
    <sheet name="листопад-19" sheetId="38" r:id="rId1"/>
    <sheet name="Лист7" sheetId="40" r:id="rId2"/>
  </sheets>
  <calcPr calcId="125725"/>
</workbook>
</file>

<file path=xl/calcChain.xml><?xml version="1.0" encoding="utf-8"?>
<calcChain xmlns="http://schemas.openxmlformats.org/spreadsheetml/2006/main">
  <c r="D46" i="38"/>
  <c r="E46"/>
  <c r="J79"/>
  <c r="H79"/>
  <c r="G79"/>
  <c r="J78"/>
  <c r="K77"/>
  <c r="J77"/>
  <c r="H77"/>
  <c r="G77"/>
  <c r="G76"/>
  <c r="K75"/>
  <c r="J75"/>
  <c r="H75"/>
  <c r="G75"/>
  <c r="J74"/>
  <c r="G74"/>
  <c r="I73"/>
  <c r="I80" s="1"/>
  <c r="F73"/>
  <c r="F80" s="1"/>
  <c r="E73"/>
  <c r="E80" s="1"/>
  <c r="D73"/>
  <c r="D80" s="1"/>
  <c r="C73"/>
  <c r="C80" s="1"/>
  <c r="J72"/>
  <c r="H72"/>
  <c r="G72"/>
  <c r="K71"/>
  <c r="J71"/>
  <c r="H71"/>
  <c r="G71"/>
  <c r="K70"/>
  <c r="J70"/>
  <c r="G70"/>
  <c r="J69"/>
  <c r="G69"/>
  <c r="K68"/>
  <c r="J68"/>
  <c r="H68"/>
  <c r="G68"/>
  <c r="K65"/>
  <c r="J65"/>
  <c r="H65"/>
  <c r="G65"/>
  <c r="K64"/>
  <c r="J64"/>
  <c r="H64"/>
  <c r="G64"/>
  <c r="K63"/>
  <c r="J63"/>
  <c r="H63"/>
  <c r="G63"/>
  <c r="K62"/>
  <c r="J62"/>
  <c r="H62"/>
  <c r="G62"/>
  <c r="K61"/>
  <c r="J61"/>
  <c r="H61"/>
  <c r="G61"/>
  <c r="K60"/>
  <c r="J60"/>
  <c r="H60"/>
  <c r="G60"/>
  <c r="K59"/>
  <c r="J59"/>
  <c r="H59"/>
  <c r="G59"/>
  <c r="K58"/>
  <c r="J58"/>
  <c r="H58"/>
  <c r="G58"/>
  <c r="J57"/>
  <c r="H57"/>
  <c r="G57"/>
  <c r="K56"/>
  <c r="J56"/>
  <c r="H56"/>
  <c r="G56"/>
  <c r="J55"/>
  <c r="H55"/>
  <c r="G55"/>
  <c r="J54"/>
  <c r="G54"/>
  <c r="H53"/>
  <c r="G53"/>
  <c r="J52"/>
  <c r="H52"/>
  <c r="G52"/>
  <c r="K51"/>
  <c r="J51"/>
  <c r="H51"/>
  <c r="G51"/>
  <c r="K50"/>
  <c r="J50"/>
  <c r="H50"/>
  <c r="G50"/>
  <c r="K49"/>
  <c r="J49"/>
  <c r="H49"/>
  <c r="G49"/>
  <c r="K48"/>
  <c r="J48"/>
  <c r="H48"/>
  <c r="G48"/>
  <c r="K47"/>
  <c r="J47"/>
  <c r="H47"/>
  <c r="G47"/>
  <c r="I46"/>
  <c r="F46"/>
  <c r="C46"/>
  <c r="K45"/>
  <c r="J45"/>
  <c r="H45"/>
  <c r="G45"/>
  <c r="K44"/>
  <c r="J44"/>
  <c r="H44"/>
  <c r="G44"/>
  <c r="K43"/>
  <c r="J43"/>
  <c r="H43"/>
  <c r="G43"/>
  <c r="K42"/>
  <c r="J42"/>
  <c r="H42"/>
  <c r="G42"/>
  <c r="J41"/>
  <c r="H41"/>
  <c r="G41"/>
  <c r="J40"/>
  <c r="H40"/>
  <c r="G40"/>
  <c r="I39"/>
  <c r="F39"/>
  <c r="E39"/>
  <c r="E38" s="1"/>
  <c r="D39"/>
  <c r="D38" s="1"/>
  <c r="C39"/>
  <c r="K36"/>
  <c r="J36"/>
  <c r="G36"/>
  <c r="K35"/>
  <c r="J35"/>
  <c r="H35"/>
  <c r="G35"/>
  <c r="J34"/>
  <c r="F33"/>
  <c r="K33" s="1"/>
  <c r="E33"/>
  <c r="D33"/>
  <c r="K32"/>
  <c r="J32"/>
  <c r="H32"/>
  <c r="G32"/>
  <c r="K31"/>
  <c r="J31"/>
  <c r="H31"/>
  <c r="G31"/>
  <c r="K30"/>
  <c r="J30"/>
  <c r="H30"/>
  <c r="G30"/>
  <c r="K29"/>
  <c r="J29"/>
  <c r="H29"/>
  <c r="G29"/>
  <c r="K28"/>
  <c r="J28"/>
  <c r="H28"/>
  <c r="G28"/>
  <c r="K27"/>
  <c r="J27"/>
  <c r="H27"/>
  <c r="G27"/>
  <c r="K26"/>
  <c r="J26"/>
  <c r="H26"/>
  <c r="G26"/>
  <c r="J25"/>
  <c r="H25"/>
  <c r="G25"/>
  <c r="K24"/>
  <c r="J24"/>
  <c r="H24"/>
  <c r="G24"/>
  <c r="J23"/>
  <c r="K22"/>
  <c r="J22"/>
  <c r="H22"/>
  <c r="K21"/>
  <c r="J21"/>
  <c r="H21"/>
  <c r="G21"/>
  <c r="I20"/>
  <c r="F20"/>
  <c r="E20"/>
  <c r="D20"/>
  <c r="C20"/>
  <c r="K19"/>
  <c r="J19"/>
  <c r="H19"/>
  <c r="G19"/>
  <c r="K18"/>
  <c r="J18"/>
  <c r="H18"/>
  <c r="G18"/>
  <c r="K17"/>
  <c r="J17"/>
  <c r="H17"/>
  <c r="G17"/>
  <c r="K16"/>
  <c r="J16"/>
  <c r="H16"/>
  <c r="G16"/>
  <c r="K15"/>
  <c r="J15"/>
  <c r="H15"/>
  <c r="G15"/>
  <c r="I14"/>
  <c r="F14"/>
  <c r="E14"/>
  <c r="D14"/>
  <c r="D13" s="1"/>
  <c r="D8" s="1"/>
  <c r="C14"/>
  <c r="C13" s="1"/>
  <c r="C8" s="1"/>
  <c r="C37" s="1"/>
  <c r="F13"/>
  <c r="K12"/>
  <c r="J12"/>
  <c r="H12"/>
  <c r="G12"/>
  <c r="J11"/>
  <c r="G11"/>
  <c r="K10"/>
  <c r="J10"/>
  <c r="H10"/>
  <c r="G10"/>
  <c r="K9"/>
  <c r="J9"/>
  <c r="H9"/>
  <c r="G9"/>
  <c r="D37" l="1"/>
  <c r="J14"/>
  <c r="C38"/>
  <c r="I38"/>
  <c r="G46"/>
  <c r="D66"/>
  <c r="D81" s="1"/>
  <c r="E13"/>
  <c r="E8" s="1"/>
  <c r="E37" s="1"/>
  <c r="E66" s="1"/>
  <c r="E81" s="1"/>
  <c r="G14"/>
  <c r="G13" s="1"/>
  <c r="G8" s="1"/>
  <c r="C66"/>
  <c r="C81" s="1"/>
  <c r="J20"/>
  <c r="H20"/>
  <c r="J46"/>
  <c r="J39"/>
  <c r="G73"/>
  <c r="G80" s="1"/>
  <c r="K46"/>
  <c r="G20"/>
  <c r="K14"/>
  <c r="H80"/>
  <c r="K80"/>
  <c r="F8"/>
  <c r="I13"/>
  <c r="I8" s="1"/>
  <c r="I37" s="1"/>
  <c r="I66" s="1"/>
  <c r="I81" s="1"/>
  <c r="H14"/>
  <c r="K20"/>
  <c r="G33"/>
  <c r="J33"/>
  <c r="F38"/>
  <c r="G39"/>
  <c r="K39"/>
  <c r="H46"/>
  <c r="K73"/>
  <c r="H13"/>
  <c r="H33"/>
  <c r="H39"/>
  <c r="H73"/>
  <c r="J73"/>
  <c r="J80" s="1"/>
  <c r="G37" l="1"/>
  <c r="J38"/>
  <c r="K13"/>
  <c r="F37"/>
  <c r="H8"/>
  <c r="K8"/>
  <c r="K38"/>
  <c r="G38"/>
  <c r="H38"/>
  <c r="J13"/>
  <c r="J8" s="1"/>
  <c r="J37" s="1"/>
  <c r="J66" l="1"/>
  <c r="J81" s="1"/>
  <c r="G66"/>
  <c r="G81" s="1"/>
  <c r="H37"/>
  <c r="F66"/>
  <c r="K37"/>
  <c r="K66" l="1"/>
  <c r="F81"/>
  <c r="H66"/>
  <c r="K81" l="1"/>
  <c r="H81"/>
</calcChain>
</file>

<file path=xl/sharedStrings.xml><?xml version="1.0" encoding="utf-8"?>
<sst xmlns="http://schemas.openxmlformats.org/spreadsheetml/2006/main" count="93" uniqueCount="87">
  <si>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</si>
  <si>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</si>
  <si>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</si>
  <si>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</si>
  <si>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</si>
  <si>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</si>
  <si>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</si>
  <si>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</si>
  <si>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</si>
  <si>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</si>
  <si>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</si>
  <si>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</si>
  <si>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</si>
  <si>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</si>
  <si>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</si>
  <si>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</si>
  <si>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</si>
  <si>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</si>
  <si>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</si>
  <si>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</si>
  <si>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</si>
  <si>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</si>
  <si>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</si>
  <si>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</si>
  <si>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</si>
  <si>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</si>
  <si>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</si>
  <si>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</si>
  <si>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</si>
  <si>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</si>
  <si>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</si>
  <si>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</si>
  <si>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</si>
  <si>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</si>
  <si>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</si>
  <si>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</si>
  <si>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</si>
  <si>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</si>
  <si>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</si>
  <si>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</si>
  <si>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</si>
  <si>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</si>
  <si>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</si>
  <si>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</si>
  <si>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</si>
  <si>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</si>
  <si>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</si>
  <si>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</si>
  <si>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</si>
  <si>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</si>
  <si>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</si>
  <si>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</si>
  <si>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</si>
  <si>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</si>
  <si>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</si>
  <si>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</si>
  <si>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</si>
  <si>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</si>
  <si>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</si>
  <si>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</si>
  <si>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</si>
  <si>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</si>
  <si>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</si>
  <si>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</si>
  <si>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</si>
  <si>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</si>
  <si>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</si>
  <si>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</si>
  <si>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</si>
  <si>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</si>
  <si>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</si>
  <si>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</si>
  <si>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</si>
  <si>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</si>
  <si>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</si>
  <si>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</si>
  <si>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</si>
  <si>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</si>
  <si>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</si>
  <si>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Затверджений бюджет  на 2019 р.</t>
  </si>
  <si>
    <t>Затверджений бюджет  на 2019р. зі змінами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</si>
  <si>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</si>
  <si>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</si>
  <si>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Затверджено розписом станом на  01.12.2019 р.                             </t>
  </si>
  <si>
    <t xml:space="preserve"> Фактичні надходження до бюджету станом  на 01.12.2018р.</t>
  </si>
  <si>
    <r>
      <t xml:space="preserve">                                                                                                                   01 грудня 2019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</si>
  <si>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01.12.2019р.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</si>
</sst>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6" fillId="5" borderId="6" xfId="1" applyFont="1" applyFill="1" applyBorder="1" applyAlignment="1">
      <alignment horizontal="left" wrapText="1"/>
    </xf>
    <xf numFmtId="0" fontId="28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7" fillId="0" borderId="6" xfId="0" applyFont="1" applyBorder="1" applyAlignment="1">
      <alignment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6" borderId="11" xfId="1" applyNumberFormat="1" applyFont="1" applyFill="1" applyBorder="1" applyAlignment="1" applyProtection="1"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K91"/>
  <sheetViews>
    <sheetView tabSelected="1" view="pageBreakPreview" zoomScale="60" zoomScaleNormal="60" workbookViewId="0">
      <selection activeCell="P7" sqref="P7"/>
    </sheetView>
  </sheetViews>
  <sheetFormatPr defaultRowHeight="15"/>
  <cols>
    <col min="1" max="1" width="15.7109375" customWidth="1"/>
    <col min="2" max="2" width="102.85546875" customWidth="1"/>
    <col min="3" max="3" width="16.85546875" customWidth="1"/>
    <col min="4" max="4" width="17" customWidth="1"/>
    <col min="5" max="5" width="18.5703125" customWidth="1"/>
    <col min="6" max="6" width="16.7109375" customWidth="1"/>
    <col min="7" max="7" width="16" customWidth="1"/>
    <col min="8" max="8" width="14.7109375" customWidth="1"/>
    <col min="9" max="9" width="16.5703125" customWidth="1"/>
    <col min="10" max="10" width="15.5703125" customWidth="1"/>
    <col min="11" max="11" width="15.42578125" customWidth="1"/>
    <col min="14" max="14" width="9.140625" customWidth="1"/>
  </cols>
  <sheetData>
    <row r="1" spans="1:11" ht="20.25">
      <c r="A1" s="2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0.25">
      <c r="A2" s="2"/>
      <c r="B2" s="199" t="s">
        <v>57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0.25">
      <c r="A3" s="2"/>
      <c r="B3" s="200" t="s">
        <v>85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6.5" thickBot="1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>
      <c r="A5" s="201" t="s">
        <v>43</v>
      </c>
      <c r="B5" s="203" t="s">
        <v>44</v>
      </c>
      <c r="C5" s="205" t="s">
        <v>79</v>
      </c>
      <c r="D5" s="205" t="s">
        <v>80</v>
      </c>
      <c r="E5" s="207" t="s">
        <v>83</v>
      </c>
      <c r="F5" s="192" t="s">
        <v>86</v>
      </c>
      <c r="G5" s="194" t="s">
        <v>1</v>
      </c>
      <c r="H5" s="194"/>
      <c r="I5" s="192" t="s">
        <v>84</v>
      </c>
      <c r="J5" s="194" t="s">
        <v>53</v>
      </c>
      <c r="K5" s="195"/>
    </row>
    <row r="6" spans="1:11" ht="58.5" customHeight="1">
      <c r="A6" s="202"/>
      <c r="B6" s="204"/>
      <c r="C6" s="206"/>
      <c r="D6" s="206"/>
      <c r="E6" s="208"/>
      <c r="F6" s="193"/>
      <c r="G6" s="25" t="s">
        <v>2</v>
      </c>
      <c r="H6" s="26" t="s">
        <v>3</v>
      </c>
      <c r="I6" s="193"/>
      <c r="J6" s="25" t="s">
        <v>2</v>
      </c>
      <c r="K6" s="27" t="s">
        <v>3</v>
      </c>
    </row>
    <row r="7" spans="1:11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63">
        <v>6</v>
      </c>
      <c r="G7" s="45">
        <v>7</v>
      </c>
      <c r="H7" s="46">
        <v>8</v>
      </c>
      <c r="I7" s="163">
        <v>9</v>
      </c>
      <c r="J7" s="47">
        <v>10</v>
      </c>
      <c r="K7" s="48">
        <v>11</v>
      </c>
    </row>
    <row r="8" spans="1:11" ht="22.5">
      <c r="A8" s="28">
        <v>100000</v>
      </c>
      <c r="B8" s="52" t="s">
        <v>4</v>
      </c>
      <c r="C8" s="78">
        <f>SUM(C9:C12,C13)</f>
        <v>381501.6</v>
      </c>
      <c r="D8" s="79">
        <f>SUM(D9:D12,D13)</f>
        <v>415449.5</v>
      </c>
      <c r="E8" s="79">
        <f>SUM(E9:E12,E13)</f>
        <v>372373.5</v>
      </c>
      <c r="F8" s="164">
        <f>SUM(F9:F12,F13)</f>
        <v>387736.1</v>
      </c>
      <c r="G8" s="79">
        <f>SUM(G9:G12,G13)</f>
        <v>15362.600000000011</v>
      </c>
      <c r="H8" s="80">
        <f>SUM(F8/E8)</f>
        <v>1.0412558895839794</v>
      </c>
      <c r="I8" s="164">
        <f>SUM(I9:I12,I13)</f>
        <v>300779.8</v>
      </c>
      <c r="J8" s="79">
        <f>SUM(J9:J13)</f>
        <v>86956.300000000017</v>
      </c>
      <c r="K8" s="81">
        <f>SUM(F8/I8)*100%</f>
        <v>1.2891028586361184</v>
      </c>
    </row>
    <row r="9" spans="1:11" ht="20.25">
      <c r="A9" s="29">
        <v>110100</v>
      </c>
      <c r="B9" s="55" t="s">
        <v>5</v>
      </c>
      <c r="C9" s="82">
        <v>304490</v>
      </c>
      <c r="D9" s="82">
        <v>343114.8</v>
      </c>
      <c r="E9" s="83">
        <v>304394.8</v>
      </c>
      <c r="F9" s="165">
        <v>319908</v>
      </c>
      <c r="G9" s="84">
        <f>SUM(F9-E9)</f>
        <v>15513.200000000012</v>
      </c>
      <c r="H9" s="85">
        <f>SUM(F9/E9)</f>
        <v>1.0509640769159001</v>
      </c>
      <c r="I9" s="173">
        <v>231880.3</v>
      </c>
      <c r="J9" s="86">
        <f>SUM(F9-I9)</f>
        <v>88027.700000000012</v>
      </c>
      <c r="K9" s="87">
        <f>SUM(F9/I9)*100%</f>
        <v>1.3796256085575187</v>
      </c>
    </row>
    <row r="10" spans="1:11" ht="20.25">
      <c r="A10" s="30">
        <v>110200</v>
      </c>
      <c r="B10" s="56" t="s">
        <v>6</v>
      </c>
      <c r="C10" s="88">
        <v>256.60000000000002</v>
      </c>
      <c r="D10" s="88">
        <v>603.29999999999995</v>
      </c>
      <c r="E10" s="89">
        <v>603.29999999999995</v>
      </c>
      <c r="F10" s="166">
        <v>703.5</v>
      </c>
      <c r="G10" s="84">
        <f t="shared" ref="G10:G12" si="0">SUM(F10-E10)</f>
        <v>100.20000000000005</v>
      </c>
      <c r="H10" s="85">
        <f t="shared" ref="H10:H12" si="1">SUM(F10/E10)</f>
        <v>1.1660865241173546</v>
      </c>
      <c r="I10" s="174">
        <v>299.7</v>
      </c>
      <c r="J10" s="86">
        <f t="shared" ref="J10:J19" si="2">SUM(F10-I10)</f>
        <v>403.8</v>
      </c>
      <c r="K10" s="87">
        <f t="shared" ref="K10:K32" si="3">SUM(F10/I10)*100%</f>
        <v>2.3473473473473474</v>
      </c>
    </row>
    <row r="11" spans="1:11" ht="20.25">
      <c r="A11" s="30">
        <v>130000</v>
      </c>
      <c r="B11" s="184" t="s">
        <v>75</v>
      </c>
      <c r="C11" s="185"/>
      <c r="D11" s="185">
        <v>53.9</v>
      </c>
      <c r="E11" s="89">
        <v>53.9</v>
      </c>
      <c r="F11" s="166">
        <v>95</v>
      </c>
      <c r="G11" s="84">
        <f t="shared" si="0"/>
        <v>41.1</v>
      </c>
      <c r="H11" s="85"/>
      <c r="I11" s="174"/>
      <c r="J11" s="86">
        <f t="shared" si="2"/>
        <v>95</v>
      </c>
      <c r="K11" s="87"/>
    </row>
    <row r="12" spans="1:11" ht="20.25">
      <c r="A12" s="30">
        <v>140400</v>
      </c>
      <c r="B12" s="57" t="s">
        <v>73</v>
      </c>
      <c r="C12" s="90">
        <v>11655</v>
      </c>
      <c r="D12" s="90">
        <v>11060</v>
      </c>
      <c r="E12" s="91">
        <v>10440</v>
      </c>
      <c r="F12" s="166">
        <v>9991.6</v>
      </c>
      <c r="G12" s="84">
        <f t="shared" si="0"/>
        <v>-448.39999999999964</v>
      </c>
      <c r="H12" s="85">
        <f t="shared" si="1"/>
        <v>0.9570498084291188</v>
      </c>
      <c r="I12" s="174">
        <v>9903.5</v>
      </c>
      <c r="J12" s="86">
        <f t="shared" si="2"/>
        <v>88.100000000000364</v>
      </c>
      <c r="K12" s="87">
        <f t="shared" si="3"/>
        <v>1.008895844903317</v>
      </c>
    </row>
    <row r="13" spans="1:11" ht="20.25">
      <c r="A13" s="31">
        <v>180000</v>
      </c>
      <c r="B13" s="58" t="s">
        <v>7</v>
      </c>
      <c r="C13" s="92">
        <f>SUM(C18:C19,C14)</f>
        <v>65100</v>
      </c>
      <c r="D13" s="93">
        <f>SUM(D18:D19,D14)</f>
        <v>60617.5</v>
      </c>
      <c r="E13" s="93">
        <f>SUM(E18:E19,E14)</f>
        <v>56881.5</v>
      </c>
      <c r="F13" s="167">
        <f t="shared" ref="F13" si="4">SUM(F18:F19,F14)</f>
        <v>57038</v>
      </c>
      <c r="G13" s="95">
        <f>SUM(G18:G19,G14)</f>
        <v>156.49999999999781</v>
      </c>
      <c r="H13" s="85">
        <f t="shared" ref="H13:H19" si="5">SUM(F13/E13)</f>
        <v>1.0027513339134868</v>
      </c>
      <c r="I13" s="167">
        <f t="shared" ref="I13" si="6">SUM(I18:I19,I14)</f>
        <v>58696.3</v>
      </c>
      <c r="J13" s="96">
        <f t="shared" si="2"/>
        <v>-1658.3000000000029</v>
      </c>
      <c r="K13" s="97">
        <f t="shared" si="3"/>
        <v>0.97174779330213312</v>
      </c>
    </row>
    <row r="14" spans="1:11" ht="20.25">
      <c r="A14" s="31">
        <v>180100</v>
      </c>
      <c r="B14" s="59" t="s">
        <v>8</v>
      </c>
      <c r="C14" s="92">
        <f t="shared" ref="C14:F14" si="7">SUM(C15:C17)</f>
        <v>51555</v>
      </c>
      <c r="D14" s="93">
        <f t="shared" si="7"/>
        <v>45731</v>
      </c>
      <c r="E14" s="93">
        <f t="shared" si="7"/>
        <v>42566</v>
      </c>
      <c r="F14" s="167">
        <f t="shared" si="7"/>
        <v>42422.7</v>
      </c>
      <c r="G14" s="95">
        <f>SUM(G15:G17)</f>
        <v>-143.30000000000254</v>
      </c>
      <c r="H14" s="85">
        <f t="shared" si="5"/>
        <v>0.99663346332753833</v>
      </c>
      <c r="I14" s="167">
        <f t="shared" ref="I14" si="8">SUM(I15:I17)</f>
        <v>46617.4</v>
      </c>
      <c r="J14" s="86">
        <f t="shared" si="2"/>
        <v>-4194.7000000000044</v>
      </c>
      <c r="K14" s="87">
        <f t="shared" si="3"/>
        <v>0.91001857675460229</v>
      </c>
    </row>
    <row r="15" spans="1:11" ht="20.25">
      <c r="A15" s="30"/>
      <c r="B15" s="60" t="s">
        <v>9</v>
      </c>
      <c r="C15" s="98">
        <v>6250</v>
      </c>
      <c r="D15" s="98">
        <v>6860</v>
      </c>
      <c r="E15" s="91">
        <v>6855</v>
      </c>
      <c r="F15" s="166">
        <v>7010.1</v>
      </c>
      <c r="G15" s="84">
        <f t="shared" ref="G15:G19" si="9">SUM(F15-E15)</f>
        <v>155.10000000000036</v>
      </c>
      <c r="H15" s="85">
        <f t="shared" si="5"/>
        <v>1.0226258205689278</v>
      </c>
      <c r="I15" s="174">
        <v>5527.5</v>
      </c>
      <c r="J15" s="86">
        <f t="shared" si="2"/>
        <v>1482.6000000000004</v>
      </c>
      <c r="K15" s="87">
        <f t="shared" si="3"/>
        <v>1.2682225237449118</v>
      </c>
    </row>
    <row r="16" spans="1:11" ht="20.25">
      <c r="A16" s="30"/>
      <c r="B16" s="60" t="s">
        <v>10</v>
      </c>
      <c r="C16" s="98">
        <v>45255</v>
      </c>
      <c r="D16" s="98">
        <v>38821</v>
      </c>
      <c r="E16" s="91">
        <v>35661</v>
      </c>
      <c r="F16" s="166">
        <v>35371.199999999997</v>
      </c>
      <c r="G16" s="84">
        <f t="shared" si="9"/>
        <v>-289.80000000000291</v>
      </c>
      <c r="H16" s="85">
        <f t="shared" si="5"/>
        <v>0.99187347522503566</v>
      </c>
      <c r="I16" s="174">
        <v>41001.599999999999</v>
      </c>
      <c r="J16" s="86">
        <f t="shared" si="2"/>
        <v>-5630.4000000000015</v>
      </c>
      <c r="K16" s="87">
        <f t="shared" si="3"/>
        <v>0.86267852961835634</v>
      </c>
    </row>
    <row r="17" spans="1:11" ht="20.25">
      <c r="A17" s="30"/>
      <c r="B17" s="60" t="s">
        <v>11</v>
      </c>
      <c r="C17" s="98">
        <v>50</v>
      </c>
      <c r="D17" s="98">
        <v>50</v>
      </c>
      <c r="E17" s="91">
        <v>50</v>
      </c>
      <c r="F17" s="166">
        <v>41.4</v>
      </c>
      <c r="G17" s="84">
        <f t="shared" si="9"/>
        <v>-8.6000000000000014</v>
      </c>
      <c r="H17" s="85">
        <f t="shared" si="5"/>
        <v>0.82799999999999996</v>
      </c>
      <c r="I17" s="174">
        <v>88.3</v>
      </c>
      <c r="J17" s="86">
        <f t="shared" si="2"/>
        <v>-46.9</v>
      </c>
      <c r="K17" s="87">
        <f t="shared" si="3"/>
        <v>0.46885617214043035</v>
      </c>
    </row>
    <row r="18" spans="1:11" ht="20.25">
      <c r="A18" s="30">
        <v>180300</v>
      </c>
      <c r="B18" s="60" t="s">
        <v>12</v>
      </c>
      <c r="C18" s="98">
        <v>5</v>
      </c>
      <c r="D18" s="98">
        <v>85</v>
      </c>
      <c r="E18" s="91">
        <v>85</v>
      </c>
      <c r="F18" s="166">
        <v>105.7</v>
      </c>
      <c r="G18" s="84">
        <f t="shared" si="9"/>
        <v>20.700000000000003</v>
      </c>
      <c r="H18" s="85">
        <f t="shared" si="5"/>
        <v>1.243529411764706</v>
      </c>
      <c r="I18" s="174">
        <v>7.1</v>
      </c>
      <c r="J18" s="86">
        <f t="shared" si="2"/>
        <v>98.600000000000009</v>
      </c>
      <c r="K18" s="87">
        <f t="shared" si="3"/>
        <v>14.887323943661974</v>
      </c>
    </row>
    <row r="19" spans="1:11" ht="20.25">
      <c r="A19" s="30">
        <v>180500</v>
      </c>
      <c r="B19" s="60" t="s">
        <v>13</v>
      </c>
      <c r="C19" s="98">
        <v>13540</v>
      </c>
      <c r="D19" s="98">
        <v>14801.5</v>
      </c>
      <c r="E19" s="91">
        <v>14230.5</v>
      </c>
      <c r="F19" s="166">
        <v>14509.6</v>
      </c>
      <c r="G19" s="84">
        <f t="shared" si="9"/>
        <v>279.10000000000036</v>
      </c>
      <c r="H19" s="85">
        <f t="shared" si="5"/>
        <v>1.0196128034854715</v>
      </c>
      <c r="I19" s="174">
        <v>12071.8</v>
      </c>
      <c r="J19" s="86">
        <f t="shared" si="2"/>
        <v>2437.8000000000011</v>
      </c>
      <c r="K19" s="87">
        <f t="shared" si="3"/>
        <v>1.2019417154028398</v>
      </c>
    </row>
    <row r="20" spans="1:11" ht="20.25">
      <c r="A20" s="32">
        <v>200000</v>
      </c>
      <c r="B20" s="23" t="s">
        <v>15</v>
      </c>
      <c r="C20" s="99">
        <f>SUM(C21:C32)</f>
        <v>1750</v>
      </c>
      <c r="D20" s="100">
        <f>SUM(D21:D32)</f>
        <v>2761.1</v>
      </c>
      <c r="E20" s="100">
        <f>SUM(E21:E32)</f>
        <v>2573</v>
      </c>
      <c r="F20" s="168">
        <f>SUM(F21:F32)</f>
        <v>2911.2000000000003</v>
      </c>
      <c r="G20" s="100">
        <f>SUM(G21:G32)</f>
        <v>338.20000000000016</v>
      </c>
      <c r="H20" s="80">
        <f>SUM(F20/E20)</f>
        <v>1.1314418966187332</v>
      </c>
      <c r="I20" s="168">
        <f>SUM(I21:I32)</f>
        <v>3650.9</v>
      </c>
      <c r="J20" s="100">
        <f>SUM(J21:J32)</f>
        <v>-739.69999999999959</v>
      </c>
      <c r="K20" s="101">
        <f>SUM(F20/I20)*100%</f>
        <v>0.7973924237859159</v>
      </c>
    </row>
    <row r="21" spans="1:11" ht="40.5">
      <c r="A21" s="30">
        <v>210103</v>
      </c>
      <c r="B21" s="61" t="s">
        <v>65</v>
      </c>
      <c r="C21" s="102">
        <v>174.5</v>
      </c>
      <c r="D21" s="102">
        <v>174.5</v>
      </c>
      <c r="E21" s="91">
        <v>174.5</v>
      </c>
      <c r="F21" s="166">
        <v>264.10000000000002</v>
      </c>
      <c r="G21" s="84">
        <f t="shared" ref="G21:G32" si="10">SUM(F21-E21)</f>
        <v>89.600000000000023</v>
      </c>
      <c r="H21" s="85">
        <f t="shared" ref="H21:H32" si="11">SUM(F21/E21)</f>
        <v>1.5134670487106019</v>
      </c>
      <c r="I21" s="174">
        <v>302.5</v>
      </c>
      <c r="J21" s="86">
        <f t="shared" ref="J21:J36" si="12">SUM(F21-I21)</f>
        <v>-38.399999999999977</v>
      </c>
      <c r="K21" s="103">
        <f t="shared" si="3"/>
        <v>0.8730578512396695</v>
      </c>
    </row>
    <row r="22" spans="1:11" ht="20.25">
      <c r="A22" s="30">
        <v>210500</v>
      </c>
      <c r="B22" s="62" t="s">
        <v>38</v>
      </c>
      <c r="C22" s="104"/>
      <c r="D22" s="91"/>
      <c r="E22" s="91"/>
      <c r="F22" s="166"/>
      <c r="G22" s="84"/>
      <c r="H22" s="85" t="e">
        <f t="shared" si="11"/>
        <v>#DIV/0!</v>
      </c>
      <c r="I22" s="174">
        <v>1655.3</v>
      </c>
      <c r="J22" s="86">
        <f t="shared" si="12"/>
        <v>-1655.3</v>
      </c>
      <c r="K22" s="103">
        <f t="shared" si="3"/>
        <v>0</v>
      </c>
    </row>
    <row r="23" spans="1:11" ht="20.25" hidden="1">
      <c r="A23" s="30">
        <v>210805</v>
      </c>
      <c r="B23" s="63" t="s">
        <v>16</v>
      </c>
      <c r="C23" s="105"/>
      <c r="D23" s="91"/>
      <c r="E23" s="91"/>
      <c r="F23" s="166"/>
      <c r="G23" s="84"/>
      <c r="H23" s="85"/>
      <c r="I23" s="174"/>
      <c r="J23" s="86">
        <f t="shared" si="12"/>
        <v>0</v>
      </c>
      <c r="K23" s="103"/>
    </row>
    <row r="24" spans="1:11" ht="20.25">
      <c r="A24" s="29">
        <v>210811</v>
      </c>
      <c r="B24" s="64" t="s">
        <v>17</v>
      </c>
      <c r="C24" s="106">
        <v>100</v>
      </c>
      <c r="D24" s="106">
        <v>168</v>
      </c>
      <c r="E24" s="91">
        <v>159</v>
      </c>
      <c r="F24" s="166">
        <v>233.5</v>
      </c>
      <c r="G24" s="84">
        <f t="shared" si="10"/>
        <v>74.5</v>
      </c>
      <c r="H24" s="85">
        <f t="shared" si="11"/>
        <v>1.4685534591194969</v>
      </c>
      <c r="I24" s="174">
        <v>198</v>
      </c>
      <c r="J24" s="86">
        <f t="shared" si="12"/>
        <v>35.5</v>
      </c>
      <c r="K24" s="103">
        <f>SUM(F24/I24)*100%</f>
        <v>1.1792929292929293</v>
      </c>
    </row>
    <row r="25" spans="1:11" ht="42" customHeight="1">
      <c r="A25" s="33">
        <v>210815</v>
      </c>
      <c r="B25" s="65" t="s">
        <v>35</v>
      </c>
      <c r="C25" s="107"/>
      <c r="D25" s="91">
        <v>13.6</v>
      </c>
      <c r="E25" s="91">
        <v>13.6</v>
      </c>
      <c r="F25" s="166">
        <v>13.6</v>
      </c>
      <c r="G25" s="84">
        <f t="shared" ref="G25" si="13">SUM(F25-E25)</f>
        <v>0</v>
      </c>
      <c r="H25" s="85">
        <f t="shared" si="11"/>
        <v>1</v>
      </c>
      <c r="I25" s="174"/>
      <c r="J25" s="86">
        <f t="shared" si="12"/>
        <v>13.6</v>
      </c>
      <c r="K25" s="103"/>
    </row>
    <row r="26" spans="1:11" ht="45" customHeight="1">
      <c r="A26" s="34">
        <v>220103</v>
      </c>
      <c r="B26" s="65" t="s">
        <v>37</v>
      </c>
      <c r="C26" s="107">
        <v>25</v>
      </c>
      <c r="D26" s="107">
        <v>25</v>
      </c>
      <c r="E26" s="91">
        <v>22.7</v>
      </c>
      <c r="F26" s="166">
        <v>22.9</v>
      </c>
      <c r="G26" s="84">
        <f t="shared" si="10"/>
        <v>0.19999999999999929</v>
      </c>
      <c r="H26" s="85">
        <f t="shared" si="11"/>
        <v>1.0088105726872247</v>
      </c>
      <c r="I26" s="174">
        <v>25.1</v>
      </c>
      <c r="J26" s="86">
        <f t="shared" si="12"/>
        <v>-2.2000000000000028</v>
      </c>
      <c r="K26" s="103">
        <f>SUM(F26/I26)*100%</f>
        <v>0.91235059760956161</v>
      </c>
    </row>
    <row r="27" spans="1:11" ht="20.25">
      <c r="A27" s="29">
        <v>220125</v>
      </c>
      <c r="B27" s="66" t="s">
        <v>67</v>
      </c>
      <c r="C27" s="108">
        <v>1200</v>
      </c>
      <c r="D27" s="108">
        <v>1380</v>
      </c>
      <c r="E27" s="91">
        <v>1280</v>
      </c>
      <c r="F27" s="166">
        <v>1483.9</v>
      </c>
      <c r="G27" s="84">
        <f t="shared" si="10"/>
        <v>203.90000000000009</v>
      </c>
      <c r="H27" s="85">
        <f t="shared" si="11"/>
        <v>1.1592968750000001</v>
      </c>
      <c r="I27" s="174">
        <v>1190.0999999999999</v>
      </c>
      <c r="J27" s="86">
        <f t="shared" si="12"/>
        <v>293.80000000000018</v>
      </c>
      <c r="K27" s="103">
        <f t="shared" si="3"/>
        <v>1.2468700109234521</v>
      </c>
    </row>
    <row r="28" spans="1:11" ht="40.5">
      <c r="A28" s="29">
        <v>220126</v>
      </c>
      <c r="B28" s="153" t="s">
        <v>33</v>
      </c>
      <c r="C28" s="109">
        <v>130</v>
      </c>
      <c r="D28" s="110">
        <v>130</v>
      </c>
      <c r="E28" s="91">
        <v>120</v>
      </c>
      <c r="F28" s="166">
        <v>127.4</v>
      </c>
      <c r="G28" s="84">
        <f t="shared" si="10"/>
        <v>7.4000000000000057</v>
      </c>
      <c r="H28" s="85">
        <f t="shared" si="11"/>
        <v>1.0616666666666668</v>
      </c>
      <c r="I28" s="174">
        <v>122</v>
      </c>
      <c r="J28" s="86">
        <f t="shared" si="12"/>
        <v>5.4000000000000057</v>
      </c>
      <c r="K28" s="103">
        <f t="shared" si="3"/>
        <v>1.0442622950819673</v>
      </c>
    </row>
    <row r="29" spans="1:11" ht="40.5">
      <c r="A29" s="29">
        <v>220804</v>
      </c>
      <c r="B29" s="152" t="s">
        <v>71</v>
      </c>
      <c r="C29" s="110">
        <v>27</v>
      </c>
      <c r="D29" s="110">
        <v>647</v>
      </c>
      <c r="E29" s="91">
        <v>588</v>
      </c>
      <c r="F29" s="166">
        <v>534.20000000000005</v>
      </c>
      <c r="G29" s="84">
        <f t="shared" si="10"/>
        <v>-53.799999999999955</v>
      </c>
      <c r="H29" s="85">
        <f t="shared" si="11"/>
        <v>0.9085034013605443</v>
      </c>
      <c r="I29" s="174">
        <v>8.6999999999999993</v>
      </c>
      <c r="J29" s="86">
        <f t="shared" si="12"/>
        <v>525.5</v>
      </c>
      <c r="K29" s="103">
        <f t="shared" si="3"/>
        <v>61.402298850574724</v>
      </c>
    </row>
    <row r="30" spans="1:11" ht="20.25">
      <c r="A30" s="29">
        <v>220900</v>
      </c>
      <c r="B30" s="55" t="s">
        <v>18</v>
      </c>
      <c r="C30" s="111">
        <v>17.5</v>
      </c>
      <c r="D30" s="111">
        <v>17.5</v>
      </c>
      <c r="E30" s="91">
        <v>16</v>
      </c>
      <c r="F30" s="166">
        <v>13.2</v>
      </c>
      <c r="G30" s="84">
        <f t="shared" si="10"/>
        <v>-2.8000000000000007</v>
      </c>
      <c r="H30" s="85">
        <f t="shared" si="11"/>
        <v>0.82499999999999996</v>
      </c>
      <c r="I30" s="174">
        <v>16.5</v>
      </c>
      <c r="J30" s="86">
        <f t="shared" si="12"/>
        <v>-3.3000000000000007</v>
      </c>
      <c r="K30" s="103">
        <f t="shared" si="3"/>
        <v>0.79999999999999993</v>
      </c>
    </row>
    <row r="31" spans="1:11" ht="20.25">
      <c r="A31" s="29">
        <v>240603</v>
      </c>
      <c r="B31" s="63" t="s">
        <v>16</v>
      </c>
      <c r="C31" s="112">
        <v>76</v>
      </c>
      <c r="D31" s="112">
        <v>195.8</v>
      </c>
      <c r="E31" s="91">
        <v>189.5</v>
      </c>
      <c r="F31" s="166">
        <v>208.6</v>
      </c>
      <c r="G31" s="84">
        <f t="shared" si="10"/>
        <v>19.099999999999994</v>
      </c>
      <c r="H31" s="85">
        <f t="shared" si="11"/>
        <v>1.1007915567282323</v>
      </c>
      <c r="I31" s="174">
        <v>128.4</v>
      </c>
      <c r="J31" s="86">
        <f t="shared" si="12"/>
        <v>80.199999999999989</v>
      </c>
      <c r="K31" s="103">
        <f t="shared" si="3"/>
        <v>1.6246105919003113</v>
      </c>
    </row>
    <row r="32" spans="1:11" ht="57" customHeight="1">
      <c r="A32" s="34">
        <v>240622</v>
      </c>
      <c r="B32" s="67" t="s">
        <v>45</v>
      </c>
      <c r="C32" s="113"/>
      <c r="D32" s="114">
        <v>9.6999999999999993</v>
      </c>
      <c r="E32" s="114">
        <v>9.6999999999999993</v>
      </c>
      <c r="F32" s="169">
        <v>9.8000000000000007</v>
      </c>
      <c r="G32" s="84">
        <f t="shared" si="10"/>
        <v>0.10000000000000142</v>
      </c>
      <c r="H32" s="85">
        <f t="shared" si="11"/>
        <v>1.0103092783505156</v>
      </c>
      <c r="I32" s="175">
        <v>4.3</v>
      </c>
      <c r="J32" s="86">
        <f t="shared" si="12"/>
        <v>5.5000000000000009</v>
      </c>
      <c r="K32" s="103">
        <f t="shared" si="3"/>
        <v>2.2790697674418605</v>
      </c>
    </row>
    <row r="33" spans="1:11" ht="20.25">
      <c r="A33" s="32">
        <v>300000</v>
      </c>
      <c r="B33" s="23" t="s">
        <v>19</v>
      </c>
      <c r="C33" s="115"/>
      <c r="D33" s="100">
        <f>SUM(D34:D36)</f>
        <v>0.6</v>
      </c>
      <c r="E33" s="100">
        <f>SUM(E35)</f>
        <v>0.6</v>
      </c>
      <c r="F33" s="168">
        <f>SUM(F35,F34)</f>
        <v>0.7</v>
      </c>
      <c r="G33" s="100">
        <f>SUM(F33-E33)</f>
        <v>9.9999999999999978E-2</v>
      </c>
      <c r="H33" s="80">
        <f>SUM(F33/E33)</f>
        <v>1.1666666666666667</v>
      </c>
      <c r="I33" s="176">
        <v>1</v>
      </c>
      <c r="J33" s="100">
        <f>SUM(F33-I33)</f>
        <v>-0.30000000000000004</v>
      </c>
      <c r="K33" s="101">
        <f>SUM(F33/I33)*100%</f>
        <v>0.7</v>
      </c>
    </row>
    <row r="34" spans="1:11" ht="20.25" hidden="1">
      <c r="A34" s="29">
        <v>310102</v>
      </c>
      <c r="B34" s="49" t="s">
        <v>20</v>
      </c>
      <c r="C34" s="116"/>
      <c r="D34" s="89"/>
      <c r="E34" s="89"/>
      <c r="F34" s="166"/>
      <c r="G34" s="84">
        <v>0</v>
      </c>
      <c r="H34" s="85"/>
      <c r="I34" s="166"/>
      <c r="J34" s="86">
        <f t="shared" si="12"/>
        <v>0</v>
      </c>
      <c r="K34" s="103"/>
    </row>
    <row r="35" spans="1:11" ht="40.5">
      <c r="A35" s="29">
        <v>310200</v>
      </c>
      <c r="B35" s="157" t="s">
        <v>68</v>
      </c>
      <c r="C35" s="117"/>
      <c r="D35" s="89">
        <v>0.6</v>
      </c>
      <c r="E35" s="89">
        <v>0.6</v>
      </c>
      <c r="F35" s="166">
        <v>0.7</v>
      </c>
      <c r="G35" s="84">
        <f t="shared" ref="G35:G36" si="14">SUM(F35-E35)</f>
        <v>9.9999999999999978E-2</v>
      </c>
      <c r="H35" s="85">
        <f t="shared" ref="H35" si="15">SUM(F35/E35)</f>
        <v>1.1666666666666667</v>
      </c>
      <c r="I35" s="166">
        <v>1</v>
      </c>
      <c r="J35" s="86">
        <f t="shared" si="12"/>
        <v>-0.30000000000000004</v>
      </c>
      <c r="K35" s="103">
        <f t="shared" ref="K35:K36" si="16">SUM(F35/I35)*100%</f>
        <v>0.7</v>
      </c>
    </row>
    <row r="36" spans="1:11" ht="20.25" hidden="1">
      <c r="A36" s="29"/>
      <c r="B36" s="50" t="s">
        <v>21</v>
      </c>
      <c r="C36" s="117"/>
      <c r="D36" s="89"/>
      <c r="E36" s="89">
        <v>0</v>
      </c>
      <c r="F36" s="166"/>
      <c r="G36" s="84">
        <f t="shared" si="14"/>
        <v>0</v>
      </c>
      <c r="H36" s="85"/>
      <c r="I36" s="166"/>
      <c r="J36" s="86">
        <f t="shared" si="12"/>
        <v>0</v>
      </c>
      <c r="K36" s="103" t="e">
        <f t="shared" si="16"/>
        <v>#DIV/0!</v>
      </c>
    </row>
    <row r="37" spans="1:11" ht="20.25">
      <c r="A37" s="35"/>
      <c r="B37" s="23" t="s">
        <v>22</v>
      </c>
      <c r="C37" s="94">
        <f>SUM(C8,C20,C33)</f>
        <v>383251.6</v>
      </c>
      <c r="D37" s="94">
        <f>SUM(D8,D20,D33)</f>
        <v>418211.19999999995</v>
      </c>
      <c r="E37" s="94">
        <f>SUM(E8,E20,E33)</f>
        <v>374947.1</v>
      </c>
      <c r="F37" s="167">
        <f>SUM(F8,F20,F33,F36)</f>
        <v>390648</v>
      </c>
      <c r="G37" s="94">
        <f>SUM(G8,G20,G33,G36)</f>
        <v>15700.900000000012</v>
      </c>
      <c r="H37" s="80">
        <f>SUM(F37/E37)</f>
        <v>1.0418749738296416</v>
      </c>
      <c r="I37" s="167">
        <f>SUM(I8,I20,I33,I36)</f>
        <v>304431.7</v>
      </c>
      <c r="J37" s="94">
        <f>SUM(J8,J20,J33,J36)</f>
        <v>86216.300000000017</v>
      </c>
      <c r="K37" s="101">
        <f t="shared" ref="K37:K65" si="17">SUM(F37/I37)*100%</f>
        <v>1.2832040815723198</v>
      </c>
    </row>
    <row r="38" spans="1:11" ht="20.25">
      <c r="A38" s="36">
        <v>400000</v>
      </c>
      <c r="B38" s="68" t="s">
        <v>23</v>
      </c>
      <c r="C38" s="118">
        <f>SUM(C39,C46)</f>
        <v>159773.29999999999</v>
      </c>
      <c r="D38" s="118">
        <f>SUM(D39,D46)</f>
        <v>173483.59999999998</v>
      </c>
      <c r="E38" s="118">
        <f>SUM(E39,E46)</f>
        <v>162990.59999999998</v>
      </c>
      <c r="F38" s="170">
        <f>SUM(F39,F46)</f>
        <v>158823.59999999998</v>
      </c>
      <c r="G38" s="95">
        <f t="shared" ref="G38:G63" si="18">SUM(F38-E38)</f>
        <v>-4167</v>
      </c>
      <c r="H38" s="119">
        <f t="shared" ref="H38:H65" si="19">SUM(F38/E38)</f>
        <v>0.97443410847005896</v>
      </c>
      <c r="I38" s="170">
        <f>SUM(I39,I46)</f>
        <v>146681.79999999999</v>
      </c>
      <c r="J38" s="118">
        <f>SUM(J39,J46)</f>
        <v>12141.799999999988</v>
      </c>
      <c r="K38" s="97">
        <f t="shared" si="17"/>
        <v>1.0827764589744604</v>
      </c>
    </row>
    <row r="39" spans="1:11" ht="20.25">
      <c r="A39" s="36">
        <v>410300</v>
      </c>
      <c r="B39" s="68" t="s">
        <v>47</v>
      </c>
      <c r="C39" s="118">
        <f>SUM(C40:C45)</f>
        <v>97317.5</v>
      </c>
      <c r="D39" s="118">
        <f>SUM(D40:D45)</f>
        <v>104619.9</v>
      </c>
      <c r="E39" s="118">
        <f>SUM(E40:E45)</f>
        <v>96417.3</v>
      </c>
      <c r="F39" s="170">
        <f>SUM(F40:F45)</f>
        <v>96295.9</v>
      </c>
      <c r="G39" s="95">
        <f t="shared" si="18"/>
        <v>-121.40000000000873</v>
      </c>
      <c r="H39" s="119">
        <f t="shared" si="19"/>
        <v>0.99874088986105181</v>
      </c>
      <c r="I39" s="170">
        <f>SUM(I40:I45)</f>
        <v>88226.3</v>
      </c>
      <c r="J39" s="96">
        <f t="shared" ref="J39:J65" si="20">SUM(F39-I39)</f>
        <v>8069.5999999999913</v>
      </c>
      <c r="K39" s="97">
        <f t="shared" si="17"/>
        <v>1.0914647899775916</v>
      </c>
    </row>
    <row r="40" spans="1:11" ht="35.25" customHeight="1">
      <c r="A40" s="29">
        <v>410304</v>
      </c>
      <c r="B40" s="191" t="s">
        <v>78</v>
      </c>
      <c r="C40" s="118"/>
      <c r="D40" s="89">
        <v>1122.8</v>
      </c>
      <c r="E40" s="89">
        <v>1122.8</v>
      </c>
      <c r="F40" s="165">
        <v>1122.8</v>
      </c>
      <c r="G40" s="84">
        <f t="shared" si="18"/>
        <v>0</v>
      </c>
      <c r="H40" s="85">
        <f t="shared" si="19"/>
        <v>1</v>
      </c>
      <c r="I40" s="170"/>
      <c r="J40" s="86">
        <f t="shared" si="20"/>
        <v>1122.8</v>
      </c>
      <c r="K40" s="97"/>
    </row>
    <row r="41" spans="1:11" ht="37.5">
      <c r="A41" s="29">
        <v>410332</v>
      </c>
      <c r="B41" s="186" t="s">
        <v>76</v>
      </c>
      <c r="C41" s="118"/>
      <c r="D41" s="89">
        <v>465.4</v>
      </c>
      <c r="E41" s="89">
        <v>416</v>
      </c>
      <c r="F41" s="165">
        <v>416</v>
      </c>
      <c r="G41" s="84">
        <f t="shared" si="18"/>
        <v>0</v>
      </c>
      <c r="H41" s="85">
        <f t="shared" si="19"/>
        <v>1</v>
      </c>
      <c r="I41" s="170"/>
      <c r="J41" s="86">
        <f t="shared" si="20"/>
        <v>416</v>
      </c>
      <c r="K41" s="97"/>
    </row>
    <row r="42" spans="1:11" ht="20.25">
      <c r="A42" s="29">
        <v>410339</v>
      </c>
      <c r="B42" s="142" t="s">
        <v>24</v>
      </c>
      <c r="C42" s="126">
        <v>67106.2</v>
      </c>
      <c r="D42" s="126">
        <v>67106.2</v>
      </c>
      <c r="E42" s="89">
        <v>62031.199999999997</v>
      </c>
      <c r="F42" s="171">
        <v>62031.199999999997</v>
      </c>
      <c r="G42" s="84">
        <f t="shared" si="18"/>
        <v>0</v>
      </c>
      <c r="H42" s="85">
        <f t="shared" si="19"/>
        <v>1</v>
      </c>
      <c r="I42" s="177">
        <v>48782.6</v>
      </c>
      <c r="J42" s="86">
        <f t="shared" si="20"/>
        <v>13248.599999999999</v>
      </c>
      <c r="K42" s="122">
        <f t="shared" si="17"/>
        <v>1.2715845403894011</v>
      </c>
    </row>
    <row r="43" spans="1:11" ht="20.25">
      <c r="A43" s="29">
        <v>410342</v>
      </c>
      <c r="B43" s="142" t="s">
        <v>25</v>
      </c>
      <c r="C43" s="126">
        <v>30211.3</v>
      </c>
      <c r="D43" s="126">
        <v>30211.3</v>
      </c>
      <c r="E43" s="89">
        <v>27693.7</v>
      </c>
      <c r="F43" s="171">
        <v>27693.7</v>
      </c>
      <c r="G43" s="84">
        <f t="shared" si="18"/>
        <v>0</v>
      </c>
      <c r="H43" s="85">
        <f t="shared" si="19"/>
        <v>1</v>
      </c>
      <c r="I43" s="177">
        <v>34146.9</v>
      </c>
      <c r="J43" s="86">
        <f t="shared" si="20"/>
        <v>-6453.2000000000007</v>
      </c>
      <c r="K43" s="122">
        <f t="shared" si="17"/>
        <v>0.81101651980121181</v>
      </c>
    </row>
    <row r="44" spans="1:11" ht="37.5">
      <c r="A44" s="29">
        <v>410345</v>
      </c>
      <c r="B44" s="183" t="s">
        <v>64</v>
      </c>
      <c r="C44" s="121"/>
      <c r="D44" s="126">
        <v>1218</v>
      </c>
      <c r="E44" s="89">
        <v>1157.0999999999999</v>
      </c>
      <c r="F44" s="171">
        <v>1035.7</v>
      </c>
      <c r="G44" s="84">
        <f t="shared" si="18"/>
        <v>-121.39999999999986</v>
      </c>
      <c r="H44" s="85">
        <f t="shared" si="19"/>
        <v>0.89508253392100956</v>
      </c>
      <c r="I44" s="177">
        <v>951.8</v>
      </c>
      <c r="J44" s="86">
        <f t="shared" si="20"/>
        <v>83.900000000000091</v>
      </c>
      <c r="K44" s="122">
        <f t="shared" si="17"/>
        <v>1.0881487707501576</v>
      </c>
    </row>
    <row r="45" spans="1:11" ht="56.25">
      <c r="A45" s="29">
        <v>410351</v>
      </c>
      <c r="B45" s="158" t="s">
        <v>56</v>
      </c>
      <c r="C45" s="126"/>
      <c r="D45" s="126">
        <v>4496.2</v>
      </c>
      <c r="E45" s="89">
        <v>3996.5</v>
      </c>
      <c r="F45" s="171">
        <v>3996.5</v>
      </c>
      <c r="G45" s="84">
        <f t="shared" si="18"/>
        <v>0</v>
      </c>
      <c r="H45" s="85">
        <f t="shared" si="19"/>
        <v>1</v>
      </c>
      <c r="I45" s="171">
        <v>4345</v>
      </c>
      <c r="J45" s="86">
        <f t="shared" si="20"/>
        <v>-348.5</v>
      </c>
      <c r="K45" s="122">
        <f t="shared" si="17"/>
        <v>0.91979286536248561</v>
      </c>
    </row>
    <row r="46" spans="1:11" ht="20.25">
      <c r="A46" s="36">
        <v>410500</v>
      </c>
      <c r="B46" s="68" t="s">
        <v>48</v>
      </c>
      <c r="C46" s="118">
        <f>SUM(C47:C63)</f>
        <v>62455.8</v>
      </c>
      <c r="D46" s="118">
        <f>SUM(D47:D65)</f>
        <v>68863.7</v>
      </c>
      <c r="E46" s="118">
        <f>SUM(E47:E65)</f>
        <v>66573.299999999988</v>
      </c>
      <c r="F46" s="170">
        <f>SUM(F47:F65)</f>
        <v>62527.69999999999</v>
      </c>
      <c r="G46" s="118">
        <f>SUM(G47:G65)</f>
        <v>-4045.6000000000013</v>
      </c>
      <c r="H46" s="85">
        <f t="shared" si="19"/>
        <v>0.93923089286545813</v>
      </c>
      <c r="I46" s="170">
        <f>SUM(I47:I64)</f>
        <v>58455.499999999993</v>
      </c>
      <c r="J46" s="96">
        <f t="shared" si="20"/>
        <v>4072.1999999999971</v>
      </c>
      <c r="K46" s="123">
        <f t="shared" si="17"/>
        <v>1.0696632481118116</v>
      </c>
    </row>
    <row r="47" spans="1:11" ht="93.75">
      <c r="A47" s="29">
        <v>410501</v>
      </c>
      <c r="B47" s="147" t="s">
        <v>49</v>
      </c>
      <c r="C47" s="124">
        <v>6995</v>
      </c>
      <c r="D47" s="125">
        <v>8195</v>
      </c>
      <c r="E47" s="89">
        <v>8195</v>
      </c>
      <c r="F47" s="171">
        <v>8174.8</v>
      </c>
      <c r="G47" s="84">
        <f t="shared" si="18"/>
        <v>-20.199999999999818</v>
      </c>
      <c r="H47" s="85">
        <f t="shared" si="19"/>
        <v>0.99753508236729715</v>
      </c>
      <c r="I47" s="177">
        <v>8215.6</v>
      </c>
      <c r="J47" s="86">
        <f t="shared" si="20"/>
        <v>-40.800000000000182</v>
      </c>
      <c r="K47" s="122">
        <f t="shared" si="17"/>
        <v>0.99503383806417056</v>
      </c>
    </row>
    <row r="48" spans="1:11" ht="56.25">
      <c r="A48" s="29">
        <v>410502</v>
      </c>
      <c r="B48" s="142" t="s">
        <v>50</v>
      </c>
      <c r="C48" s="126">
        <v>20</v>
      </c>
      <c r="D48" s="126">
        <v>20</v>
      </c>
      <c r="E48" s="89">
        <v>18.8</v>
      </c>
      <c r="F48" s="171">
        <v>11.7</v>
      </c>
      <c r="G48" s="84">
        <f t="shared" si="18"/>
        <v>-7.1000000000000014</v>
      </c>
      <c r="H48" s="85">
        <f t="shared" si="19"/>
        <v>0.62234042553191482</v>
      </c>
      <c r="I48" s="177">
        <v>18.100000000000001</v>
      </c>
      <c r="J48" s="86">
        <f t="shared" si="20"/>
        <v>-6.4000000000000021</v>
      </c>
      <c r="K48" s="122">
        <f t="shared" si="17"/>
        <v>0.64640883977900543</v>
      </c>
    </row>
    <row r="49" spans="1:11" ht="147" customHeight="1">
      <c r="A49" s="29">
        <v>410503</v>
      </c>
      <c r="B49" s="53" t="s">
        <v>51</v>
      </c>
      <c r="C49" s="127">
        <v>53400</v>
      </c>
      <c r="D49" s="127">
        <v>53400</v>
      </c>
      <c r="E49" s="89">
        <v>52100</v>
      </c>
      <c r="F49" s="171">
        <v>48215.6</v>
      </c>
      <c r="G49" s="84">
        <f>SUM(F49-E49)</f>
        <v>-3884.4000000000015</v>
      </c>
      <c r="H49" s="85">
        <f t="shared" si="19"/>
        <v>0.9254433781190019</v>
      </c>
      <c r="I49" s="177">
        <v>43064.2</v>
      </c>
      <c r="J49" s="86">
        <f t="shared" si="20"/>
        <v>5151.4000000000015</v>
      </c>
      <c r="K49" s="122">
        <f t="shared" si="17"/>
        <v>1.1196214024642279</v>
      </c>
    </row>
    <row r="50" spans="1:11" ht="154.5" customHeight="1">
      <c r="A50" s="29">
        <v>410505</v>
      </c>
      <c r="B50" s="148" t="s">
        <v>66</v>
      </c>
      <c r="C50" s="106"/>
      <c r="D50" s="106"/>
      <c r="E50" s="89"/>
      <c r="F50" s="171"/>
      <c r="G50" s="84">
        <f>SUM(F50-E50)</f>
        <v>0</v>
      </c>
      <c r="H50" s="85" t="e">
        <f t="shared" si="19"/>
        <v>#DIV/0!</v>
      </c>
      <c r="I50" s="177">
        <v>775.4</v>
      </c>
      <c r="J50" s="86">
        <f t="shared" si="20"/>
        <v>-775.4</v>
      </c>
      <c r="K50" s="122">
        <f t="shared" si="17"/>
        <v>0</v>
      </c>
    </row>
    <row r="51" spans="1:11" ht="153" customHeight="1">
      <c r="A51" s="146">
        <v>410506</v>
      </c>
      <c r="B51" s="148" t="s">
        <v>69</v>
      </c>
      <c r="C51" s="106"/>
      <c r="D51" s="106"/>
      <c r="E51" s="89"/>
      <c r="F51" s="171"/>
      <c r="G51" s="84">
        <f>SUM(F51-E51)</f>
        <v>0</v>
      </c>
      <c r="H51" s="85" t="e">
        <f t="shared" si="19"/>
        <v>#DIV/0!</v>
      </c>
      <c r="I51" s="177">
        <v>1006.9</v>
      </c>
      <c r="J51" s="86">
        <f t="shared" si="20"/>
        <v>-1006.9</v>
      </c>
      <c r="K51" s="122">
        <f t="shared" si="17"/>
        <v>0</v>
      </c>
    </row>
    <row r="52" spans="1:11" ht="56.25" customHeight="1">
      <c r="A52" s="29">
        <v>410508</v>
      </c>
      <c r="B52" s="148" t="s">
        <v>60</v>
      </c>
      <c r="C52" s="106"/>
      <c r="D52" s="106">
        <v>399.5</v>
      </c>
      <c r="E52" s="89">
        <v>334.1</v>
      </c>
      <c r="F52" s="171">
        <v>334.1</v>
      </c>
      <c r="G52" s="84">
        <f t="shared" si="18"/>
        <v>0</v>
      </c>
      <c r="H52" s="85">
        <f t="shared" si="19"/>
        <v>1</v>
      </c>
      <c r="I52" s="177">
        <v>165</v>
      </c>
      <c r="J52" s="86">
        <f t="shared" si="20"/>
        <v>169.10000000000002</v>
      </c>
      <c r="K52" s="122"/>
    </row>
    <row r="53" spans="1:11" ht="56.25" customHeight="1">
      <c r="A53" s="29">
        <v>410509</v>
      </c>
      <c r="B53" s="147" t="s">
        <v>82</v>
      </c>
      <c r="C53" s="106"/>
      <c r="D53" s="106">
        <v>360.8</v>
      </c>
      <c r="E53" s="89">
        <v>360.8</v>
      </c>
      <c r="F53" s="171">
        <v>360.8</v>
      </c>
      <c r="G53" s="84">
        <f t="shared" si="18"/>
        <v>0</v>
      </c>
      <c r="H53" s="85">
        <f t="shared" si="19"/>
        <v>1</v>
      </c>
      <c r="I53" s="177"/>
      <c r="J53" s="86"/>
      <c r="K53" s="122"/>
    </row>
    <row r="54" spans="1:11" ht="39" customHeight="1">
      <c r="A54" s="29">
        <v>410510</v>
      </c>
      <c r="B54" s="162" t="s">
        <v>74</v>
      </c>
      <c r="C54" s="106"/>
      <c r="D54" s="106">
        <v>591.20000000000005</v>
      </c>
      <c r="E54" s="89">
        <v>546.20000000000005</v>
      </c>
      <c r="F54" s="171">
        <v>546.20000000000005</v>
      </c>
      <c r="G54" s="84">
        <f t="shared" si="18"/>
        <v>0</v>
      </c>
      <c r="H54" s="85"/>
      <c r="I54" s="177"/>
      <c r="J54" s="86">
        <f t="shared" si="20"/>
        <v>546.20000000000005</v>
      </c>
      <c r="K54" s="122"/>
    </row>
    <row r="55" spans="1:11" ht="34.5" customHeight="1">
      <c r="A55" s="29">
        <v>410511</v>
      </c>
      <c r="B55" s="147" t="s">
        <v>62</v>
      </c>
      <c r="C55" s="106"/>
      <c r="D55" s="106">
        <v>468.2</v>
      </c>
      <c r="E55" s="89">
        <v>468.2</v>
      </c>
      <c r="F55" s="171">
        <v>468.2</v>
      </c>
      <c r="G55" s="84">
        <f t="shared" ref="G55" si="21">SUM(F55-E55)</f>
        <v>0</v>
      </c>
      <c r="H55" s="85">
        <f t="shared" si="19"/>
        <v>1</v>
      </c>
      <c r="I55" s="177">
        <v>980.2</v>
      </c>
      <c r="J55" s="86">
        <f t="shared" si="20"/>
        <v>-512</v>
      </c>
      <c r="K55" s="122"/>
    </row>
    <row r="56" spans="1:11" ht="38.25" customHeight="1">
      <c r="A56" s="29">
        <v>410512</v>
      </c>
      <c r="B56" s="149" t="s">
        <v>59</v>
      </c>
      <c r="C56" s="106">
        <v>798.6</v>
      </c>
      <c r="D56" s="106">
        <v>873.3</v>
      </c>
      <c r="E56" s="89">
        <v>845.2</v>
      </c>
      <c r="F56" s="171">
        <v>845.2</v>
      </c>
      <c r="G56" s="84">
        <f t="shared" si="18"/>
        <v>0</v>
      </c>
      <c r="H56" s="85">
        <f t="shared" si="19"/>
        <v>1</v>
      </c>
      <c r="I56" s="177">
        <v>718.5</v>
      </c>
      <c r="J56" s="86">
        <f t="shared" si="20"/>
        <v>126.70000000000005</v>
      </c>
      <c r="K56" s="122">
        <f t="shared" si="17"/>
        <v>1.1763395963813501</v>
      </c>
    </row>
    <row r="57" spans="1:11" ht="52.5" customHeight="1">
      <c r="A57" s="29">
        <v>410514</v>
      </c>
      <c r="B57" s="150" t="s">
        <v>63</v>
      </c>
      <c r="C57" s="106"/>
      <c r="D57" s="106">
        <v>720.7</v>
      </c>
      <c r="E57" s="89">
        <v>720.7</v>
      </c>
      <c r="F57" s="171">
        <v>720.7</v>
      </c>
      <c r="G57" s="84">
        <f t="shared" ref="G57" si="22">SUM(F57-E57)</f>
        <v>0</v>
      </c>
      <c r="H57" s="85">
        <f t="shared" si="19"/>
        <v>1</v>
      </c>
      <c r="I57" s="171">
        <v>888.8</v>
      </c>
      <c r="J57" s="86">
        <f t="shared" si="20"/>
        <v>-168.09999999999991</v>
      </c>
      <c r="K57" s="122"/>
    </row>
    <row r="58" spans="1:11" ht="33" customHeight="1">
      <c r="A58" s="29">
        <v>410515</v>
      </c>
      <c r="B58" s="54" t="s">
        <v>55</v>
      </c>
      <c r="C58" s="106">
        <v>828</v>
      </c>
      <c r="D58" s="106">
        <v>850.4</v>
      </c>
      <c r="E58" s="89">
        <v>777.7</v>
      </c>
      <c r="F58" s="171">
        <v>777.7</v>
      </c>
      <c r="G58" s="84">
        <f t="shared" si="18"/>
        <v>0</v>
      </c>
      <c r="H58" s="85">
        <f t="shared" si="19"/>
        <v>1</v>
      </c>
      <c r="I58" s="171">
        <v>576.20000000000005</v>
      </c>
      <c r="J58" s="86">
        <f t="shared" si="20"/>
        <v>201.5</v>
      </c>
      <c r="K58" s="122">
        <f t="shared" si="17"/>
        <v>1.3497049635543215</v>
      </c>
    </row>
    <row r="59" spans="1:11" ht="36" customHeight="1">
      <c r="A59" s="33">
        <v>410516</v>
      </c>
      <c r="B59" s="151" t="s">
        <v>58</v>
      </c>
      <c r="C59" s="106"/>
      <c r="D59" s="106"/>
      <c r="E59" s="89"/>
      <c r="F59" s="171"/>
      <c r="G59" s="84">
        <f t="shared" si="18"/>
        <v>0</v>
      </c>
      <c r="H59" s="85" t="e">
        <f t="shared" si="19"/>
        <v>#DIV/0!</v>
      </c>
      <c r="I59" s="171">
        <v>44.3</v>
      </c>
      <c r="J59" s="86">
        <f t="shared" si="20"/>
        <v>-44.3</v>
      </c>
      <c r="K59" s="122">
        <f t="shared" si="17"/>
        <v>0</v>
      </c>
    </row>
    <row r="60" spans="1:11" ht="40.5" customHeight="1">
      <c r="A60" s="29">
        <v>410520</v>
      </c>
      <c r="B60" s="148" t="s">
        <v>54</v>
      </c>
      <c r="C60" s="105">
        <v>208.4</v>
      </c>
      <c r="D60" s="105">
        <v>208.4</v>
      </c>
      <c r="E60" s="89">
        <v>208.4</v>
      </c>
      <c r="F60" s="171">
        <v>208.4</v>
      </c>
      <c r="G60" s="84">
        <f t="shared" si="18"/>
        <v>0</v>
      </c>
      <c r="H60" s="85">
        <f t="shared" si="19"/>
        <v>1</v>
      </c>
      <c r="I60" s="171">
        <v>1092.2</v>
      </c>
      <c r="J60" s="86">
        <f t="shared" si="20"/>
        <v>-883.80000000000007</v>
      </c>
      <c r="K60" s="122">
        <f t="shared" si="17"/>
        <v>0.19080754440578648</v>
      </c>
    </row>
    <row r="61" spans="1:11" ht="37.5">
      <c r="A61" s="29">
        <v>410523</v>
      </c>
      <c r="B61" s="159" t="s">
        <v>61</v>
      </c>
      <c r="C61" s="105"/>
      <c r="D61" s="105">
        <v>111</v>
      </c>
      <c r="E61" s="89">
        <v>111</v>
      </c>
      <c r="F61" s="171">
        <v>111</v>
      </c>
      <c r="G61" s="84">
        <f t="shared" si="18"/>
        <v>0</v>
      </c>
      <c r="H61" s="85">
        <f t="shared" si="19"/>
        <v>1</v>
      </c>
      <c r="I61" s="171"/>
      <c r="J61" s="86">
        <f t="shared" si="20"/>
        <v>111</v>
      </c>
      <c r="K61" s="122" t="e">
        <f t="shared" si="17"/>
        <v>#DIV/0!</v>
      </c>
    </row>
    <row r="62" spans="1:11" ht="22.5" customHeight="1">
      <c r="A62" s="29">
        <v>410539</v>
      </c>
      <c r="B62" s="147" t="s">
        <v>52</v>
      </c>
      <c r="C62" s="105">
        <v>205.8</v>
      </c>
      <c r="D62" s="105">
        <v>1296.5999999999999</v>
      </c>
      <c r="E62" s="89">
        <v>1245.4000000000001</v>
      </c>
      <c r="F62" s="171">
        <v>1111.5</v>
      </c>
      <c r="G62" s="84">
        <f t="shared" si="18"/>
        <v>-133.90000000000009</v>
      </c>
      <c r="H62" s="85">
        <f t="shared" si="19"/>
        <v>0.89248434237995822</v>
      </c>
      <c r="I62" s="171">
        <v>910.1</v>
      </c>
      <c r="J62" s="86">
        <f t="shared" si="20"/>
        <v>201.39999999999998</v>
      </c>
      <c r="K62" s="103">
        <f t="shared" si="17"/>
        <v>1.221294363256785</v>
      </c>
    </row>
    <row r="63" spans="1:11" ht="56.25" customHeight="1">
      <c r="A63" s="29">
        <v>410541</v>
      </c>
      <c r="B63" s="160" t="s">
        <v>72</v>
      </c>
      <c r="C63" s="161"/>
      <c r="D63" s="105">
        <v>29</v>
      </c>
      <c r="E63" s="89">
        <v>29</v>
      </c>
      <c r="F63" s="171">
        <v>29</v>
      </c>
      <c r="G63" s="84">
        <f t="shared" si="18"/>
        <v>0</v>
      </c>
      <c r="H63" s="85">
        <f t="shared" si="19"/>
        <v>1</v>
      </c>
      <c r="I63" s="171"/>
      <c r="J63" s="86">
        <f t="shared" si="20"/>
        <v>29</v>
      </c>
      <c r="K63" s="103" t="e">
        <f t="shared" si="17"/>
        <v>#DIV/0!</v>
      </c>
    </row>
    <row r="64" spans="1:11" ht="36.75" customHeight="1">
      <c r="A64" s="34">
        <v>410543</v>
      </c>
      <c r="B64" s="160" t="s">
        <v>77</v>
      </c>
      <c r="C64" s="161"/>
      <c r="D64" s="161">
        <v>301.3</v>
      </c>
      <c r="E64" s="187">
        <v>301.3</v>
      </c>
      <c r="F64" s="188">
        <v>301.3</v>
      </c>
      <c r="G64" s="84">
        <f t="shared" ref="G64:G65" si="23">SUM(F64-E64)</f>
        <v>0</v>
      </c>
      <c r="H64" s="85">
        <f t="shared" si="19"/>
        <v>1</v>
      </c>
      <c r="I64" s="188"/>
      <c r="J64" s="189">
        <f t="shared" si="20"/>
        <v>301.3</v>
      </c>
      <c r="K64" s="190" t="e">
        <f t="shared" si="17"/>
        <v>#DIV/0!</v>
      </c>
    </row>
    <row r="65" spans="1:11" ht="36.75" customHeight="1">
      <c r="A65" s="34">
        <v>410545</v>
      </c>
      <c r="B65" s="160" t="s">
        <v>81</v>
      </c>
      <c r="C65" s="161"/>
      <c r="D65" s="161">
        <v>1038.3</v>
      </c>
      <c r="E65" s="187">
        <v>311.5</v>
      </c>
      <c r="F65" s="188">
        <v>311.5</v>
      </c>
      <c r="G65" s="84">
        <f t="shared" si="23"/>
        <v>0</v>
      </c>
      <c r="H65" s="85">
        <f t="shared" si="19"/>
        <v>1</v>
      </c>
      <c r="I65" s="188"/>
      <c r="J65" s="189">
        <f t="shared" si="20"/>
        <v>311.5</v>
      </c>
      <c r="K65" s="190" t="e">
        <f t="shared" si="17"/>
        <v>#DIV/0!</v>
      </c>
    </row>
    <row r="66" spans="1:11" ht="20.25">
      <c r="A66" s="71"/>
      <c r="B66" s="23" t="s">
        <v>41</v>
      </c>
      <c r="C66" s="128">
        <f>SUM(C37:C38)</f>
        <v>543024.89999999991</v>
      </c>
      <c r="D66" s="128">
        <f>SUM(D37:D38)</f>
        <v>591694.79999999993</v>
      </c>
      <c r="E66" s="128">
        <f>SUM(E37:E38)</f>
        <v>537937.69999999995</v>
      </c>
      <c r="F66" s="172">
        <f>SUM(F37:F38)</f>
        <v>549471.6</v>
      </c>
      <c r="G66" s="128">
        <f>SUM(G37:G38)</f>
        <v>11533.900000000012</v>
      </c>
      <c r="H66" s="143">
        <f>SUM(F66/E66)</f>
        <v>1.0214409586835056</v>
      </c>
      <c r="I66" s="172">
        <f>SUM(I37:I38)</f>
        <v>451113.5</v>
      </c>
      <c r="J66" s="128">
        <f>SUM(J37:J38)</f>
        <v>98358.1</v>
      </c>
      <c r="K66" s="129">
        <f>SUM(F66/I66)*100%</f>
        <v>1.2180340424305633</v>
      </c>
    </row>
    <row r="67" spans="1:11" ht="17.25">
      <c r="A67" s="196" t="s">
        <v>31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8"/>
    </row>
    <row r="68" spans="1:11" ht="20.25">
      <c r="A68" s="30">
        <v>190100</v>
      </c>
      <c r="B68" s="72" t="s">
        <v>14</v>
      </c>
      <c r="C68" s="130">
        <v>140</v>
      </c>
      <c r="D68" s="130">
        <v>140</v>
      </c>
      <c r="E68" s="91">
        <v>140</v>
      </c>
      <c r="F68" s="166">
        <v>231.2</v>
      </c>
      <c r="G68" s="84">
        <f t="shared" ref="G68:G72" si="24">SUM(F68-E68)</f>
        <v>91.199999999999989</v>
      </c>
      <c r="H68" s="85">
        <f t="shared" ref="H68" si="25">SUM(F68/E68)</f>
        <v>1.6514285714285712</v>
      </c>
      <c r="I68" s="174">
        <v>298.89999999999998</v>
      </c>
      <c r="J68" s="86">
        <f t="shared" ref="J68:J75" si="26">SUM(F68-I68)</f>
        <v>-67.699999999999989</v>
      </c>
      <c r="K68" s="87">
        <f>SUM(F68/I68)*100%</f>
        <v>0.77350284376045497</v>
      </c>
    </row>
    <row r="69" spans="1:11" ht="38.25" customHeight="1">
      <c r="A69" s="37">
        <v>240616</v>
      </c>
      <c r="B69" s="69" t="s">
        <v>36</v>
      </c>
      <c r="C69" s="131"/>
      <c r="D69" s="91"/>
      <c r="E69" s="91"/>
      <c r="F69" s="166"/>
      <c r="G69" s="84">
        <f t="shared" si="24"/>
        <v>0</v>
      </c>
      <c r="H69" s="85"/>
      <c r="I69" s="174"/>
      <c r="J69" s="86">
        <f t="shared" si="26"/>
        <v>0</v>
      </c>
      <c r="K69" s="87"/>
    </row>
    <row r="70" spans="1:11" ht="57.75" customHeight="1">
      <c r="A70" s="37">
        <v>240621</v>
      </c>
      <c r="B70" s="73" t="s">
        <v>32</v>
      </c>
      <c r="C70" s="132"/>
      <c r="D70" s="133"/>
      <c r="E70" s="133"/>
      <c r="F70" s="178">
        <v>31.2</v>
      </c>
      <c r="G70" s="84">
        <f t="shared" si="24"/>
        <v>31.2</v>
      </c>
      <c r="H70" s="133"/>
      <c r="I70" s="181"/>
      <c r="J70" s="86">
        <f t="shared" si="26"/>
        <v>31.2</v>
      </c>
      <c r="K70" s="87" t="e">
        <f>SUM(F70/I70)*100%</f>
        <v>#DIV/0!</v>
      </c>
    </row>
    <row r="71" spans="1:11" ht="20.25">
      <c r="A71" s="37">
        <v>250000</v>
      </c>
      <c r="B71" s="74" t="s">
        <v>27</v>
      </c>
      <c r="C71" s="154">
        <v>10480.9</v>
      </c>
      <c r="D71" s="154">
        <v>10480.9</v>
      </c>
      <c r="E71" s="155">
        <v>10480.9</v>
      </c>
      <c r="F71" s="179">
        <v>13649.7</v>
      </c>
      <c r="G71" s="84">
        <f t="shared" si="24"/>
        <v>3168.8000000000011</v>
      </c>
      <c r="H71" s="85">
        <f t="shared" ref="H71:H72" si="27">SUM(F71/E71)</f>
        <v>1.302340447862302</v>
      </c>
      <c r="I71" s="182">
        <v>12035</v>
      </c>
      <c r="J71" s="86">
        <f t="shared" si="26"/>
        <v>1614.7000000000007</v>
      </c>
      <c r="K71" s="87">
        <f>SUM(F71/I71)*100%</f>
        <v>1.1341670128791026</v>
      </c>
    </row>
    <row r="72" spans="1:11" ht="40.5" hidden="1">
      <c r="A72" s="29">
        <v>410366</v>
      </c>
      <c r="B72" s="70" t="s">
        <v>26</v>
      </c>
      <c r="C72" s="135"/>
      <c r="D72" s="134"/>
      <c r="E72" s="134"/>
      <c r="F72" s="179"/>
      <c r="G72" s="84">
        <f t="shared" si="24"/>
        <v>0</v>
      </c>
      <c r="H72" s="85" t="e">
        <f t="shared" si="27"/>
        <v>#DIV/0!</v>
      </c>
      <c r="I72" s="179"/>
      <c r="J72" s="86">
        <f t="shared" si="26"/>
        <v>0</v>
      </c>
      <c r="K72" s="87"/>
    </row>
    <row r="73" spans="1:11" ht="20.25">
      <c r="A73" s="35"/>
      <c r="B73" s="75" t="s">
        <v>28</v>
      </c>
      <c r="C73" s="94">
        <f>SUM(C75:C77)</f>
        <v>170</v>
      </c>
      <c r="D73" s="94">
        <f>SUM(D75:D79)</f>
        <v>439.5</v>
      </c>
      <c r="E73" s="94">
        <f>SUM(E75:E79)</f>
        <v>439.5</v>
      </c>
      <c r="F73" s="167">
        <f>SUM(F74:F79)</f>
        <v>418.40000000000003</v>
      </c>
      <c r="G73" s="94">
        <f>SUM(G74:G79)</f>
        <v>-21.099999999999966</v>
      </c>
      <c r="H73" s="80">
        <f>SUM(F73/E73)</f>
        <v>0.95199089874857801</v>
      </c>
      <c r="I73" s="167">
        <f>SUM(I74:I79)</f>
        <v>8393.7000000000007</v>
      </c>
      <c r="J73" s="94">
        <f t="shared" si="26"/>
        <v>-7975.3000000000011</v>
      </c>
      <c r="K73" s="101">
        <f>SUM(F73/I73)*100%</f>
        <v>4.9846908991267258E-2</v>
      </c>
    </row>
    <row r="74" spans="1:11" ht="60.75">
      <c r="A74" s="35">
        <v>241109</v>
      </c>
      <c r="B74" s="152" t="s">
        <v>70</v>
      </c>
      <c r="C74" s="94"/>
      <c r="D74" s="94"/>
      <c r="E74" s="94"/>
      <c r="F74" s="166">
        <v>1.1000000000000001</v>
      </c>
      <c r="G74" s="84">
        <f t="shared" ref="G74:G79" si="28">SUM(F74-E74)</f>
        <v>1.1000000000000001</v>
      </c>
      <c r="H74" s="80"/>
      <c r="I74" s="174">
        <v>1.8</v>
      </c>
      <c r="J74" s="136">
        <f t="shared" si="26"/>
        <v>-0.7</v>
      </c>
      <c r="K74" s="101"/>
    </row>
    <row r="75" spans="1:11" ht="36.75" customHeight="1">
      <c r="A75" s="38">
        <v>241700</v>
      </c>
      <c r="B75" s="51" t="s">
        <v>34</v>
      </c>
      <c r="C75" s="156">
        <v>100</v>
      </c>
      <c r="D75" s="136">
        <v>100</v>
      </c>
      <c r="E75" s="136">
        <v>100</v>
      </c>
      <c r="F75" s="166">
        <v>315.10000000000002</v>
      </c>
      <c r="G75" s="84">
        <f t="shared" si="28"/>
        <v>215.10000000000002</v>
      </c>
      <c r="H75" s="85">
        <f t="shared" ref="H75" si="29">SUM(F75/E75)</f>
        <v>3.1510000000000002</v>
      </c>
      <c r="I75" s="174">
        <v>7378.4</v>
      </c>
      <c r="J75" s="136">
        <f t="shared" si="26"/>
        <v>-7063.2999999999993</v>
      </c>
      <c r="K75" s="122">
        <f t="shared" ref="K75" si="30">SUM(F75/I75)*100%</f>
        <v>4.2705735660847885E-2</v>
      </c>
    </row>
    <row r="76" spans="1:11" ht="20.25" hidden="1" customHeight="1">
      <c r="A76" s="39">
        <v>310300</v>
      </c>
      <c r="B76" s="76" t="s">
        <v>46</v>
      </c>
      <c r="C76" s="137"/>
      <c r="D76" s="93"/>
      <c r="E76" s="93"/>
      <c r="F76" s="166"/>
      <c r="G76" s="84">
        <f t="shared" si="28"/>
        <v>0</v>
      </c>
      <c r="H76" s="85"/>
      <c r="I76" s="174"/>
      <c r="J76" s="86"/>
      <c r="K76" s="103"/>
    </row>
    <row r="77" spans="1:11" ht="25.5" customHeight="1">
      <c r="A77" s="30">
        <v>330100</v>
      </c>
      <c r="B77" s="77" t="s">
        <v>29</v>
      </c>
      <c r="C77" s="138">
        <v>70</v>
      </c>
      <c r="D77" s="138">
        <v>70</v>
      </c>
      <c r="E77" s="139">
        <v>70</v>
      </c>
      <c r="F77" s="166">
        <v>39.200000000000003</v>
      </c>
      <c r="G77" s="84">
        <f t="shared" si="28"/>
        <v>-30.799999999999997</v>
      </c>
      <c r="H77" s="85">
        <f t="shared" ref="H77:H81" si="31">SUM(F77/E77)</f>
        <v>0.56000000000000005</v>
      </c>
      <c r="I77" s="166">
        <v>75.8</v>
      </c>
      <c r="J77" s="86">
        <f>SUM(F77-I77)</f>
        <v>-36.599999999999994</v>
      </c>
      <c r="K77" s="122">
        <f t="shared" ref="K77" si="32">SUM(F77/I77)*100%</f>
        <v>0.51715039577836419</v>
      </c>
    </row>
    <row r="78" spans="1:11" ht="40.5" hidden="1">
      <c r="A78" s="29">
        <v>410345</v>
      </c>
      <c r="B78" s="144" t="s">
        <v>64</v>
      </c>
      <c r="C78" s="137"/>
      <c r="D78" s="139"/>
      <c r="E78" s="139"/>
      <c r="F78" s="166"/>
      <c r="G78" s="84"/>
      <c r="H78" s="85"/>
      <c r="I78" s="166"/>
      <c r="J78" s="86">
        <f>SUM(F78-I78)</f>
        <v>0</v>
      </c>
      <c r="K78" s="87"/>
    </row>
    <row r="79" spans="1:11" ht="20.25">
      <c r="A79" s="29">
        <v>410539</v>
      </c>
      <c r="B79" s="62" t="s">
        <v>52</v>
      </c>
      <c r="C79" s="137"/>
      <c r="D79" s="139">
        <v>269.5</v>
      </c>
      <c r="E79" s="139">
        <v>269.5</v>
      </c>
      <c r="F79" s="166">
        <v>63</v>
      </c>
      <c r="G79" s="84">
        <f t="shared" si="28"/>
        <v>-206.5</v>
      </c>
      <c r="H79" s="85">
        <f t="shared" si="31"/>
        <v>0.23376623376623376</v>
      </c>
      <c r="I79" s="166">
        <v>937.7</v>
      </c>
      <c r="J79" s="86">
        <f>SUM(F79-I79)</f>
        <v>-874.7</v>
      </c>
      <c r="K79" s="87"/>
    </row>
    <row r="80" spans="1:11" ht="20.25">
      <c r="A80" s="35"/>
      <c r="B80" s="75" t="s">
        <v>42</v>
      </c>
      <c r="C80" s="120">
        <f>SUM(C68:C73)</f>
        <v>10790.9</v>
      </c>
      <c r="D80" s="120">
        <f>SUM(D68:D73)</f>
        <v>11060.4</v>
      </c>
      <c r="E80" s="120">
        <f>SUM(E68:E73)</f>
        <v>11060.4</v>
      </c>
      <c r="F80" s="170">
        <f>SUM(F68:F73)</f>
        <v>14330.5</v>
      </c>
      <c r="G80" s="120">
        <f>SUM(G68:G73)</f>
        <v>3270.1000000000013</v>
      </c>
      <c r="H80" s="80">
        <f t="shared" si="31"/>
        <v>1.2956583848685401</v>
      </c>
      <c r="I80" s="170">
        <f>SUM(I68:I73)</f>
        <v>20727.599999999999</v>
      </c>
      <c r="J80" s="120">
        <f>SUM(J68:J73)</f>
        <v>-6397.1</v>
      </c>
      <c r="K80" s="101">
        <f>SUM(F80/I80)*100%</f>
        <v>0.69137285551631644</v>
      </c>
    </row>
    <row r="81" spans="1:11" ht="21" thickBot="1">
      <c r="A81" s="40"/>
      <c r="B81" s="24" t="s">
        <v>30</v>
      </c>
      <c r="C81" s="140">
        <f>SUM(C66,C80)</f>
        <v>553815.79999999993</v>
      </c>
      <c r="D81" s="140">
        <f>SUM(D66,D80)</f>
        <v>602755.19999999995</v>
      </c>
      <c r="E81" s="140">
        <f>SUM(E66,E80)</f>
        <v>548998.1</v>
      </c>
      <c r="F81" s="180">
        <f>SUM(F66,F80)</f>
        <v>563802.1</v>
      </c>
      <c r="G81" s="140">
        <f>SUM(G66,G80)</f>
        <v>14804.000000000015</v>
      </c>
      <c r="H81" s="145">
        <f t="shared" si="31"/>
        <v>1.0269654849443013</v>
      </c>
      <c r="I81" s="180">
        <f>SUM(I66,I80)</f>
        <v>471841.1</v>
      </c>
      <c r="J81" s="140">
        <f>SUM(J66,J80)</f>
        <v>91961</v>
      </c>
      <c r="K81" s="141">
        <f>SUM(F81/I81)*100%</f>
        <v>1.1948982401066799</v>
      </c>
    </row>
    <row r="82" spans="1:11" ht="20.25">
      <c r="A82" s="15"/>
      <c r="B82" s="16" t="s">
        <v>40</v>
      </c>
      <c r="C82" s="16"/>
      <c r="D82" s="17"/>
      <c r="E82" s="17"/>
      <c r="F82" s="18"/>
      <c r="G82" s="19"/>
      <c r="H82" s="20"/>
      <c r="I82" s="21"/>
      <c r="J82" s="22"/>
      <c r="K82" s="22"/>
    </row>
    <row r="83" spans="1:11" ht="18.75">
      <c r="A83" s="1"/>
      <c r="B83" s="1"/>
      <c r="C83" s="1"/>
      <c r="D83" s="10"/>
      <c r="E83" s="10"/>
      <c r="F83" s="11"/>
      <c r="G83" s="12"/>
      <c r="H83" s="13"/>
      <c r="I83" s="8"/>
      <c r="J83" s="7"/>
      <c r="K83" s="7"/>
    </row>
    <row r="84" spans="1:11" ht="18.75">
      <c r="A84" s="1"/>
      <c r="B84" s="1"/>
      <c r="C84" s="1"/>
      <c r="D84" s="10"/>
      <c r="E84" s="10"/>
      <c r="F84" s="14"/>
      <c r="G84" s="12"/>
      <c r="H84" s="13"/>
      <c r="I84" s="8"/>
      <c r="J84" s="7"/>
      <c r="K84" s="7"/>
    </row>
    <row r="85" spans="1:11" ht="20.25">
      <c r="A85" s="1"/>
      <c r="B85" s="1"/>
      <c r="C85" s="1"/>
      <c r="D85" s="6"/>
      <c r="E85" s="6"/>
      <c r="F85" s="3"/>
      <c r="G85" s="3"/>
      <c r="H85" s="4"/>
      <c r="I85" s="5"/>
      <c r="J85" s="1"/>
      <c r="K85" s="1"/>
    </row>
    <row r="89" spans="1:11">
      <c r="B89" t="s">
        <v>39</v>
      </c>
    </row>
    <row r="91" spans="1:11">
      <c r="B91" t="s">
        <v>39</v>
      </c>
    </row>
  </sheetData>
  <mergeCells count="13">
    <mergeCell ref="I5:I6"/>
    <mergeCell ref="J5:K5"/>
    <mergeCell ref="A67:K67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листопад-19</vt:lpstr>
      <vt:lpstr>Лист7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Userr</cp:lastModifiedBy>
  <cp:lastPrinted>2019-12-11T14:26:56Z</cp:lastPrinted>
  <dcterms:created xsi:type="dcterms:W3CDTF">2015-02-12T09:02:27Z</dcterms:created>
  <dcterms:modified xsi:type="dcterms:W3CDTF">2019-12-13T12:47:47Z</dcterms:modified>
</cp:coreProperties>
</file>