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2120" windowHeight="9945" tabRatio="351"/>
  </bookViews>
  <sheets>
    <sheet name="червень-19" sheetId="35" r:id="rId1"/>
  </sheets>
  <calcPr calcId="145621"/>
</workbook>
</file>

<file path=xl/calcChain.xml><?xml version="1.0" encoding="utf-8"?>
<calcChain xmlns="http://schemas.openxmlformats.org/spreadsheetml/2006/main">
  <c r="H62" i="35" l="1"/>
  <c r="G62" i="35"/>
  <c r="E45" i="35"/>
  <c r="F45" i="35"/>
  <c r="J62" i="35"/>
  <c r="K62" i="35"/>
  <c r="G61" i="35" l="1"/>
  <c r="H61" i="35"/>
  <c r="G59" i="35"/>
  <c r="H59" i="35"/>
  <c r="D45" i="35"/>
  <c r="D39" i="35"/>
  <c r="J76" i="35"/>
  <c r="H76" i="35"/>
  <c r="G76" i="35"/>
  <c r="J75" i="35"/>
  <c r="K74" i="35"/>
  <c r="J74" i="35"/>
  <c r="H74" i="35"/>
  <c r="G74" i="35"/>
  <c r="G73" i="35"/>
  <c r="K72" i="35"/>
  <c r="J72" i="35"/>
  <c r="G72" i="35"/>
  <c r="J71" i="35"/>
  <c r="G71" i="35"/>
  <c r="I70" i="35"/>
  <c r="I77" i="35" s="1"/>
  <c r="F70" i="35"/>
  <c r="F77" i="35" s="1"/>
  <c r="E70" i="35"/>
  <c r="E77" i="35" s="1"/>
  <c r="D70" i="35"/>
  <c r="D77" i="35" s="1"/>
  <c r="C70" i="35"/>
  <c r="C77" i="35" s="1"/>
  <c r="J69" i="35"/>
  <c r="H69" i="35"/>
  <c r="G69" i="35"/>
  <c r="K68" i="35"/>
  <c r="J68" i="35"/>
  <c r="H68" i="35"/>
  <c r="G68" i="35"/>
  <c r="K67" i="35"/>
  <c r="J67" i="35"/>
  <c r="G67" i="35"/>
  <c r="J66" i="35"/>
  <c r="G66" i="35"/>
  <c r="K65" i="35"/>
  <c r="J65" i="35"/>
  <c r="H65" i="35"/>
  <c r="G65" i="35"/>
  <c r="K61" i="35"/>
  <c r="J61" i="35"/>
  <c r="K60" i="35"/>
  <c r="J60" i="35"/>
  <c r="H60" i="35"/>
  <c r="G60" i="35"/>
  <c r="K59" i="35"/>
  <c r="J59" i="35"/>
  <c r="K58" i="35"/>
  <c r="J58" i="35"/>
  <c r="H58" i="35"/>
  <c r="G58" i="35"/>
  <c r="K57" i="35"/>
  <c r="J57" i="35"/>
  <c r="H57" i="35"/>
  <c r="G57" i="35"/>
  <c r="K56" i="35"/>
  <c r="J56" i="35"/>
  <c r="H56" i="35"/>
  <c r="G56" i="35"/>
  <c r="J55" i="35"/>
  <c r="H55" i="35"/>
  <c r="G55" i="35"/>
  <c r="K54" i="35"/>
  <c r="J54" i="35"/>
  <c r="H54" i="35"/>
  <c r="G54" i="35"/>
  <c r="J53" i="35"/>
  <c r="H53" i="35"/>
  <c r="G53" i="35"/>
  <c r="J52" i="35"/>
  <c r="G52" i="35"/>
  <c r="J51" i="35"/>
  <c r="H51" i="35"/>
  <c r="G51" i="35"/>
  <c r="J50" i="35"/>
  <c r="H50" i="35"/>
  <c r="G50" i="35"/>
  <c r="K49" i="35"/>
  <c r="J49" i="35"/>
  <c r="H49" i="35"/>
  <c r="G49" i="35"/>
  <c r="K48" i="35"/>
  <c r="J48" i="35"/>
  <c r="H48" i="35"/>
  <c r="G48" i="35"/>
  <c r="K47" i="35"/>
  <c r="J47" i="35"/>
  <c r="H47" i="35"/>
  <c r="G47" i="35"/>
  <c r="K46" i="35"/>
  <c r="J46" i="35"/>
  <c r="H46" i="35"/>
  <c r="G46" i="35"/>
  <c r="G45" i="35" s="1"/>
  <c r="I45" i="35"/>
  <c r="C45" i="35"/>
  <c r="K44" i="35"/>
  <c r="J44" i="35"/>
  <c r="H44" i="35"/>
  <c r="G44" i="35"/>
  <c r="K43" i="35"/>
  <c r="J43" i="35"/>
  <c r="H43" i="35"/>
  <c r="G43" i="35"/>
  <c r="K42" i="35"/>
  <c r="J42" i="35"/>
  <c r="H42" i="35"/>
  <c r="G42" i="35"/>
  <c r="K41" i="35"/>
  <c r="J41" i="35"/>
  <c r="H41" i="35"/>
  <c r="G41" i="35"/>
  <c r="J40" i="35"/>
  <c r="G40" i="35"/>
  <c r="I39" i="35"/>
  <c r="F39" i="35"/>
  <c r="E39" i="35"/>
  <c r="C39" i="35"/>
  <c r="I38" i="35"/>
  <c r="F38" i="35"/>
  <c r="D38" i="35"/>
  <c r="C38" i="35"/>
  <c r="K36" i="35"/>
  <c r="J36" i="35"/>
  <c r="G36" i="35"/>
  <c r="J35" i="35"/>
  <c r="H35" i="35"/>
  <c r="G35" i="35"/>
  <c r="J34" i="35"/>
  <c r="F33" i="35"/>
  <c r="E33" i="35"/>
  <c r="D33" i="35"/>
  <c r="K32" i="35"/>
  <c r="J32" i="35"/>
  <c r="H32" i="35"/>
  <c r="G32" i="35"/>
  <c r="K31" i="35"/>
  <c r="J31" i="35"/>
  <c r="H31" i="35"/>
  <c r="G31" i="35"/>
  <c r="K30" i="35"/>
  <c r="J30" i="35"/>
  <c r="H30" i="35"/>
  <c r="G30" i="35"/>
  <c r="J29" i="35"/>
  <c r="H29" i="35"/>
  <c r="G29" i="35"/>
  <c r="K28" i="35"/>
  <c r="J28" i="35"/>
  <c r="H28" i="35"/>
  <c r="G28" i="35"/>
  <c r="K27" i="35"/>
  <c r="J27" i="35"/>
  <c r="H27" i="35"/>
  <c r="G27" i="35"/>
  <c r="K26" i="35"/>
  <c r="J26" i="35"/>
  <c r="H26" i="35"/>
  <c r="G26" i="35"/>
  <c r="K25" i="35"/>
  <c r="J25" i="35"/>
  <c r="H25" i="35"/>
  <c r="G25" i="35"/>
  <c r="K24" i="35"/>
  <c r="J24" i="35"/>
  <c r="H24" i="35"/>
  <c r="G24" i="35"/>
  <c r="J23" i="35"/>
  <c r="K22" i="35"/>
  <c r="J22" i="35"/>
  <c r="H22" i="35"/>
  <c r="G22" i="35"/>
  <c r="K21" i="35"/>
  <c r="J21" i="35"/>
  <c r="H21" i="35"/>
  <c r="G21" i="35"/>
  <c r="I20" i="35"/>
  <c r="F20" i="35"/>
  <c r="E20" i="35"/>
  <c r="D20" i="35"/>
  <c r="C20" i="35"/>
  <c r="K19" i="35"/>
  <c r="J19" i="35"/>
  <c r="H19" i="35"/>
  <c r="G19" i="35"/>
  <c r="K18" i="35"/>
  <c r="J18" i="35"/>
  <c r="H18" i="35"/>
  <c r="G18" i="35"/>
  <c r="K17" i="35"/>
  <c r="J17" i="35"/>
  <c r="H17" i="35"/>
  <c r="G17" i="35"/>
  <c r="K16" i="35"/>
  <c r="J16" i="35"/>
  <c r="H16" i="35"/>
  <c r="G16" i="35"/>
  <c r="K15" i="35"/>
  <c r="J15" i="35"/>
  <c r="H15" i="35"/>
  <c r="G15" i="35"/>
  <c r="G14" i="35" s="1"/>
  <c r="I14" i="35"/>
  <c r="F14" i="35"/>
  <c r="E14" i="35"/>
  <c r="D14" i="35"/>
  <c r="D13" i="35" s="1"/>
  <c r="D8" i="35" s="1"/>
  <c r="D37" i="35" s="1"/>
  <c r="C14" i="35"/>
  <c r="F13" i="35"/>
  <c r="F8" i="35" s="1"/>
  <c r="E13" i="35"/>
  <c r="E8" i="35" s="1"/>
  <c r="C13" i="35"/>
  <c r="K12" i="35"/>
  <c r="J12" i="35"/>
  <c r="H12" i="35"/>
  <c r="G12" i="35"/>
  <c r="J11" i="35"/>
  <c r="G11" i="35"/>
  <c r="K10" i="35"/>
  <c r="J10" i="35"/>
  <c r="H10" i="35"/>
  <c r="G10" i="35"/>
  <c r="K9" i="35"/>
  <c r="J9" i="35"/>
  <c r="H9" i="35"/>
  <c r="G9" i="35"/>
  <c r="C8" i="35"/>
  <c r="C37" i="35" s="1"/>
  <c r="C63" i="35" s="1"/>
  <c r="C78" i="35" s="1"/>
  <c r="F37" i="35" l="1"/>
  <c r="H37" i="35" s="1"/>
  <c r="J39" i="35"/>
  <c r="G70" i="35"/>
  <c r="D63" i="35"/>
  <c r="D78" i="35" s="1"/>
  <c r="G77" i="35"/>
  <c r="K14" i="35"/>
  <c r="G20" i="35"/>
  <c r="J20" i="35"/>
  <c r="K45" i="35"/>
  <c r="K38" i="35"/>
  <c r="J14" i="35"/>
  <c r="E38" i="35"/>
  <c r="G38" i="35" s="1"/>
  <c r="H33" i="35"/>
  <c r="E37" i="35"/>
  <c r="E63" i="35" s="1"/>
  <c r="E78" i="35" s="1"/>
  <c r="H20" i="35"/>
  <c r="G13" i="35"/>
  <c r="G8" i="35" s="1"/>
  <c r="F63" i="35"/>
  <c r="H77" i="35"/>
  <c r="K77" i="35"/>
  <c r="H8" i="35"/>
  <c r="I13" i="35"/>
  <c r="I8" i="35" s="1"/>
  <c r="I37" i="35" s="1"/>
  <c r="I63" i="35" s="1"/>
  <c r="I78" i="35" s="1"/>
  <c r="H14" i="35"/>
  <c r="K20" i="35"/>
  <c r="G33" i="35"/>
  <c r="J33" i="35"/>
  <c r="G39" i="35"/>
  <c r="K39" i="35"/>
  <c r="H45" i="35"/>
  <c r="J45" i="35"/>
  <c r="J38" i="35" s="1"/>
  <c r="H70" i="35"/>
  <c r="J70" i="35"/>
  <c r="J77" i="35" s="1"/>
  <c r="H13" i="35"/>
  <c r="H39" i="35"/>
  <c r="K70" i="35"/>
  <c r="H38" i="35" l="1"/>
  <c r="G37" i="35"/>
  <c r="G63" i="35" s="1"/>
  <c r="G78" i="35" s="1"/>
  <c r="K37" i="35"/>
  <c r="H63" i="35"/>
  <c r="F78" i="35"/>
  <c r="K63" i="35"/>
  <c r="K8" i="35"/>
  <c r="K13" i="35"/>
  <c r="J13" i="35"/>
  <c r="J8" i="35" s="1"/>
  <c r="J37" i="35" s="1"/>
  <c r="J63" i="35" s="1"/>
  <c r="J78" i="35" s="1"/>
  <c r="K78" i="35" l="1"/>
  <c r="H78" i="35"/>
</calcChain>
</file>

<file path=xl/sharedStrings.xml><?xml version="1.0" encoding="utf-8"?>
<sst xmlns="http://schemas.openxmlformats.org/spreadsheetml/2006/main" count="90" uniqueCount="84">
  <si>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</si>
  <si>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</si>
  <si>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</si>
  <si>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</si>
  <si>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</si>
  <si>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</si>
  <si>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</si>
  <si>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</si>
  <si>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</si>
  <si>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</si>
  <si>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</si>
  <si>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</si>
  <si>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</si>
  <si>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</si>
  <si>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</si>
  <si>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</si>
  <si>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</si>
  <si>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</si>
  <si>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</si>
  <si>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</si>
  <si>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</si>
  <si>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</si>
  <si>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</si>
  <si>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</si>
  <si>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</si>
  <si>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</si>
  <si>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</si>
  <si>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</si>
  <si>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</si>
  <si>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</si>
  <si>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</si>
  <si>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</si>
  <si>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</si>
  <si>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</si>
  <si>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</si>
  <si>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</si>
  <si>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</si>
  <si>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</si>
  <si>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</si>
  <si>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</si>
  <si>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</si>
  <si>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</si>
  <si>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</si>
  <si>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</si>
  <si>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</si>
  <si>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</si>
  <si>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</si>
  <si>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</si>
  <si>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</si>
  <si>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</si>
  <si>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</si>
  <si>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</si>
  <si>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</si>
  <si>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</si>
  <si>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</si>
  <si>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</si>
  <si>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</si>
  <si>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</si>
  <si>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</si>
  <si>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</si>
  <si>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</si>
  <si>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</si>
  <si>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</si>
  <si>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</si>
  <si>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</si>
  <si>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</si>
  <si>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</si>
  <si>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</si>
  <si>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</si>
  <si>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</si>
  <si>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</si>
  <si>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</si>
  <si>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на 2019 р.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</si>
  <si>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</si>
  <si>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</si>
  <si>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</si>
  <si>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</si>
  <si>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</si>
  <si>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Затверджений бюджет                  на 2019р. зі змінами</t>
  </si>
  <si>
    <t xml:space="preserve">Затверджено розписом станом на  01.07.2019 р.                             </t>
  </si>
  <si>
    <t xml:space="preserve"> Фактичні надходження до бюджету станом  на 01.07.2019р.</t>
  </si>
  <si>
    <r>
      <t xml:space="preserve">                                                                                                                 станом  на 01 липня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</si>
  <si>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</si>
  <si>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 Фактичні надходження до бюджету станом  на 01.07.2018р.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</si>
</sst>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1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88"/>
  <sheetViews>
    <sheetView tabSelected="1" view="pageBreakPreview" zoomScale="70" zoomScaleNormal="60" zoomScaleSheetLayoutView="70" workbookViewId="0">
      <selection activeCell="I7" sqref="I7"/>
    </sheetView>
  </sheetViews>
  <sheetFormatPr defaultRowHeight="15" x14ac:dyDescent="0.25"/>
  <cols>
    <col min="1" max="1" width="15.7109375" customWidth="1"/>
    <col min="2" max="2" width="104.2851562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0.25" x14ac:dyDescent="0.3">
      <c r="A2" s="2"/>
      <c r="B2" s="198" t="s">
        <v>57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0.25" x14ac:dyDescent="0.3">
      <c r="A3" s="2"/>
      <c r="B3" s="199" t="s">
        <v>81</v>
      </c>
      <c r="C3" s="199"/>
      <c r="D3" s="199"/>
      <c r="E3" s="199"/>
      <c r="F3" s="199"/>
      <c r="G3" s="199"/>
      <c r="H3" s="199"/>
      <c r="I3" s="199"/>
      <c r="J3" s="199"/>
      <c r="K3" s="199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200" t="s">
        <v>43</v>
      </c>
      <c r="B5" s="202" t="s">
        <v>44</v>
      </c>
      <c r="C5" s="204" t="s">
        <v>72</v>
      </c>
      <c r="D5" s="204" t="s">
        <v>78</v>
      </c>
      <c r="E5" s="206" t="s">
        <v>79</v>
      </c>
      <c r="F5" s="208" t="s">
        <v>80</v>
      </c>
      <c r="G5" s="193" t="s">
        <v>1</v>
      </c>
      <c r="H5" s="193"/>
      <c r="I5" s="208" t="s">
        <v>83</v>
      </c>
      <c r="J5" s="193" t="s">
        <v>53</v>
      </c>
      <c r="K5" s="194"/>
    </row>
    <row r="6" spans="1:11" ht="58.5" customHeight="1" x14ac:dyDescent="0.25">
      <c r="A6" s="201"/>
      <c r="B6" s="203"/>
      <c r="C6" s="205"/>
      <c r="D6" s="205"/>
      <c r="E6" s="207"/>
      <c r="F6" s="209"/>
      <c r="G6" s="25" t="s">
        <v>2</v>
      </c>
      <c r="H6" s="26" t="s">
        <v>3</v>
      </c>
      <c r="I6" s="209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5">
        <v>6</v>
      </c>
      <c r="G7" s="45">
        <v>7</v>
      </c>
      <c r="H7" s="46">
        <v>8</v>
      </c>
      <c r="I7" s="165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2" t="s">
        <v>4</v>
      </c>
      <c r="C8" s="78">
        <f>SUM(C9:C12,C13)</f>
        <v>381501.6</v>
      </c>
      <c r="D8" s="79">
        <f>SUM(D9:D12,D13)</f>
        <v>400385.79999999993</v>
      </c>
      <c r="E8" s="79">
        <f>SUM(E9:E12,E13)</f>
        <v>211871.7</v>
      </c>
      <c r="F8" s="166">
        <f>SUM(F9:F12,F13)</f>
        <v>216081.80000000002</v>
      </c>
      <c r="G8" s="79">
        <f>SUM(G9:G12,G13)</f>
        <v>4210.1000000000085</v>
      </c>
      <c r="H8" s="80">
        <f>SUM(F8/E8)</f>
        <v>1.0198709879611105</v>
      </c>
      <c r="I8" s="166">
        <f>SUM(I9:I12,I13)</f>
        <v>169665.00000000003</v>
      </c>
      <c r="J8" s="79">
        <f>SUM(J9:J13)</f>
        <v>46416.80000000001</v>
      </c>
      <c r="K8" s="81">
        <f>SUM(F8/I8)*100%</f>
        <v>1.273579111779094</v>
      </c>
    </row>
    <row r="9" spans="1:11" ht="20.25" x14ac:dyDescent="0.3">
      <c r="A9" s="29">
        <v>110100</v>
      </c>
      <c r="B9" s="55" t="s">
        <v>5</v>
      </c>
      <c r="C9" s="82">
        <v>304490</v>
      </c>
      <c r="D9" s="82">
        <v>328380.09999999998</v>
      </c>
      <c r="E9" s="83">
        <v>175910.1</v>
      </c>
      <c r="F9" s="167">
        <v>179966.7</v>
      </c>
      <c r="G9" s="84">
        <f>SUM(F9-E9)</f>
        <v>4056.6000000000058</v>
      </c>
      <c r="H9" s="85">
        <f>SUM(F9/E9)</f>
        <v>1.0230606429079399</v>
      </c>
      <c r="I9" s="175">
        <v>133043</v>
      </c>
      <c r="J9" s="86">
        <f>SUM(F9-I9)</f>
        <v>46923.700000000012</v>
      </c>
      <c r="K9" s="87">
        <f>SUM(F9/I9)*100%</f>
        <v>1.3526957449847044</v>
      </c>
    </row>
    <row r="10" spans="1:11" ht="20.25" x14ac:dyDescent="0.3">
      <c r="A10" s="30">
        <v>110200</v>
      </c>
      <c r="B10" s="56" t="s">
        <v>6</v>
      </c>
      <c r="C10" s="88">
        <v>256.60000000000002</v>
      </c>
      <c r="D10" s="88">
        <v>564.6</v>
      </c>
      <c r="E10" s="89">
        <v>408</v>
      </c>
      <c r="F10" s="168">
        <v>564.70000000000005</v>
      </c>
      <c r="G10" s="84">
        <f t="shared" ref="G10:G12" si="0">SUM(F10-E10)</f>
        <v>156.70000000000005</v>
      </c>
      <c r="H10" s="85">
        <f t="shared" ref="H10:H12" si="1">SUM(F10/E10)</f>
        <v>1.3840686274509806</v>
      </c>
      <c r="I10" s="176">
        <v>272.7</v>
      </c>
      <c r="J10" s="86">
        <f t="shared" ref="J10:J19" si="2">SUM(F10-I10)</f>
        <v>292.00000000000006</v>
      </c>
      <c r="K10" s="87">
        <f t="shared" ref="K10:K32" si="3">SUM(F10/I10)*100%</f>
        <v>2.070773744041071</v>
      </c>
    </row>
    <row r="11" spans="1:11" ht="20.25" x14ac:dyDescent="0.3">
      <c r="A11" s="30">
        <v>130000</v>
      </c>
      <c r="B11" s="186" t="s">
        <v>76</v>
      </c>
      <c r="C11" s="187"/>
      <c r="D11" s="187">
        <v>26.1</v>
      </c>
      <c r="E11" s="89">
        <v>26.1</v>
      </c>
      <c r="F11" s="168">
        <v>26.1</v>
      </c>
      <c r="G11" s="84">
        <f t="shared" si="0"/>
        <v>0</v>
      </c>
      <c r="H11" s="85"/>
      <c r="I11" s="176"/>
      <c r="J11" s="86">
        <f t="shared" si="2"/>
        <v>26.1</v>
      </c>
      <c r="K11" s="87"/>
    </row>
    <row r="12" spans="1:11" ht="20.25" x14ac:dyDescent="0.3">
      <c r="A12" s="30">
        <v>140400</v>
      </c>
      <c r="B12" s="57" t="s">
        <v>74</v>
      </c>
      <c r="C12" s="90">
        <v>11655</v>
      </c>
      <c r="D12" s="90">
        <v>11655</v>
      </c>
      <c r="E12" s="91">
        <v>5295</v>
      </c>
      <c r="F12" s="168">
        <v>5008.8</v>
      </c>
      <c r="G12" s="84">
        <f t="shared" si="0"/>
        <v>-286.19999999999982</v>
      </c>
      <c r="H12" s="85">
        <f t="shared" si="1"/>
        <v>0.94594900849858365</v>
      </c>
      <c r="I12" s="176">
        <v>4906.7</v>
      </c>
      <c r="J12" s="86">
        <f t="shared" si="2"/>
        <v>102.10000000000036</v>
      </c>
      <c r="K12" s="87">
        <f t="shared" si="3"/>
        <v>1.0208082825524283</v>
      </c>
    </row>
    <row r="13" spans="1:11" ht="20.25" x14ac:dyDescent="0.3">
      <c r="A13" s="31">
        <v>180000</v>
      </c>
      <c r="B13" s="58" t="s">
        <v>7</v>
      </c>
      <c r="C13" s="92">
        <f>SUM(C18:C19,C14)</f>
        <v>65100</v>
      </c>
      <c r="D13" s="93">
        <f t="shared" ref="D13:F13" si="4">SUM(D18:D19,D14)</f>
        <v>59760</v>
      </c>
      <c r="E13" s="93">
        <f>SUM(E18:E19,E14)</f>
        <v>30232.5</v>
      </c>
      <c r="F13" s="169">
        <f t="shared" si="4"/>
        <v>30515.5</v>
      </c>
      <c r="G13" s="95">
        <f>SUM(G18:G19,G14)</f>
        <v>283.00000000000256</v>
      </c>
      <c r="H13" s="85">
        <f t="shared" ref="H13:H19" si="5">SUM(F13/E13)</f>
        <v>1.0093607872322832</v>
      </c>
      <c r="I13" s="169">
        <f t="shared" ref="I13" si="6">SUM(I18:I19,I14)</f>
        <v>31442.6</v>
      </c>
      <c r="J13" s="96">
        <f t="shared" si="2"/>
        <v>-927.09999999999854</v>
      </c>
      <c r="K13" s="97">
        <f t="shared" si="3"/>
        <v>0.97051452488025802</v>
      </c>
    </row>
    <row r="14" spans="1:11" ht="20.25" x14ac:dyDescent="0.3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45555</v>
      </c>
      <c r="E14" s="93">
        <f t="shared" si="7"/>
        <v>23044.6</v>
      </c>
      <c r="F14" s="169">
        <f t="shared" si="7"/>
        <v>23241.599999999999</v>
      </c>
      <c r="G14" s="95">
        <f>SUM(G15:G17)</f>
        <v>197.00000000000236</v>
      </c>
      <c r="H14" s="85">
        <f t="shared" si="5"/>
        <v>1.0085486404624078</v>
      </c>
      <c r="I14" s="169">
        <f t="shared" ref="I14" si="8">SUM(I15:I17)</f>
        <v>25179.699999999997</v>
      </c>
      <c r="J14" s="86">
        <f t="shared" si="2"/>
        <v>-1938.0999999999985</v>
      </c>
      <c r="K14" s="87">
        <f t="shared" si="3"/>
        <v>0.92302926563858989</v>
      </c>
    </row>
    <row r="15" spans="1:11" ht="20.25" x14ac:dyDescent="0.3">
      <c r="A15" s="30"/>
      <c r="B15" s="60" t="s">
        <v>9</v>
      </c>
      <c r="C15" s="98">
        <v>6250</v>
      </c>
      <c r="D15" s="98">
        <v>6250</v>
      </c>
      <c r="E15" s="91">
        <v>2896</v>
      </c>
      <c r="F15" s="168">
        <v>3599.3</v>
      </c>
      <c r="G15" s="84">
        <f t="shared" ref="G15:G19" si="9">SUM(F15-E15)</f>
        <v>703.30000000000018</v>
      </c>
      <c r="H15" s="85">
        <f t="shared" si="5"/>
        <v>1.2428522099447514</v>
      </c>
      <c r="I15" s="176">
        <v>2381.5</v>
      </c>
      <c r="J15" s="86">
        <f t="shared" si="2"/>
        <v>1217.8000000000002</v>
      </c>
      <c r="K15" s="87">
        <f t="shared" si="3"/>
        <v>1.5113583875708587</v>
      </c>
    </row>
    <row r="16" spans="1:11" ht="20.25" x14ac:dyDescent="0.3">
      <c r="A16" s="30"/>
      <c r="B16" s="60" t="s">
        <v>10</v>
      </c>
      <c r="C16" s="98">
        <v>45255</v>
      </c>
      <c r="D16" s="98">
        <v>39255</v>
      </c>
      <c r="E16" s="91">
        <v>20148.599999999999</v>
      </c>
      <c r="F16" s="168">
        <v>19616.7</v>
      </c>
      <c r="G16" s="84">
        <f t="shared" si="9"/>
        <v>-531.89999999999782</v>
      </c>
      <c r="H16" s="85">
        <f t="shared" si="5"/>
        <v>0.97360114350376714</v>
      </c>
      <c r="I16" s="176">
        <v>22739.1</v>
      </c>
      <c r="J16" s="86">
        <f t="shared" si="2"/>
        <v>-3122.3999999999978</v>
      </c>
      <c r="K16" s="87">
        <f t="shared" si="3"/>
        <v>0.86268585827935151</v>
      </c>
    </row>
    <row r="17" spans="1:11" ht="20.25" x14ac:dyDescent="0.3">
      <c r="A17" s="30"/>
      <c r="B17" s="60" t="s">
        <v>11</v>
      </c>
      <c r="C17" s="98">
        <v>50</v>
      </c>
      <c r="D17" s="98">
        <v>50</v>
      </c>
      <c r="E17" s="91"/>
      <c r="F17" s="168">
        <v>25.6</v>
      </c>
      <c r="G17" s="84">
        <f t="shared" si="9"/>
        <v>25.6</v>
      </c>
      <c r="H17" s="85" t="e">
        <f t="shared" si="5"/>
        <v>#DIV/0!</v>
      </c>
      <c r="I17" s="176">
        <v>59.1</v>
      </c>
      <c r="J17" s="86">
        <f t="shared" si="2"/>
        <v>-33.5</v>
      </c>
      <c r="K17" s="87">
        <f t="shared" si="3"/>
        <v>0.43316412859560072</v>
      </c>
    </row>
    <row r="18" spans="1:11" ht="20.25" x14ac:dyDescent="0.3">
      <c r="A18" s="30">
        <v>180300</v>
      </c>
      <c r="B18" s="60" t="s">
        <v>12</v>
      </c>
      <c r="C18" s="98">
        <v>5</v>
      </c>
      <c r="D18" s="98">
        <v>5</v>
      </c>
      <c r="E18" s="91">
        <v>2.4</v>
      </c>
      <c r="F18" s="168">
        <v>50.1</v>
      </c>
      <c r="G18" s="84">
        <f t="shared" si="9"/>
        <v>47.7</v>
      </c>
      <c r="H18" s="85">
        <f t="shared" si="5"/>
        <v>20.875</v>
      </c>
      <c r="I18" s="176">
        <v>3</v>
      </c>
      <c r="J18" s="86">
        <f t="shared" si="2"/>
        <v>47.1</v>
      </c>
      <c r="K18" s="87">
        <f t="shared" si="3"/>
        <v>16.7</v>
      </c>
    </row>
    <row r="19" spans="1:11" ht="20.25" x14ac:dyDescent="0.3">
      <c r="A19" s="30">
        <v>180500</v>
      </c>
      <c r="B19" s="60" t="s">
        <v>13</v>
      </c>
      <c r="C19" s="98">
        <v>13540</v>
      </c>
      <c r="D19" s="98">
        <v>14200</v>
      </c>
      <c r="E19" s="91">
        <v>7185.5</v>
      </c>
      <c r="F19" s="168">
        <v>7223.8</v>
      </c>
      <c r="G19" s="84">
        <f t="shared" si="9"/>
        <v>38.300000000000182</v>
      </c>
      <c r="H19" s="85">
        <f t="shared" si="5"/>
        <v>1.0053301788323707</v>
      </c>
      <c r="I19" s="176">
        <v>6259.9</v>
      </c>
      <c r="J19" s="86">
        <f t="shared" si="2"/>
        <v>963.90000000000055</v>
      </c>
      <c r="K19" s="87">
        <f t="shared" si="3"/>
        <v>1.1539800955286827</v>
      </c>
    </row>
    <row r="20" spans="1:11" ht="20.25" x14ac:dyDescent="0.3">
      <c r="A20" s="32">
        <v>200000</v>
      </c>
      <c r="B20" s="23" t="s">
        <v>15</v>
      </c>
      <c r="C20" s="99">
        <f>SUM(C21:C32)</f>
        <v>1750</v>
      </c>
      <c r="D20" s="100">
        <f>SUM(D21:D32)</f>
        <v>2422.4</v>
      </c>
      <c r="E20" s="100">
        <f>SUM(E21:E32)</f>
        <v>1221.0999999999999</v>
      </c>
      <c r="F20" s="170">
        <f>SUM(F21:F32)</f>
        <v>1617.9</v>
      </c>
      <c r="G20" s="100">
        <f>SUM(G21:G32)</f>
        <v>396.79999999999995</v>
      </c>
      <c r="H20" s="80">
        <f>SUM(F20/E20)</f>
        <v>1.3249529113094753</v>
      </c>
      <c r="I20" s="170">
        <f>SUM(I21:I32)</f>
        <v>1150.3999999999999</v>
      </c>
      <c r="J20" s="100">
        <f>SUM(J21:J32)</f>
        <v>467.50000000000006</v>
      </c>
      <c r="K20" s="101">
        <f>SUM(F20/I20)*100%</f>
        <v>1.4063803894297637</v>
      </c>
    </row>
    <row r="21" spans="1:11" ht="40.5" x14ac:dyDescent="0.3">
      <c r="A21" s="30">
        <v>210103</v>
      </c>
      <c r="B21" s="61" t="s">
        <v>65</v>
      </c>
      <c r="C21" s="102">
        <v>174.5</v>
      </c>
      <c r="D21" s="102">
        <v>174.5</v>
      </c>
      <c r="E21" s="91">
        <v>102</v>
      </c>
      <c r="F21" s="168">
        <v>119.2</v>
      </c>
      <c r="G21" s="84">
        <f t="shared" ref="G21:G32" si="10">SUM(F21-E21)</f>
        <v>17.200000000000003</v>
      </c>
      <c r="H21" s="85">
        <f t="shared" ref="H21:H32" si="11">SUM(F21/E21)</f>
        <v>1.1686274509803922</v>
      </c>
      <c r="I21" s="176">
        <v>156.4</v>
      </c>
      <c r="J21" s="86">
        <f t="shared" ref="J21:J36" si="12">SUM(F21-I21)</f>
        <v>-37.200000000000003</v>
      </c>
      <c r="K21" s="103">
        <f t="shared" si="3"/>
        <v>0.76214833759590794</v>
      </c>
    </row>
    <row r="22" spans="1:11" ht="20.25" x14ac:dyDescent="0.3">
      <c r="A22" s="30">
        <v>210500</v>
      </c>
      <c r="B22" s="62" t="s">
        <v>38</v>
      </c>
      <c r="C22" s="104"/>
      <c r="D22" s="91"/>
      <c r="E22" s="91"/>
      <c r="F22" s="168"/>
      <c r="G22" s="84">
        <f t="shared" si="10"/>
        <v>0</v>
      </c>
      <c r="H22" s="85" t="e">
        <f t="shared" si="11"/>
        <v>#DIV/0!</v>
      </c>
      <c r="I22" s="176">
        <v>92</v>
      </c>
      <c r="J22" s="86">
        <f t="shared" si="12"/>
        <v>-92</v>
      </c>
      <c r="K22" s="103">
        <f t="shared" si="3"/>
        <v>0</v>
      </c>
    </row>
    <row r="23" spans="1:11" ht="20.25" x14ac:dyDescent="0.3">
      <c r="A23" s="30">
        <v>210805</v>
      </c>
      <c r="B23" s="63" t="s">
        <v>16</v>
      </c>
      <c r="C23" s="105"/>
      <c r="D23" s="91"/>
      <c r="E23" s="91"/>
      <c r="F23" s="168"/>
      <c r="G23" s="84"/>
      <c r="H23" s="85"/>
      <c r="I23" s="176"/>
      <c r="J23" s="86">
        <f t="shared" si="12"/>
        <v>0</v>
      </c>
      <c r="K23" s="103"/>
    </row>
    <row r="24" spans="1:11" ht="20.25" x14ac:dyDescent="0.3">
      <c r="A24" s="29">
        <v>210811</v>
      </c>
      <c r="B24" s="64" t="s">
        <v>17</v>
      </c>
      <c r="C24" s="106">
        <v>100</v>
      </c>
      <c r="D24" s="106">
        <v>100</v>
      </c>
      <c r="E24" s="91">
        <v>47</v>
      </c>
      <c r="F24" s="168">
        <v>116.7</v>
      </c>
      <c r="G24" s="84">
        <f t="shared" si="10"/>
        <v>69.7</v>
      </c>
      <c r="H24" s="85">
        <f t="shared" si="11"/>
        <v>2.4829787234042553</v>
      </c>
      <c r="I24" s="176">
        <v>99.3</v>
      </c>
      <c r="J24" s="86">
        <f t="shared" si="12"/>
        <v>17.400000000000006</v>
      </c>
      <c r="K24" s="103">
        <f>SUM(F24/I24)*100%</f>
        <v>1.1752265861027191</v>
      </c>
    </row>
    <row r="25" spans="1:11" ht="42" customHeight="1" x14ac:dyDescent="0.3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8">
        <v>13.6</v>
      </c>
      <c r="G25" s="84">
        <f t="shared" ref="G25" si="13">SUM(F25-E25)</f>
        <v>0</v>
      </c>
      <c r="H25" s="85">
        <f t="shared" si="11"/>
        <v>1</v>
      </c>
      <c r="I25" s="176"/>
      <c r="J25" s="86">
        <f t="shared" si="12"/>
        <v>13.6</v>
      </c>
      <c r="K25" s="103" t="e">
        <f>SUM(F25/I25)*100%</f>
        <v>#DIV/0!</v>
      </c>
    </row>
    <row r="26" spans="1:11" ht="45" customHeight="1" x14ac:dyDescent="0.3">
      <c r="A26" s="34">
        <v>220103</v>
      </c>
      <c r="B26" s="65" t="s">
        <v>37</v>
      </c>
      <c r="C26" s="107">
        <v>25</v>
      </c>
      <c r="D26" s="107">
        <v>25</v>
      </c>
      <c r="E26" s="91">
        <v>11.2</v>
      </c>
      <c r="F26" s="168">
        <v>11.9</v>
      </c>
      <c r="G26" s="84">
        <f t="shared" si="10"/>
        <v>0.70000000000000107</v>
      </c>
      <c r="H26" s="85">
        <f t="shared" si="11"/>
        <v>1.0625</v>
      </c>
      <c r="I26" s="176">
        <v>13.1</v>
      </c>
      <c r="J26" s="86">
        <f t="shared" si="12"/>
        <v>-1.1999999999999993</v>
      </c>
      <c r="K26" s="103">
        <f>SUM(F26/I26)*100%</f>
        <v>0.90839694656488557</v>
      </c>
    </row>
    <row r="27" spans="1:11" ht="20.25" x14ac:dyDescent="0.3">
      <c r="A27" s="29">
        <v>220125</v>
      </c>
      <c r="B27" s="66" t="s">
        <v>67</v>
      </c>
      <c r="C27" s="108">
        <v>1200</v>
      </c>
      <c r="D27" s="108">
        <v>1200</v>
      </c>
      <c r="E27" s="91">
        <v>600</v>
      </c>
      <c r="F27" s="168">
        <v>810.9</v>
      </c>
      <c r="G27" s="84">
        <f t="shared" si="10"/>
        <v>210.89999999999998</v>
      </c>
      <c r="H27" s="85">
        <f t="shared" si="11"/>
        <v>1.3514999999999999</v>
      </c>
      <c r="I27" s="176">
        <v>640.29999999999995</v>
      </c>
      <c r="J27" s="86">
        <f t="shared" si="12"/>
        <v>170.60000000000002</v>
      </c>
      <c r="K27" s="103">
        <f t="shared" si="3"/>
        <v>1.2664376073715446</v>
      </c>
    </row>
    <row r="28" spans="1:11" ht="40.5" x14ac:dyDescent="0.3">
      <c r="A28" s="29">
        <v>220126</v>
      </c>
      <c r="B28" s="155" t="s">
        <v>33</v>
      </c>
      <c r="C28" s="109">
        <v>130</v>
      </c>
      <c r="D28" s="110">
        <v>130</v>
      </c>
      <c r="E28" s="91">
        <v>64</v>
      </c>
      <c r="F28" s="168">
        <v>68.2</v>
      </c>
      <c r="G28" s="84">
        <f t="shared" si="10"/>
        <v>4.2000000000000028</v>
      </c>
      <c r="H28" s="85">
        <f t="shared" si="11"/>
        <v>1.065625</v>
      </c>
      <c r="I28" s="176">
        <v>66.7</v>
      </c>
      <c r="J28" s="86">
        <f t="shared" si="12"/>
        <v>1.5</v>
      </c>
      <c r="K28" s="103">
        <f t="shared" si="3"/>
        <v>1.0224887556221889</v>
      </c>
    </row>
    <row r="29" spans="1:11" ht="40.5" x14ac:dyDescent="0.3">
      <c r="A29" s="29">
        <v>220804</v>
      </c>
      <c r="B29" s="153" t="s">
        <v>71</v>
      </c>
      <c r="C29" s="110">
        <v>27</v>
      </c>
      <c r="D29" s="110">
        <v>647</v>
      </c>
      <c r="E29" s="91">
        <v>298</v>
      </c>
      <c r="F29" s="168">
        <v>297</v>
      </c>
      <c r="G29" s="84">
        <f t="shared" si="10"/>
        <v>-1</v>
      </c>
      <c r="H29" s="85">
        <f t="shared" si="11"/>
        <v>0.99664429530201337</v>
      </c>
      <c r="I29" s="176"/>
      <c r="J29" s="86">
        <f t="shared" si="12"/>
        <v>297</v>
      </c>
      <c r="K29" s="103"/>
    </row>
    <row r="30" spans="1:11" ht="20.25" x14ac:dyDescent="0.3">
      <c r="A30" s="29">
        <v>220900</v>
      </c>
      <c r="B30" s="55" t="s">
        <v>18</v>
      </c>
      <c r="C30" s="111">
        <v>17.5</v>
      </c>
      <c r="D30" s="111">
        <v>17.5</v>
      </c>
      <c r="E30" s="91">
        <v>8.5</v>
      </c>
      <c r="F30" s="168">
        <v>7.8</v>
      </c>
      <c r="G30" s="84">
        <f t="shared" si="10"/>
        <v>-0.70000000000000018</v>
      </c>
      <c r="H30" s="85">
        <f t="shared" si="11"/>
        <v>0.91764705882352937</v>
      </c>
      <c r="I30" s="176">
        <v>8.8000000000000007</v>
      </c>
      <c r="J30" s="86">
        <f t="shared" si="12"/>
        <v>-1.0000000000000009</v>
      </c>
      <c r="K30" s="103">
        <f t="shared" si="3"/>
        <v>0.88636363636363624</v>
      </c>
    </row>
    <row r="31" spans="1:11" ht="20.25" x14ac:dyDescent="0.3">
      <c r="A31" s="29">
        <v>240603</v>
      </c>
      <c r="B31" s="63" t="s">
        <v>16</v>
      </c>
      <c r="C31" s="112">
        <v>76</v>
      </c>
      <c r="D31" s="112">
        <v>112.8</v>
      </c>
      <c r="E31" s="91">
        <v>74.8</v>
      </c>
      <c r="F31" s="168">
        <v>167.2</v>
      </c>
      <c r="G31" s="84">
        <f t="shared" si="10"/>
        <v>92.399999999999991</v>
      </c>
      <c r="H31" s="85">
        <f t="shared" si="11"/>
        <v>2.2352941176470589</v>
      </c>
      <c r="I31" s="176">
        <v>70</v>
      </c>
      <c r="J31" s="86">
        <f t="shared" si="12"/>
        <v>97.199999999999989</v>
      </c>
      <c r="K31" s="103">
        <f t="shared" si="3"/>
        <v>2.3885714285714283</v>
      </c>
    </row>
    <row r="32" spans="1:11" ht="57" customHeight="1" x14ac:dyDescent="0.3">
      <c r="A32" s="34">
        <v>240622</v>
      </c>
      <c r="B32" s="67" t="s">
        <v>45</v>
      </c>
      <c r="C32" s="113"/>
      <c r="D32" s="114">
        <v>2</v>
      </c>
      <c r="E32" s="114">
        <v>2</v>
      </c>
      <c r="F32" s="171">
        <v>5.4</v>
      </c>
      <c r="G32" s="84">
        <f t="shared" si="10"/>
        <v>3.4000000000000004</v>
      </c>
      <c r="H32" s="85">
        <f t="shared" si="11"/>
        <v>2.7</v>
      </c>
      <c r="I32" s="177">
        <v>3.8</v>
      </c>
      <c r="J32" s="86">
        <f t="shared" si="12"/>
        <v>1.6000000000000005</v>
      </c>
      <c r="K32" s="103">
        <f t="shared" si="3"/>
        <v>1.4210526315789476</v>
      </c>
    </row>
    <row r="33" spans="1:11" ht="20.25" x14ac:dyDescent="0.3">
      <c r="A33" s="32">
        <v>300000</v>
      </c>
      <c r="B33" s="23" t="s">
        <v>19</v>
      </c>
      <c r="C33" s="115"/>
      <c r="D33" s="100">
        <f>SUM(D34:D36)</f>
        <v>0.3</v>
      </c>
      <c r="E33" s="100">
        <f>SUM(E35)</f>
        <v>0.3</v>
      </c>
      <c r="F33" s="170">
        <f>SUM(F35,F34)</f>
        <v>0.5</v>
      </c>
      <c r="G33" s="100">
        <f>SUM(F33-E33)</f>
        <v>0.2</v>
      </c>
      <c r="H33" s="80">
        <f>SUM(F33/E33)</f>
        <v>1.6666666666666667</v>
      </c>
      <c r="I33" s="178">
        <v>0.6</v>
      </c>
      <c r="J33" s="100">
        <f>SUM(F33-I33)</f>
        <v>-9.9999999999999978E-2</v>
      </c>
      <c r="K33" s="101"/>
    </row>
    <row r="34" spans="1:11" ht="20.25" x14ac:dyDescent="0.3">
      <c r="A34" s="29">
        <v>310102</v>
      </c>
      <c r="B34" s="49" t="s">
        <v>20</v>
      </c>
      <c r="C34" s="116"/>
      <c r="D34" s="89"/>
      <c r="E34" s="89"/>
      <c r="F34" s="168"/>
      <c r="G34" s="84">
        <v>0</v>
      </c>
      <c r="H34" s="85"/>
      <c r="I34" s="168"/>
      <c r="J34" s="86">
        <f t="shared" si="12"/>
        <v>0</v>
      </c>
      <c r="K34" s="103"/>
    </row>
    <row r="35" spans="1:11" ht="40.5" x14ac:dyDescent="0.3">
      <c r="A35" s="29">
        <v>310200</v>
      </c>
      <c r="B35" s="159" t="s">
        <v>68</v>
      </c>
      <c r="C35" s="117"/>
      <c r="D35" s="89">
        <v>0.3</v>
      </c>
      <c r="E35" s="89">
        <v>0.3</v>
      </c>
      <c r="F35" s="168">
        <v>0.5</v>
      </c>
      <c r="G35" s="84">
        <f t="shared" ref="G35:G36" si="14">SUM(F35-E35)</f>
        <v>0.2</v>
      </c>
      <c r="H35" s="85">
        <f t="shared" ref="H35" si="15">SUM(F35/E35)</f>
        <v>1.6666666666666667</v>
      </c>
      <c r="I35" s="168"/>
      <c r="J35" s="86">
        <f t="shared" si="12"/>
        <v>0.5</v>
      </c>
      <c r="K35" s="103"/>
    </row>
    <row r="36" spans="1:11" ht="20.25" hidden="1" x14ac:dyDescent="0.3">
      <c r="A36" s="29"/>
      <c r="B36" s="50" t="s">
        <v>21</v>
      </c>
      <c r="C36" s="117"/>
      <c r="D36" s="89"/>
      <c r="E36" s="89">
        <v>0</v>
      </c>
      <c r="F36" s="168"/>
      <c r="G36" s="84">
        <f t="shared" si="14"/>
        <v>0</v>
      </c>
      <c r="H36" s="85"/>
      <c r="I36" s="168"/>
      <c r="J36" s="86">
        <f t="shared" si="12"/>
        <v>0</v>
      </c>
      <c r="K36" s="103" t="e">
        <f t="shared" ref="K36" si="16">SUM(F36/I36)*100%</f>
        <v>#DIV/0!</v>
      </c>
    </row>
    <row r="37" spans="1:11" ht="20.25" x14ac:dyDescent="0.3">
      <c r="A37" s="35"/>
      <c r="B37" s="23" t="s">
        <v>22</v>
      </c>
      <c r="C37" s="94">
        <f>SUM(C8,C20,C33)</f>
        <v>383251.6</v>
      </c>
      <c r="D37" s="94">
        <f>SUM(D8,D20,D33)</f>
        <v>402808.49999999994</v>
      </c>
      <c r="E37" s="94">
        <f>SUM(E8,E20,E33)</f>
        <v>213093.1</v>
      </c>
      <c r="F37" s="169">
        <f>SUM(F8,F20,F33,F36)</f>
        <v>217700.2</v>
      </c>
      <c r="G37" s="94">
        <f>SUM(G8,G20,G33,G36)</f>
        <v>4607.1000000000085</v>
      </c>
      <c r="H37" s="80">
        <f>SUM(F37/E37)</f>
        <v>1.0216201275404977</v>
      </c>
      <c r="I37" s="169">
        <f>SUM(I8,I20,I33,I36)</f>
        <v>170816.00000000003</v>
      </c>
      <c r="J37" s="94">
        <f>SUM(J8,J20,J33,J36)</f>
        <v>46884.200000000012</v>
      </c>
      <c r="K37" s="101">
        <f t="shared" ref="K37:K62" si="17">SUM(F37/I37)*100%</f>
        <v>1.2744719464218808</v>
      </c>
    </row>
    <row r="38" spans="1:11" ht="20.25" x14ac:dyDescent="0.3">
      <c r="A38" s="36">
        <v>400000</v>
      </c>
      <c r="B38" s="68" t="s">
        <v>23</v>
      </c>
      <c r="C38" s="118">
        <f>SUM(C39,C45)</f>
        <v>159773.29999999999</v>
      </c>
      <c r="D38" s="118">
        <f>SUM(D39,D45)</f>
        <v>163828.69999999998</v>
      </c>
      <c r="E38" s="118">
        <f>SUM(E39,E45)</f>
        <v>92761.400000000009</v>
      </c>
      <c r="F38" s="172">
        <f>SUM(F39,F45)</f>
        <v>92105.400000000009</v>
      </c>
      <c r="G38" s="95">
        <f t="shared" ref="G38:G61" si="18">SUM(F38-E38)</f>
        <v>-656</v>
      </c>
      <c r="H38" s="119">
        <f t="shared" ref="H38:H61" si="19">SUM(F38/E38)</f>
        <v>0.99292809293520801</v>
      </c>
      <c r="I38" s="172">
        <f>SUM(I39,I45)</f>
        <v>83867.100000000006</v>
      </c>
      <c r="J38" s="118">
        <f>SUM(J39,J45)</f>
        <v>8238.3000000000065</v>
      </c>
      <c r="K38" s="97">
        <f t="shared" si="17"/>
        <v>1.0982304145487325</v>
      </c>
    </row>
    <row r="39" spans="1:11" ht="20.25" x14ac:dyDescent="0.3">
      <c r="A39" s="36">
        <v>410300</v>
      </c>
      <c r="B39" s="68" t="s">
        <v>47</v>
      </c>
      <c r="C39" s="118">
        <f>SUM(C40:C44)</f>
        <v>97317.5</v>
      </c>
      <c r="D39" s="118">
        <f>SUM(D40:D44)</f>
        <v>98488.9</v>
      </c>
      <c r="E39" s="118">
        <f>SUM(E40:E44)</f>
        <v>57305.100000000006</v>
      </c>
      <c r="F39" s="172">
        <f>SUM(F40:F44)</f>
        <v>59008.700000000004</v>
      </c>
      <c r="G39" s="95">
        <f t="shared" si="18"/>
        <v>1703.5999999999985</v>
      </c>
      <c r="H39" s="119">
        <f t="shared" si="19"/>
        <v>1.0297285930920634</v>
      </c>
      <c r="I39" s="172">
        <f>SUM(I40:I44)</f>
        <v>52953.7</v>
      </c>
      <c r="J39" s="96">
        <f t="shared" ref="J39:J62" si="20">SUM(F39-I39)</f>
        <v>6055.0000000000073</v>
      </c>
      <c r="K39" s="97">
        <f t="shared" si="17"/>
        <v>1.1143451732362424</v>
      </c>
    </row>
    <row r="40" spans="1:11" ht="37.5" x14ac:dyDescent="0.3">
      <c r="A40" s="29">
        <v>410332</v>
      </c>
      <c r="B40" s="188" t="s">
        <v>77</v>
      </c>
      <c r="C40" s="118"/>
      <c r="D40" s="89">
        <v>465.4</v>
      </c>
      <c r="E40" s="89">
        <v>156</v>
      </c>
      <c r="F40" s="167">
        <v>156</v>
      </c>
      <c r="G40" s="84">
        <f t="shared" si="18"/>
        <v>0</v>
      </c>
      <c r="H40" s="119"/>
      <c r="I40" s="172"/>
      <c r="J40" s="86">
        <f t="shared" si="20"/>
        <v>156</v>
      </c>
      <c r="K40" s="97"/>
    </row>
    <row r="41" spans="1:11" ht="20.25" x14ac:dyDescent="0.3">
      <c r="A41" s="29">
        <v>410339</v>
      </c>
      <c r="B41" s="143" t="s">
        <v>24</v>
      </c>
      <c r="C41" s="125">
        <v>67106.2</v>
      </c>
      <c r="D41" s="125">
        <v>67106.2</v>
      </c>
      <c r="E41" s="89">
        <v>41337.4</v>
      </c>
      <c r="F41" s="173">
        <v>41337.4</v>
      </c>
      <c r="G41" s="84">
        <f t="shared" si="18"/>
        <v>0</v>
      </c>
      <c r="H41" s="85">
        <f t="shared" si="19"/>
        <v>1</v>
      </c>
      <c r="I41" s="179">
        <v>32698.799999999999</v>
      </c>
      <c r="J41" s="86">
        <f t="shared" si="20"/>
        <v>8638.6000000000022</v>
      </c>
      <c r="K41" s="122">
        <f t="shared" si="17"/>
        <v>1.264187064968745</v>
      </c>
    </row>
    <row r="42" spans="1:11" ht="20.25" x14ac:dyDescent="0.3">
      <c r="A42" s="29">
        <v>410342</v>
      </c>
      <c r="B42" s="143" t="s">
        <v>25</v>
      </c>
      <c r="C42" s="125">
        <v>30211.3</v>
      </c>
      <c r="D42" s="125">
        <v>30211.3</v>
      </c>
      <c r="E42" s="89">
        <v>15105.7</v>
      </c>
      <c r="F42" s="173">
        <v>15105.7</v>
      </c>
      <c r="G42" s="84">
        <f t="shared" si="18"/>
        <v>0</v>
      </c>
      <c r="H42" s="85">
        <f t="shared" si="19"/>
        <v>1</v>
      </c>
      <c r="I42" s="179">
        <v>18625.599999999999</v>
      </c>
      <c r="J42" s="86">
        <f t="shared" si="20"/>
        <v>-3519.8999999999978</v>
      </c>
      <c r="K42" s="122">
        <f t="shared" si="17"/>
        <v>0.81101816854222153</v>
      </c>
    </row>
    <row r="43" spans="1:11" ht="37.5" x14ac:dyDescent="0.3">
      <c r="A43" s="29">
        <v>410345</v>
      </c>
      <c r="B43" s="185" t="s">
        <v>64</v>
      </c>
      <c r="C43" s="121"/>
      <c r="D43" s="154">
        <v>706</v>
      </c>
      <c r="E43" s="89">
        <v>706</v>
      </c>
      <c r="F43" s="173">
        <v>911</v>
      </c>
      <c r="G43" s="84">
        <f t="shared" si="18"/>
        <v>205</v>
      </c>
      <c r="H43" s="85">
        <f t="shared" si="19"/>
        <v>1.2903682719546743</v>
      </c>
      <c r="I43" s="179">
        <v>0</v>
      </c>
      <c r="J43" s="86">
        <f t="shared" si="20"/>
        <v>911</v>
      </c>
      <c r="K43" s="122" t="e">
        <f t="shared" si="17"/>
        <v>#DIV/0!</v>
      </c>
    </row>
    <row r="44" spans="1:11" ht="56.25" x14ac:dyDescent="0.3">
      <c r="A44" s="29">
        <v>410351</v>
      </c>
      <c r="B44" s="160" t="s">
        <v>56</v>
      </c>
      <c r="C44" s="125"/>
      <c r="D44" s="125"/>
      <c r="E44" s="89"/>
      <c r="F44" s="173">
        <v>1498.6</v>
      </c>
      <c r="G44" s="84">
        <f t="shared" si="18"/>
        <v>1498.6</v>
      </c>
      <c r="H44" s="85" t="e">
        <f t="shared" si="19"/>
        <v>#DIV/0!</v>
      </c>
      <c r="I44" s="173">
        <v>1629.3</v>
      </c>
      <c r="J44" s="86">
        <f t="shared" si="20"/>
        <v>-130.70000000000005</v>
      </c>
      <c r="K44" s="122">
        <f t="shared" si="17"/>
        <v>0.91978150125820901</v>
      </c>
    </row>
    <row r="45" spans="1:11" ht="20.25" x14ac:dyDescent="0.3">
      <c r="A45" s="36">
        <v>410500</v>
      </c>
      <c r="B45" s="68" t="s">
        <v>48</v>
      </c>
      <c r="C45" s="118">
        <f>SUM(C46:C61)</f>
        <v>62455.8</v>
      </c>
      <c r="D45" s="118">
        <f>SUM(D46:D61)</f>
        <v>65339.799999999996</v>
      </c>
      <c r="E45" s="118">
        <f>SUM(E46:E62)</f>
        <v>35456.300000000003</v>
      </c>
      <c r="F45" s="172">
        <f>SUM(F46:F62)</f>
        <v>33096.700000000004</v>
      </c>
      <c r="G45" s="118">
        <f>SUM(G46:G62)</f>
        <v>-2359.6000000000004</v>
      </c>
      <c r="H45" s="85">
        <f t="shared" si="19"/>
        <v>0.93345047283557514</v>
      </c>
      <c r="I45" s="172">
        <f>SUM(I46:I61)</f>
        <v>30913.400000000005</v>
      </c>
      <c r="J45" s="96">
        <f t="shared" si="20"/>
        <v>2183.2999999999993</v>
      </c>
      <c r="K45" s="123">
        <f t="shared" si="17"/>
        <v>1.0706263303292423</v>
      </c>
    </row>
    <row r="46" spans="1:11" ht="93.75" x14ac:dyDescent="0.3">
      <c r="A46" s="29">
        <v>410501</v>
      </c>
      <c r="B46" s="148" t="s">
        <v>49</v>
      </c>
      <c r="C46" s="124">
        <v>6995</v>
      </c>
      <c r="D46" s="124">
        <v>6995</v>
      </c>
      <c r="E46" s="89">
        <v>6995</v>
      </c>
      <c r="F46" s="173">
        <v>5371.6</v>
      </c>
      <c r="G46" s="84">
        <f t="shared" si="18"/>
        <v>-1623.3999999999996</v>
      </c>
      <c r="H46" s="85">
        <f t="shared" si="19"/>
        <v>0.76791994281629739</v>
      </c>
      <c r="I46" s="179">
        <v>5048.8999999999996</v>
      </c>
      <c r="J46" s="86">
        <f t="shared" si="20"/>
        <v>322.70000000000073</v>
      </c>
      <c r="K46" s="122">
        <f t="shared" si="17"/>
        <v>1.0639149121590843</v>
      </c>
    </row>
    <row r="47" spans="1:11" ht="56.25" x14ac:dyDescent="0.3">
      <c r="A47" s="29">
        <v>410502</v>
      </c>
      <c r="B47" s="143" t="s">
        <v>50</v>
      </c>
      <c r="C47" s="125">
        <v>20</v>
      </c>
      <c r="D47" s="125">
        <v>20</v>
      </c>
      <c r="E47" s="89">
        <v>12</v>
      </c>
      <c r="F47" s="173">
        <v>11.7</v>
      </c>
      <c r="G47" s="84">
        <f t="shared" si="18"/>
        <v>-0.30000000000000071</v>
      </c>
      <c r="H47" s="85">
        <f t="shared" si="19"/>
        <v>0.97499999999999998</v>
      </c>
      <c r="I47" s="179">
        <v>6.5</v>
      </c>
      <c r="J47" s="86">
        <f t="shared" si="20"/>
        <v>5.1999999999999993</v>
      </c>
      <c r="K47" s="122">
        <f t="shared" si="17"/>
        <v>1.7999999999999998</v>
      </c>
    </row>
    <row r="48" spans="1:11" ht="147" customHeight="1" x14ac:dyDescent="0.3">
      <c r="A48" s="29">
        <v>410503</v>
      </c>
      <c r="B48" s="53" t="s">
        <v>51</v>
      </c>
      <c r="C48" s="126">
        <v>53400</v>
      </c>
      <c r="D48" s="126">
        <v>53400</v>
      </c>
      <c r="E48" s="89">
        <v>25300</v>
      </c>
      <c r="F48" s="173">
        <v>25150.3</v>
      </c>
      <c r="G48" s="84">
        <f>SUM(F48-E48)</f>
        <v>-149.70000000000073</v>
      </c>
      <c r="H48" s="85">
        <f t="shared" si="19"/>
        <v>0.9940830039525691</v>
      </c>
      <c r="I48" s="179">
        <v>23773.4</v>
      </c>
      <c r="J48" s="86">
        <f t="shared" si="20"/>
        <v>1376.8999999999978</v>
      </c>
      <c r="K48" s="122">
        <f t="shared" si="17"/>
        <v>1.0579176726930097</v>
      </c>
    </row>
    <row r="49" spans="1:11" ht="169.5" customHeight="1" x14ac:dyDescent="0.3">
      <c r="A49" s="29">
        <v>410505</v>
      </c>
      <c r="B49" s="149" t="s">
        <v>66</v>
      </c>
      <c r="C49" s="106"/>
      <c r="D49" s="106"/>
      <c r="E49" s="89"/>
      <c r="F49" s="173"/>
      <c r="G49" s="84">
        <f>SUM(F49-E49)</f>
        <v>0</v>
      </c>
      <c r="H49" s="85" t="e">
        <f t="shared" si="19"/>
        <v>#DIV/0!</v>
      </c>
      <c r="I49" s="179"/>
      <c r="J49" s="86">
        <f t="shared" si="20"/>
        <v>0</v>
      </c>
      <c r="K49" s="122" t="e">
        <f t="shared" si="17"/>
        <v>#DIV/0!</v>
      </c>
    </row>
    <row r="50" spans="1:11" ht="166.5" customHeight="1" x14ac:dyDescent="0.3">
      <c r="A50" s="147">
        <v>410506</v>
      </c>
      <c r="B50" s="149" t="s">
        <v>69</v>
      </c>
      <c r="C50" s="106"/>
      <c r="D50" s="106"/>
      <c r="E50" s="89"/>
      <c r="F50" s="173"/>
      <c r="G50" s="84">
        <f>SUM(F50-E50)</f>
        <v>0</v>
      </c>
      <c r="H50" s="85" t="e">
        <f t="shared" si="19"/>
        <v>#DIV/0!</v>
      </c>
      <c r="I50" s="179"/>
      <c r="J50" s="86">
        <f t="shared" si="20"/>
        <v>0</v>
      </c>
      <c r="K50" s="122"/>
    </row>
    <row r="51" spans="1:11" ht="50.25" customHeight="1" x14ac:dyDescent="0.3">
      <c r="A51" s="29">
        <v>410508</v>
      </c>
      <c r="B51" s="149" t="s">
        <v>60</v>
      </c>
      <c r="C51" s="106"/>
      <c r="D51" s="106"/>
      <c r="E51" s="89"/>
      <c r="F51" s="173"/>
      <c r="G51" s="84">
        <f t="shared" si="18"/>
        <v>0</v>
      </c>
      <c r="H51" s="85" t="e">
        <f t="shared" si="19"/>
        <v>#DIV/0!</v>
      </c>
      <c r="I51" s="179">
        <v>50</v>
      </c>
      <c r="J51" s="86">
        <f t="shared" si="20"/>
        <v>-50</v>
      </c>
      <c r="K51" s="122"/>
    </row>
    <row r="52" spans="1:11" ht="39" customHeight="1" x14ac:dyDescent="0.3">
      <c r="A52" s="29">
        <v>410510</v>
      </c>
      <c r="B52" s="164" t="s">
        <v>75</v>
      </c>
      <c r="C52" s="106"/>
      <c r="D52" s="106">
        <v>591.20000000000005</v>
      </c>
      <c r="E52" s="89">
        <v>377.2</v>
      </c>
      <c r="F52" s="173">
        <v>377.2</v>
      </c>
      <c r="G52" s="84">
        <f t="shared" si="18"/>
        <v>0</v>
      </c>
      <c r="H52" s="85"/>
      <c r="I52" s="179"/>
      <c r="J52" s="86">
        <f t="shared" si="20"/>
        <v>377.2</v>
      </c>
      <c r="K52" s="122"/>
    </row>
    <row r="53" spans="1:11" ht="34.5" customHeight="1" x14ac:dyDescent="0.3">
      <c r="A53" s="29">
        <v>410511</v>
      </c>
      <c r="B53" s="148" t="s">
        <v>62</v>
      </c>
      <c r="C53" s="106"/>
      <c r="D53" s="106">
        <v>468.2</v>
      </c>
      <c r="E53" s="89">
        <v>468.2</v>
      </c>
      <c r="F53" s="173"/>
      <c r="G53" s="84">
        <f t="shared" ref="G53" si="21">SUM(F53-E53)</f>
        <v>-468.2</v>
      </c>
      <c r="H53" s="85">
        <f t="shared" si="19"/>
        <v>0</v>
      </c>
      <c r="I53" s="179"/>
      <c r="J53" s="86">
        <f t="shared" si="20"/>
        <v>0</v>
      </c>
      <c r="K53" s="122"/>
    </row>
    <row r="54" spans="1:11" ht="53.25" customHeight="1" x14ac:dyDescent="0.3">
      <c r="A54" s="29">
        <v>410512</v>
      </c>
      <c r="B54" s="150" t="s">
        <v>59</v>
      </c>
      <c r="C54" s="106">
        <v>798.6</v>
      </c>
      <c r="D54" s="106">
        <v>935.8</v>
      </c>
      <c r="E54" s="89">
        <v>540.29999999999995</v>
      </c>
      <c r="F54" s="173">
        <v>540.29999999999995</v>
      </c>
      <c r="G54" s="84">
        <f t="shared" si="18"/>
        <v>0</v>
      </c>
      <c r="H54" s="85">
        <f t="shared" si="19"/>
        <v>1</v>
      </c>
      <c r="I54" s="179">
        <v>450.5</v>
      </c>
      <c r="J54" s="86">
        <f t="shared" si="20"/>
        <v>89.799999999999955</v>
      </c>
      <c r="K54" s="122">
        <f t="shared" si="17"/>
        <v>1.1993340732519422</v>
      </c>
    </row>
    <row r="55" spans="1:11" ht="48.75" customHeight="1" x14ac:dyDescent="0.3">
      <c r="A55" s="29">
        <v>410514</v>
      </c>
      <c r="B55" s="151" t="s">
        <v>63</v>
      </c>
      <c r="C55" s="106"/>
      <c r="D55" s="106">
        <v>698.6</v>
      </c>
      <c r="E55" s="89">
        <v>361.6</v>
      </c>
      <c r="F55" s="173">
        <v>375.7</v>
      </c>
      <c r="G55" s="84">
        <f t="shared" ref="G55" si="22">SUM(F55-E55)</f>
        <v>14.099999999999966</v>
      </c>
      <c r="H55" s="85">
        <f t="shared" si="19"/>
        <v>1.0389933628318584</v>
      </c>
      <c r="I55" s="173">
        <v>514.9</v>
      </c>
      <c r="J55" s="86">
        <f t="shared" si="20"/>
        <v>-139.19999999999999</v>
      </c>
      <c r="K55" s="122"/>
    </row>
    <row r="56" spans="1:11" ht="33" customHeight="1" x14ac:dyDescent="0.3">
      <c r="A56" s="29">
        <v>410515</v>
      </c>
      <c r="B56" s="54" t="s">
        <v>55</v>
      </c>
      <c r="C56" s="106">
        <v>828</v>
      </c>
      <c r="D56" s="106">
        <v>850.4</v>
      </c>
      <c r="E56" s="89">
        <v>421.5</v>
      </c>
      <c r="F56" s="173">
        <v>421.5</v>
      </c>
      <c r="G56" s="84">
        <f t="shared" si="18"/>
        <v>0</v>
      </c>
      <c r="H56" s="85">
        <f t="shared" si="19"/>
        <v>1</v>
      </c>
      <c r="I56" s="173">
        <v>314.39999999999998</v>
      </c>
      <c r="J56" s="86">
        <f t="shared" si="20"/>
        <v>107.10000000000002</v>
      </c>
      <c r="K56" s="122">
        <f t="shared" si="17"/>
        <v>1.3406488549618321</v>
      </c>
    </row>
    <row r="57" spans="1:11" ht="36" customHeight="1" x14ac:dyDescent="0.3">
      <c r="A57" s="33">
        <v>410516</v>
      </c>
      <c r="B57" s="152" t="s">
        <v>58</v>
      </c>
      <c r="C57" s="106"/>
      <c r="D57" s="106"/>
      <c r="E57" s="89"/>
      <c r="F57" s="173"/>
      <c r="G57" s="84">
        <f t="shared" si="18"/>
        <v>0</v>
      </c>
      <c r="H57" s="85" t="e">
        <f t="shared" si="19"/>
        <v>#DIV/0!</v>
      </c>
      <c r="I57" s="173">
        <v>44.3</v>
      </c>
      <c r="J57" s="86">
        <f t="shared" si="20"/>
        <v>-44.3</v>
      </c>
      <c r="K57" s="122">
        <f t="shared" si="17"/>
        <v>0</v>
      </c>
    </row>
    <row r="58" spans="1:11" ht="40.5" customHeight="1" x14ac:dyDescent="0.3">
      <c r="A58" s="29">
        <v>410520</v>
      </c>
      <c r="B58" s="149" t="s">
        <v>54</v>
      </c>
      <c r="C58" s="105">
        <v>208.4</v>
      </c>
      <c r="D58" s="105">
        <v>208.4</v>
      </c>
      <c r="E58" s="89">
        <v>208.4</v>
      </c>
      <c r="F58" s="173">
        <v>208.4</v>
      </c>
      <c r="G58" s="84">
        <f t="shared" si="18"/>
        <v>0</v>
      </c>
      <c r="H58" s="85">
        <f t="shared" si="19"/>
        <v>1</v>
      </c>
      <c r="I58" s="173">
        <v>455.7</v>
      </c>
      <c r="J58" s="86">
        <f t="shared" si="20"/>
        <v>-247.29999999999998</v>
      </c>
      <c r="K58" s="122">
        <f t="shared" si="17"/>
        <v>0.45731841123546196</v>
      </c>
    </row>
    <row r="59" spans="1:11" ht="37.5" x14ac:dyDescent="0.3">
      <c r="A59" s="29">
        <v>410523</v>
      </c>
      <c r="B59" s="161" t="s">
        <v>61</v>
      </c>
      <c r="C59" s="105"/>
      <c r="D59" s="105">
        <v>81</v>
      </c>
      <c r="E59" s="89">
        <v>81</v>
      </c>
      <c r="F59" s="173">
        <v>81</v>
      </c>
      <c r="G59" s="84">
        <f t="shared" si="18"/>
        <v>0</v>
      </c>
      <c r="H59" s="85">
        <f t="shared" si="19"/>
        <v>1</v>
      </c>
      <c r="I59" s="173"/>
      <c r="J59" s="86">
        <f t="shared" si="20"/>
        <v>81</v>
      </c>
      <c r="K59" s="122" t="e">
        <f t="shared" si="17"/>
        <v>#DIV/0!</v>
      </c>
    </row>
    <row r="60" spans="1:11" ht="22.5" customHeight="1" x14ac:dyDescent="0.3">
      <c r="A60" s="29">
        <v>410539</v>
      </c>
      <c r="B60" s="148" t="s">
        <v>52</v>
      </c>
      <c r="C60" s="105">
        <v>205.8</v>
      </c>
      <c r="D60" s="105">
        <v>1062.2</v>
      </c>
      <c r="E60" s="89">
        <v>662.1</v>
      </c>
      <c r="F60" s="173">
        <v>228.7</v>
      </c>
      <c r="G60" s="84">
        <f t="shared" si="18"/>
        <v>-433.40000000000003</v>
      </c>
      <c r="H60" s="85">
        <f t="shared" si="19"/>
        <v>0.34541610028696568</v>
      </c>
      <c r="I60" s="173">
        <v>254.8</v>
      </c>
      <c r="J60" s="86">
        <f t="shared" si="20"/>
        <v>-26.100000000000023</v>
      </c>
      <c r="K60" s="103">
        <f t="shared" si="17"/>
        <v>0.89756671899529039</v>
      </c>
    </row>
    <row r="61" spans="1:11" ht="56.25" customHeight="1" x14ac:dyDescent="0.3">
      <c r="A61" s="29">
        <v>410541</v>
      </c>
      <c r="B61" s="162" t="s">
        <v>73</v>
      </c>
      <c r="C61" s="163"/>
      <c r="D61" s="105">
        <v>29</v>
      </c>
      <c r="E61" s="89">
        <v>29</v>
      </c>
      <c r="F61" s="173">
        <v>29</v>
      </c>
      <c r="G61" s="84">
        <f t="shared" si="18"/>
        <v>0</v>
      </c>
      <c r="H61" s="85">
        <f t="shared" si="19"/>
        <v>1</v>
      </c>
      <c r="I61" s="173"/>
      <c r="J61" s="86">
        <f t="shared" si="20"/>
        <v>29</v>
      </c>
      <c r="K61" s="103" t="e">
        <f t="shared" si="17"/>
        <v>#DIV/0!</v>
      </c>
    </row>
    <row r="62" spans="1:11" ht="36.75" customHeight="1" x14ac:dyDescent="0.3">
      <c r="A62" s="34">
        <v>410543</v>
      </c>
      <c r="B62" s="162" t="s">
        <v>82</v>
      </c>
      <c r="C62" s="163"/>
      <c r="D62" s="163"/>
      <c r="E62" s="189"/>
      <c r="F62" s="190">
        <v>301.3</v>
      </c>
      <c r="G62" s="84">
        <f t="shared" ref="G62" si="23">SUM(F62-E62)</f>
        <v>301.3</v>
      </c>
      <c r="H62" s="85" t="e">
        <f t="shared" ref="H62" si="24">SUM(F62/E62)</f>
        <v>#DIV/0!</v>
      </c>
      <c r="I62" s="190"/>
      <c r="J62" s="191">
        <f t="shared" si="20"/>
        <v>301.3</v>
      </c>
      <c r="K62" s="192" t="e">
        <f t="shared" si="17"/>
        <v>#DIV/0!</v>
      </c>
    </row>
    <row r="63" spans="1:11" ht="20.25" x14ac:dyDescent="0.3">
      <c r="A63" s="71"/>
      <c r="B63" s="23" t="s">
        <v>41</v>
      </c>
      <c r="C63" s="127">
        <f>SUM(C37:C38)</f>
        <v>543024.89999999991</v>
      </c>
      <c r="D63" s="127">
        <f>SUM(D37:D38)</f>
        <v>566637.19999999995</v>
      </c>
      <c r="E63" s="127">
        <f>SUM(E37:E38)</f>
        <v>305854.5</v>
      </c>
      <c r="F63" s="174">
        <f>SUM(F37:F38)</f>
        <v>309805.60000000003</v>
      </c>
      <c r="G63" s="127">
        <f>SUM(G37:G38)</f>
        <v>3951.1000000000085</v>
      </c>
      <c r="H63" s="144">
        <f>SUM(F63/E63)</f>
        <v>1.0129182339968843</v>
      </c>
      <c r="I63" s="174">
        <f>SUM(I37:I38)</f>
        <v>254683.10000000003</v>
      </c>
      <c r="J63" s="127">
        <f>SUM(J37:J38)</f>
        <v>55122.500000000015</v>
      </c>
      <c r="K63" s="128">
        <f>SUM(F63/I63)*100%</f>
        <v>1.2164356409985586</v>
      </c>
    </row>
    <row r="64" spans="1:11" ht="17.25" x14ac:dyDescent="0.25">
      <c r="A64" s="195" t="s">
        <v>31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7"/>
    </row>
    <row r="65" spans="1:11" ht="20.25" x14ac:dyDescent="0.3">
      <c r="A65" s="30">
        <v>190100</v>
      </c>
      <c r="B65" s="72" t="s">
        <v>14</v>
      </c>
      <c r="C65" s="129">
        <v>140</v>
      </c>
      <c r="D65" s="129">
        <v>140</v>
      </c>
      <c r="E65" s="91">
        <v>69.400000000000006</v>
      </c>
      <c r="F65" s="168">
        <v>142.30000000000001</v>
      </c>
      <c r="G65" s="84">
        <f t="shared" ref="G65:G69" si="25">SUM(F65-E65)</f>
        <v>72.900000000000006</v>
      </c>
      <c r="H65" s="85">
        <f t="shared" ref="H65" si="26">SUM(F65/E65)</f>
        <v>2.0504322766570606</v>
      </c>
      <c r="I65" s="176">
        <v>120.5</v>
      </c>
      <c r="J65" s="86">
        <f t="shared" ref="J65:J72" si="27">SUM(F65-I65)</f>
        <v>21.800000000000011</v>
      </c>
      <c r="K65" s="87">
        <f>SUM(F65/I65)*100%</f>
        <v>1.1809128630705394</v>
      </c>
    </row>
    <row r="66" spans="1:11" ht="38.25" customHeight="1" x14ac:dyDescent="0.3">
      <c r="A66" s="37">
        <v>240616</v>
      </c>
      <c r="B66" s="69" t="s">
        <v>36</v>
      </c>
      <c r="C66" s="130"/>
      <c r="D66" s="91"/>
      <c r="E66" s="91"/>
      <c r="F66" s="168"/>
      <c r="G66" s="84">
        <f t="shared" si="25"/>
        <v>0</v>
      </c>
      <c r="H66" s="85"/>
      <c r="I66" s="176"/>
      <c r="J66" s="86">
        <f t="shared" si="27"/>
        <v>0</v>
      </c>
      <c r="K66" s="87"/>
    </row>
    <row r="67" spans="1:11" ht="57.75" customHeight="1" x14ac:dyDescent="0.3">
      <c r="A67" s="37">
        <v>240621</v>
      </c>
      <c r="B67" s="73" t="s">
        <v>32</v>
      </c>
      <c r="C67" s="131"/>
      <c r="D67" s="132"/>
      <c r="E67" s="132"/>
      <c r="F67" s="180">
        <v>2.1</v>
      </c>
      <c r="G67" s="84">
        <f t="shared" si="25"/>
        <v>2.1</v>
      </c>
      <c r="H67" s="132"/>
      <c r="I67" s="183"/>
      <c r="J67" s="86">
        <f t="shared" si="27"/>
        <v>2.1</v>
      </c>
      <c r="K67" s="87" t="e">
        <f>SUM(F67/I67)*100%</f>
        <v>#DIV/0!</v>
      </c>
    </row>
    <row r="68" spans="1:11" ht="20.25" x14ac:dyDescent="0.3">
      <c r="A68" s="37">
        <v>250000</v>
      </c>
      <c r="B68" s="74" t="s">
        <v>27</v>
      </c>
      <c r="C68" s="156">
        <v>10480.9</v>
      </c>
      <c r="D68" s="156">
        <v>10480.9</v>
      </c>
      <c r="E68" s="157">
        <v>8310.7999999999993</v>
      </c>
      <c r="F68" s="181">
        <v>8310.7999999999993</v>
      </c>
      <c r="G68" s="84">
        <f t="shared" si="25"/>
        <v>0</v>
      </c>
      <c r="H68" s="85">
        <f t="shared" ref="H68:H69" si="28">SUM(F68/E68)</f>
        <v>1</v>
      </c>
      <c r="I68" s="184">
        <v>5550.9</v>
      </c>
      <c r="J68" s="86">
        <f t="shared" si="27"/>
        <v>2759.8999999999996</v>
      </c>
      <c r="K68" s="87">
        <f>SUM(F68/I68)*100%</f>
        <v>1.4971986524707706</v>
      </c>
    </row>
    <row r="69" spans="1:11" ht="40.5" x14ac:dyDescent="0.3">
      <c r="A69" s="29">
        <v>410366</v>
      </c>
      <c r="B69" s="70" t="s">
        <v>26</v>
      </c>
      <c r="C69" s="134"/>
      <c r="D69" s="133"/>
      <c r="E69" s="133"/>
      <c r="F69" s="181"/>
      <c r="G69" s="84">
        <f t="shared" si="25"/>
        <v>0</v>
      </c>
      <c r="H69" s="85" t="e">
        <f t="shared" si="28"/>
        <v>#DIV/0!</v>
      </c>
      <c r="I69" s="181"/>
      <c r="J69" s="86">
        <f t="shared" si="27"/>
        <v>0</v>
      </c>
      <c r="K69" s="87"/>
    </row>
    <row r="70" spans="1:11" ht="20.25" x14ac:dyDescent="0.3">
      <c r="A70" s="35"/>
      <c r="B70" s="75" t="s">
        <v>28</v>
      </c>
      <c r="C70" s="94">
        <f>SUM(C72:C74)</f>
        <v>170</v>
      </c>
      <c r="D70" s="94">
        <f>SUM(D72:D76)</f>
        <v>170</v>
      </c>
      <c r="E70" s="94">
        <f>SUM(E72:E76)</f>
        <v>0</v>
      </c>
      <c r="F70" s="169">
        <f>SUM(F71:F76)</f>
        <v>346.3</v>
      </c>
      <c r="G70" s="94">
        <f>SUM(G71:G76)</f>
        <v>346.3</v>
      </c>
      <c r="H70" s="80" t="e">
        <f>SUM(F70/E70)</f>
        <v>#DIV/0!</v>
      </c>
      <c r="I70" s="169">
        <f>SUM(I71:I76)</f>
        <v>1238</v>
      </c>
      <c r="J70" s="94">
        <f t="shared" si="27"/>
        <v>-891.7</v>
      </c>
      <c r="K70" s="101">
        <f>SUM(F70/I70)*100%</f>
        <v>0.27972536348949922</v>
      </c>
    </row>
    <row r="71" spans="1:11" ht="60.75" x14ac:dyDescent="0.3">
      <c r="A71" s="35">
        <v>241109</v>
      </c>
      <c r="B71" s="153" t="s">
        <v>70</v>
      </c>
      <c r="C71" s="94"/>
      <c r="D71" s="94"/>
      <c r="E71" s="94"/>
      <c r="F71" s="168">
        <v>1.1000000000000001</v>
      </c>
      <c r="G71" s="84">
        <f t="shared" ref="G71:G76" si="29">SUM(F71-E71)</f>
        <v>1.1000000000000001</v>
      </c>
      <c r="H71" s="80"/>
      <c r="I71" s="176"/>
      <c r="J71" s="137">
        <f t="shared" si="27"/>
        <v>1.1000000000000001</v>
      </c>
      <c r="K71" s="101"/>
    </row>
    <row r="72" spans="1:11" ht="40.5" x14ac:dyDescent="0.3">
      <c r="A72" s="38">
        <v>241700</v>
      </c>
      <c r="B72" s="51" t="s">
        <v>34</v>
      </c>
      <c r="C72" s="158">
        <v>100</v>
      </c>
      <c r="D72" s="137">
        <v>100</v>
      </c>
      <c r="E72" s="135"/>
      <c r="F72" s="168">
        <v>312.2</v>
      </c>
      <c r="G72" s="84">
        <f t="shared" si="29"/>
        <v>312.2</v>
      </c>
      <c r="H72" s="136"/>
      <c r="I72" s="176">
        <v>1202.5</v>
      </c>
      <c r="J72" s="137">
        <f t="shared" si="27"/>
        <v>-890.3</v>
      </c>
      <c r="K72" s="122">
        <f t="shared" ref="K72" si="30">SUM(F72/I72)*100%</f>
        <v>0.2596257796257796</v>
      </c>
    </row>
    <row r="73" spans="1:11" ht="20.25" x14ac:dyDescent="0.3">
      <c r="A73" s="39">
        <v>310300</v>
      </c>
      <c r="B73" s="76" t="s">
        <v>46</v>
      </c>
      <c r="C73" s="138"/>
      <c r="D73" s="93"/>
      <c r="E73" s="93"/>
      <c r="F73" s="168"/>
      <c r="G73" s="84">
        <f t="shared" si="29"/>
        <v>0</v>
      </c>
      <c r="H73" s="85"/>
      <c r="I73" s="176"/>
      <c r="J73" s="86"/>
      <c r="K73" s="103"/>
    </row>
    <row r="74" spans="1:11" ht="20.25" x14ac:dyDescent="0.3">
      <c r="A74" s="30">
        <v>330100</v>
      </c>
      <c r="B74" s="77" t="s">
        <v>29</v>
      </c>
      <c r="C74" s="139">
        <v>70</v>
      </c>
      <c r="D74" s="139">
        <v>70</v>
      </c>
      <c r="E74" s="140"/>
      <c r="F74" s="168">
        <v>33</v>
      </c>
      <c r="G74" s="84">
        <f t="shared" si="29"/>
        <v>33</v>
      </c>
      <c r="H74" s="85" t="e">
        <f t="shared" ref="H74:H78" si="31">SUM(F74/E74)</f>
        <v>#DIV/0!</v>
      </c>
      <c r="I74" s="168">
        <v>35.5</v>
      </c>
      <c r="J74" s="86">
        <f>SUM(F74-I74)</f>
        <v>-2.5</v>
      </c>
      <c r="K74" s="122">
        <f t="shared" ref="K74" si="32">SUM(F74/I74)*100%</f>
        <v>0.92957746478873238</v>
      </c>
    </row>
    <row r="75" spans="1:11" ht="40.5" x14ac:dyDescent="0.3">
      <c r="A75" s="29">
        <v>410345</v>
      </c>
      <c r="B75" s="145" t="s">
        <v>64</v>
      </c>
      <c r="C75" s="138"/>
      <c r="D75" s="140"/>
      <c r="E75" s="140"/>
      <c r="F75" s="168"/>
      <c r="G75" s="84"/>
      <c r="H75" s="85"/>
      <c r="I75" s="168"/>
      <c r="J75" s="86">
        <f>SUM(F75-I75)</f>
        <v>0</v>
      </c>
      <c r="K75" s="87"/>
    </row>
    <row r="76" spans="1:11" ht="20.25" x14ac:dyDescent="0.3">
      <c r="A76" s="29">
        <v>410539</v>
      </c>
      <c r="B76" s="62" t="s">
        <v>52</v>
      </c>
      <c r="C76" s="138"/>
      <c r="D76" s="140"/>
      <c r="E76" s="140"/>
      <c r="F76" s="168"/>
      <c r="G76" s="84">
        <f t="shared" si="29"/>
        <v>0</v>
      </c>
      <c r="H76" s="85" t="e">
        <f t="shared" si="31"/>
        <v>#DIV/0!</v>
      </c>
      <c r="I76" s="168"/>
      <c r="J76" s="86">
        <f>SUM(F76-I76)</f>
        <v>0</v>
      </c>
      <c r="K76" s="87"/>
    </row>
    <row r="77" spans="1:11" ht="20.25" x14ac:dyDescent="0.3">
      <c r="A77" s="35"/>
      <c r="B77" s="75" t="s">
        <v>42</v>
      </c>
      <c r="C77" s="120">
        <f>SUM(C65:C70)</f>
        <v>10790.9</v>
      </c>
      <c r="D77" s="120">
        <f>SUM(D65:D70)</f>
        <v>10790.9</v>
      </c>
      <c r="E77" s="120">
        <f>SUM(E65:E70)</f>
        <v>8380.1999999999989</v>
      </c>
      <c r="F77" s="172">
        <f>SUM(F65:F70)</f>
        <v>8801.4999999999982</v>
      </c>
      <c r="G77" s="120">
        <f>SUM(G65:G70)</f>
        <v>421.3</v>
      </c>
      <c r="H77" s="80">
        <f t="shared" si="31"/>
        <v>1.0502732631679434</v>
      </c>
      <c r="I77" s="172">
        <f>SUM(I65:I70)</f>
        <v>6909.4</v>
      </c>
      <c r="J77" s="120">
        <f>SUM(J65:J70)</f>
        <v>1892.0999999999997</v>
      </c>
      <c r="K77" s="101">
        <f>SUM(F77/I77)*100%</f>
        <v>1.2738443280169043</v>
      </c>
    </row>
    <row r="78" spans="1:11" ht="21" thickBot="1" x14ac:dyDescent="0.35">
      <c r="A78" s="40"/>
      <c r="B78" s="24" t="s">
        <v>30</v>
      </c>
      <c r="C78" s="141">
        <f>SUM(C63,C77)</f>
        <v>553815.79999999993</v>
      </c>
      <c r="D78" s="141">
        <f>SUM(D63,D77)</f>
        <v>577428.1</v>
      </c>
      <c r="E78" s="141">
        <f>SUM(E63,E77)</f>
        <v>314234.7</v>
      </c>
      <c r="F78" s="182">
        <f>SUM(F63,F77)</f>
        <v>318607.10000000003</v>
      </c>
      <c r="G78" s="141">
        <f>SUM(G63,G77)</f>
        <v>4372.4000000000087</v>
      </c>
      <c r="H78" s="146">
        <f t="shared" si="31"/>
        <v>1.0139144403848461</v>
      </c>
      <c r="I78" s="182">
        <f>SUM(I63,I77)</f>
        <v>261592.50000000003</v>
      </c>
      <c r="J78" s="141">
        <f>SUM(J63,J77)</f>
        <v>57014.600000000013</v>
      </c>
      <c r="K78" s="142">
        <f>SUM(F78/I78)*100%</f>
        <v>1.2179519672773493</v>
      </c>
    </row>
    <row r="79" spans="1:11" ht="20.25" x14ac:dyDescent="0.3">
      <c r="A79" s="15"/>
      <c r="B79" s="16" t="s">
        <v>40</v>
      </c>
      <c r="C79" s="16"/>
      <c r="D79" s="17"/>
      <c r="E79" s="17"/>
      <c r="F79" s="18"/>
      <c r="G79" s="19"/>
      <c r="H79" s="20"/>
      <c r="I79" s="21"/>
      <c r="J79" s="22"/>
      <c r="K79" s="22"/>
    </row>
    <row r="80" spans="1:11" ht="18.75" x14ac:dyDescent="0.3">
      <c r="A80" s="1"/>
      <c r="B80" s="1"/>
      <c r="C80" s="1"/>
      <c r="D80" s="10"/>
      <c r="E80" s="10"/>
      <c r="F80" s="11"/>
      <c r="G80" s="12"/>
      <c r="H80" s="13"/>
      <c r="I80" s="8"/>
      <c r="J80" s="7"/>
      <c r="K80" s="7"/>
    </row>
    <row r="81" spans="1:11" ht="18.75" x14ac:dyDescent="0.3">
      <c r="A81" s="1"/>
      <c r="B81" s="1"/>
      <c r="C81" s="1"/>
      <c r="D81" s="10"/>
      <c r="E81" s="10"/>
      <c r="F81" s="14"/>
      <c r="G81" s="12"/>
      <c r="H81" s="13"/>
      <c r="I81" s="8"/>
      <c r="J81" s="7"/>
      <c r="K81" s="7"/>
    </row>
    <row r="82" spans="1:11" ht="20.25" x14ac:dyDescent="0.3">
      <c r="A82" s="1"/>
      <c r="B82" s="1"/>
      <c r="C82" s="1"/>
      <c r="D82" s="6"/>
      <c r="E82" s="6"/>
      <c r="F82" s="3"/>
      <c r="G82" s="3"/>
      <c r="H82" s="4"/>
      <c r="I82" s="5"/>
      <c r="J82" s="1"/>
      <c r="K82" s="1"/>
    </row>
    <row r="86" spans="1:11" x14ac:dyDescent="0.25">
      <c r="B86" t="s">
        <v>39</v>
      </c>
    </row>
    <row r="88" spans="1:11" x14ac:dyDescent="0.25">
      <c r="B88" t="s">
        <v>39</v>
      </c>
    </row>
  </sheetData>
  <mergeCells count="13">
    <mergeCell ref="I5:I6"/>
    <mergeCell ref="J5:K5"/>
    <mergeCell ref="A64:K64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червень-19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2019-08-05T08:23:45Z</cp:lastPrinted>
  <dcterms:created xsi:type="dcterms:W3CDTF">2015-02-12T09:02:27Z</dcterms:created>
  <dcterms:modified xsi:type="dcterms:W3CDTF">2019-08-06T07:33:42Z</dcterms:modified>
</cp:coreProperties>
</file>