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390" yWindow="-240" windowWidth="13275" windowHeight="8115" tabRatio="358"/>
  </bookViews>
  <sheets>
    <sheet name="квітень-20" sheetId="41" r:id="rId1"/>
    <sheet name="Лист7" sheetId="40" r:id="rId2"/>
  </sheets>
  <definedNames>
    <definedName name="_xlnm.Print_Titles" localSheetId="0">'квітень-20'!$5:$7</definedName>
    <definedName name="_xlnm.Print_Area" localSheetId="0">'квітень-20'!$A$1:$K$76</definedName>
  </definedNames>
  <calcPr calcId="162913"/>
</workbook>
</file>

<file path=xl/calcChain.xml><?xml version="1.0" encoding="utf-8"?>
<calcChain xmlns="http://schemas.openxmlformats.org/spreadsheetml/2006/main">
  <c r="J11" i="41" l="1"/>
  <c r="J59" i="41"/>
  <c r="G36" i="41" l="1"/>
  <c r="J36" i="41"/>
  <c r="K36" i="41"/>
  <c r="I46" i="41" l="1"/>
  <c r="E46" i="41"/>
  <c r="G53" i="41"/>
  <c r="D44" i="41"/>
  <c r="F46" i="41"/>
  <c r="J58" i="41"/>
  <c r="G58" i="41"/>
  <c r="K35" i="41" l="1"/>
  <c r="K49" i="41" l="1"/>
  <c r="H49" i="41"/>
  <c r="J73" i="41" l="1"/>
  <c r="H73" i="41"/>
  <c r="G73" i="41"/>
  <c r="J72" i="41"/>
  <c r="J71" i="41"/>
  <c r="G71" i="41"/>
  <c r="G70" i="41"/>
  <c r="K69" i="41"/>
  <c r="J69" i="41"/>
  <c r="G69" i="41"/>
  <c r="J68" i="41"/>
  <c r="I67" i="41"/>
  <c r="I74" i="41" s="1"/>
  <c r="F67" i="41"/>
  <c r="F74" i="41" s="1"/>
  <c r="E67" i="41"/>
  <c r="E74" i="41" s="1"/>
  <c r="D67" i="41"/>
  <c r="D74" i="41" s="1"/>
  <c r="C67" i="41"/>
  <c r="C74" i="41" s="1"/>
  <c r="J66" i="41"/>
  <c r="H66" i="41"/>
  <c r="G66" i="41"/>
  <c r="K65" i="41"/>
  <c r="J65" i="41"/>
  <c r="H65" i="41"/>
  <c r="G65" i="41"/>
  <c r="K64" i="41"/>
  <c r="J64" i="41"/>
  <c r="G64" i="41"/>
  <c r="J63" i="41"/>
  <c r="G63" i="41"/>
  <c r="K61" i="41"/>
  <c r="J61" i="41"/>
  <c r="H61" i="41"/>
  <c r="G61" i="41"/>
  <c r="K57" i="41"/>
  <c r="J57" i="41"/>
  <c r="K56" i="41"/>
  <c r="J56" i="41"/>
  <c r="H56" i="41"/>
  <c r="G56" i="41"/>
  <c r="K55" i="41"/>
  <c r="J55" i="41"/>
  <c r="K54" i="41"/>
  <c r="J54" i="41"/>
  <c r="K52" i="41"/>
  <c r="J52" i="41"/>
  <c r="H52" i="41"/>
  <c r="G52" i="41"/>
  <c r="J51" i="41"/>
  <c r="K50" i="41"/>
  <c r="J50" i="41"/>
  <c r="H50" i="41"/>
  <c r="G50" i="41"/>
  <c r="J49" i="41"/>
  <c r="G49" i="41"/>
  <c r="K48" i="41"/>
  <c r="J48" i="41"/>
  <c r="K47" i="41"/>
  <c r="J47" i="41"/>
  <c r="D46" i="41"/>
  <c r="C46" i="41"/>
  <c r="J45" i="41"/>
  <c r="J44" i="41" s="1"/>
  <c r="H45" i="41"/>
  <c r="G45" i="41"/>
  <c r="F44" i="41"/>
  <c r="E44" i="41"/>
  <c r="C44" i="41"/>
  <c r="K43" i="41"/>
  <c r="J43" i="41"/>
  <c r="H43" i="41"/>
  <c r="G43" i="41"/>
  <c r="K42" i="41"/>
  <c r="J42" i="41"/>
  <c r="G42" i="41"/>
  <c r="K41" i="41"/>
  <c r="J41" i="41"/>
  <c r="H41" i="41"/>
  <c r="G41" i="41"/>
  <c r="K40" i="41"/>
  <c r="J40" i="41"/>
  <c r="H40" i="41"/>
  <c r="G40" i="41"/>
  <c r="I39" i="41"/>
  <c r="I38" i="41" s="1"/>
  <c r="F39" i="41"/>
  <c r="E39" i="41"/>
  <c r="D39" i="41"/>
  <c r="C39" i="41"/>
  <c r="J35" i="41"/>
  <c r="G35" i="41"/>
  <c r="J34" i="41"/>
  <c r="I33" i="41"/>
  <c r="F33" i="41"/>
  <c r="K32" i="41"/>
  <c r="J32" i="41"/>
  <c r="H32" i="41"/>
  <c r="G32" i="41"/>
  <c r="K31" i="41"/>
  <c r="J31" i="41"/>
  <c r="H31" i="41"/>
  <c r="G31" i="41"/>
  <c r="K30" i="41"/>
  <c r="J30" i="41"/>
  <c r="H30" i="41"/>
  <c r="G30" i="41"/>
  <c r="J29" i="41"/>
  <c r="H29" i="41"/>
  <c r="G29" i="41"/>
  <c r="K28" i="41"/>
  <c r="J28" i="41"/>
  <c r="H28" i="41"/>
  <c r="G28" i="41"/>
  <c r="K27" i="41"/>
  <c r="J27" i="41"/>
  <c r="H27" i="41"/>
  <c r="G27" i="41"/>
  <c r="K26" i="41"/>
  <c r="J26" i="41"/>
  <c r="H26" i="41"/>
  <c r="G26" i="41"/>
  <c r="K25" i="41"/>
  <c r="J25" i="41"/>
  <c r="K24" i="41"/>
  <c r="J24" i="41"/>
  <c r="H24" i="41"/>
  <c r="G24" i="41"/>
  <c r="J23" i="41"/>
  <c r="J22" i="41"/>
  <c r="G22" i="41"/>
  <c r="K21" i="41"/>
  <c r="J21" i="41"/>
  <c r="H21" i="41"/>
  <c r="G21" i="41"/>
  <c r="I20" i="41"/>
  <c r="F20" i="41"/>
  <c r="E20" i="41"/>
  <c r="D20" i="41"/>
  <c r="C20" i="41"/>
  <c r="K19" i="41"/>
  <c r="J19" i="41"/>
  <c r="H19" i="41"/>
  <c r="G19" i="41"/>
  <c r="K18" i="41"/>
  <c r="J18" i="41"/>
  <c r="H18" i="41"/>
  <c r="G18" i="41"/>
  <c r="K17" i="41"/>
  <c r="J17" i="41"/>
  <c r="K16" i="41"/>
  <c r="J16" i="41"/>
  <c r="H16" i="41"/>
  <c r="G16" i="41"/>
  <c r="K15" i="41"/>
  <c r="J15" i="41"/>
  <c r="H15" i="41"/>
  <c r="G15" i="41"/>
  <c r="I14" i="41"/>
  <c r="I13" i="41" s="1"/>
  <c r="I8" i="41" s="1"/>
  <c r="F14" i="41"/>
  <c r="F13" i="41" s="1"/>
  <c r="F8" i="41" s="1"/>
  <c r="E14" i="41"/>
  <c r="E13" i="41" s="1"/>
  <c r="E8" i="41" s="1"/>
  <c r="D14" i="41"/>
  <c r="D13" i="41" s="1"/>
  <c r="D8" i="41" s="1"/>
  <c r="C14" i="41"/>
  <c r="C13" i="41" s="1"/>
  <c r="C8" i="41" s="1"/>
  <c r="K12" i="41"/>
  <c r="J12" i="41"/>
  <c r="H12" i="41"/>
  <c r="G12" i="41"/>
  <c r="G11" i="41"/>
  <c r="K10" i="41"/>
  <c r="J10" i="41"/>
  <c r="H10" i="41"/>
  <c r="G10" i="41"/>
  <c r="K9" i="41"/>
  <c r="J9" i="41"/>
  <c r="H9" i="41"/>
  <c r="G9" i="41"/>
  <c r="D37" i="41" l="1"/>
  <c r="G67" i="41"/>
  <c r="D38" i="41"/>
  <c r="C38" i="41"/>
  <c r="C37" i="41"/>
  <c r="G33" i="41"/>
  <c r="K33" i="41"/>
  <c r="E38" i="41"/>
  <c r="F37" i="41"/>
  <c r="F38" i="41"/>
  <c r="K38" i="41" s="1"/>
  <c r="G46" i="41"/>
  <c r="K46" i="41"/>
  <c r="G44" i="41"/>
  <c r="J20" i="41"/>
  <c r="H44" i="41"/>
  <c r="E37" i="41"/>
  <c r="E59" i="41" s="1"/>
  <c r="E75" i="41" s="1"/>
  <c r="J46" i="41"/>
  <c r="J39" i="41"/>
  <c r="I37" i="41"/>
  <c r="I59" i="41" s="1"/>
  <c r="I75" i="41" s="1"/>
  <c r="K20" i="41"/>
  <c r="J14" i="41"/>
  <c r="K13" i="41"/>
  <c r="H74" i="41"/>
  <c r="K74" i="41"/>
  <c r="G74" i="41"/>
  <c r="H8" i="41"/>
  <c r="H13" i="41"/>
  <c r="J13" i="41"/>
  <c r="J8" i="41" s="1"/>
  <c r="G14" i="41"/>
  <c r="K14" i="41"/>
  <c r="H20" i="41"/>
  <c r="J33" i="41"/>
  <c r="G39" i="41"/>
  <c r="K39" i="41"/>
  <c r="J67" i="41"/>
  <c r="J74" i="41" s="1"/>
  <c r="G8" i="41"/>
  <c r="K8" i="41"/>
  <c r="G13" i="41"/>
  <c r="H14" i="41"/>
  <c r="G20" i="41"/>
  <c r="H39" i="41"/>
  <c r="H46" i="41"/>
  <c r="K67" i="41"/>
  <c r="D59" i="41" l="1"/>
  <c r="D75" i="41" s="1"/>
  <c r="C59" i="41"/>
  <c r="C75" i="41" s="1"/>
  <c r="F59" i="41"/>
  <c r="F75" i="41" s="1"/>
  <c r="G37" i="41"/>
  <c r="G38" i="41"/>
  <c r="H38" i="41"/>
  <c r="H37" i="41"/>
  <c r="J38" i="41"/>
  <c r="K37" i="41"/>
  <c r="J37" i="41"/>
  <c r="H59" i="41" l="1"/>
  <c r="J75" i="41"/>
  <c r="K59" i="41"/>
  <c r="G59" i="41"/>
  <c r="K75" i="41"/>
  <c r="G75" i="41"/>
  <c r="H75" i="41"/>
</calcChain>
</file>

<file path=xl/sharedStrings.xml><?xml version="1.0" encoding="utf-8"?>
<sst xmlns="http://schemas.openxmlformats.org/spreadsheetml/2006/main" count="88" uniqueCount="81">
  <si>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</si>
  <si>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</si>
  <si>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</si>
  <si>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</si>
  <si>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</si>
  <si>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</si>
  <si>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</si>
  <si>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</si>
  <si>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</si>
  <si>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</si>
  <si>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</si>
  <si>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</si>
  <si>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</si>
  <si>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</si>
  <si>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</si>
  <si>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</si>
  <si>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</si>
  <si>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</si>
  <si>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</si>
  <si>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</si>
  <si>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</si>
  <si>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</si>
  <si>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</si>
  <si>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</si>
  <si>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</si>
  <si>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</si>
  <si>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</si>
  <si>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</si>
  <si>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</si>
  <si>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</si>
  <si>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</si>
  <si>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</si>
  <si>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</si>
  <si>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</si>
  <si>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</si>
  <si>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</si>
  <si>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</si>
  <si>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</si>
  <si>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</si>
  <si>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</si>
  <si>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</si>
  <si>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</si>
  <si>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</si>
  <si>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</si>
  <si>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</si>
  <si>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</si>
  <si>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</si>
  <si>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</si>
  <si>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</si>
  <si>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</si>
  <si>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</si>
  <si>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</si>
  <si>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</si>
  <si>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</si>
  <si>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</si>
  <si>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</si>
  <si>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</si>
  <si>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</si>
  <si>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</si>
  <si>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</si>
  <si>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</si>
  <si>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</si>
  <si>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</si>
  <si>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</si>
  <si>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</si>
  <si>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</si>
  <si>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Фактичні надходження до бюджету станом  на 01.05.2019р.</t>
  </si>
  <si>
    <t>Рентна плата за використання інших природних ресурсів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</si>
  <si>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</si>
  <si>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                                      виконання  розпису доходів  бюджету Вараської міської ОТГ</t>
  </si>
  <si>
    <t>Відхилення фактичних надходжень на звітну дату 2020 року до фактичних надходжень у 2019році</t>
  </si>
  <si>
    <t>Бюджет                 на 2020 р.</t>
  </si>
  <si>
    <t>Дотації з місцевих бюджетів іншим місцевим бюджетам</t>
  </si>
  <si>
    <t xml:space="preserve">Затверджено розписом                        станом                        на  01.05.2020р.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</si>
  <si>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</si>
  <si>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</si>
  <si>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Бюджет                  на 2020 р.                   зі змінами</t>
  </si>
  <si>
    <t xml:space="preserve">Надходження коштів від відшкодування втрат сільськогосподарського і лісогосподарського виробництва </t>
  </si>
  <si>
    <r>
      <t xml:space="preserve">                                                                                                                 станом  на 01  травня 2020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</si>
  <si>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01.05.2020р.</t>
  </si>
  <si>
    <t>Головний спеціаліст відділу доходів бюджету                                          Л. Гузей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</si>
</sst>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b/>
      <sz val="16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6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2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5" fillId="5" borderId="6" xfId="1" applyFont="1" applyFill="1" applyBorder="1" applyAlignment="1">
      <alignment horizontal="left"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6" fillId="0" borderId="6" xfId="0" applyFont="1" applyBorder="1" applyAlignment="1">
      <alignment wrapText="1"/>
    </xf>
    <xf numFmtId="0" fontId="25" fillId="0" borderId="11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2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0" fillId="0" borderId="13" xfId="1" applyNumberFormat="1" applyFont="1" applyBorder="1" applyAlignment="1">
      <alignment wrapText="1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6" fontId="30" fillId="0" borderId="14" xfId="1" applyNumberFormat="1" applyFont="1" applyBorder="1" applyAlignment="1">
      <alignment wrapText="1"/>
    </xf>
    <xf numFmtId="166" fontId="28" fillId="4" borderId="11" xfId="1" applyNumberFormat="1" applyFont="1" applyFill="1" applyBorder="1" applyAlignment="1"/>
    <xf numFmtId="166" fontId="28" fillId="4" borderId="11" xfId="1" applyNumberFormat="1" applyFont="1" applyFill="1" applyBorder="1" applyAlignment="1">
      <alignment horizontal="right"/>
    </xf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0" xfId="0" applyNumberFormat="1" applyFont="1" applyBorder="1" applyAlignment="1">
      <alignment horizontal="right" wrapText="1"/>
    </xf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17" xfId="0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164" fontId="30" fillId="0" borderId="11" xfId="1" applyNumberFormat="1" applyFont="1" applyBorder="1" applyAlignment="1">
      <alignment horizontal="right" wrapText="1"/>
    </xf>
    <xf numFmtId="166" fontId="31" fillId="0" borderId="11" xfId="1" applyNumberFormat="1" applyFont="1" applyFill="1" applyBorder="1" applyProtection="1">
      <protection locked="0"/>
    </xf>
    <xf numFmtId="0" fontId="34" fillId="4" borderId="11" xfId="1" applyFont="1" applyFill="1" applyBorder="1" applyAlignment="1">
      <alignment horizontal="left" wrapText="1"/>
    </xf>
    <xf numFmtId="0" fontId="30" fillId="0" borderId="6" xfId="1" applyFont="1" applyBorder="1" applyAlignment="1">
      <alignment wrapText="1"/>
    </xf>
    <xf numFmtId="0" fontId="30" fillId="0" borderId="11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29" fillId="4" borderId="11" xfId="1" applyNumberFormat="1" applyFont="1" applyFill="1" applyBorder="1" applyProtection="1">
      <protection locked="0"/>
    </xf>
    <xf numFmtId="165" fontId="29" fillId="4" borderId="29" xfId="1" applyNumberFormat="1" applyFont="1" applyFill="1" applyBorder="1"/>
    <xf numFmtId="164" fontId="30" fillId="0" borderId="13" xfId="1" applyNumberFormat="1" applyFont="1" applyBorder="1" applyAlignment="1">
      <alignment horizontal="right" wrapText="1"/>
    </xf>
    <xf numFmtId="0" fontId="36" fillId="0" borderId="6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7" fillId="0" borderId="6" xfId="0" applyFont="1" applyBorder="1" applyAlignment="1">
      <alignment horizontal="center"/>
    </xf>
    <xf numFmtId="166" fontId="37" fillId="0" borderId="6" xfId="0" applyNumberFormat="1" applyFont="1" applyBorder="1" applyAlignment="1">
      <alignment horizontal="right"/>
    </xf>
    <xf numFmtId="0" fontId="32" fillId="0" borderId="11" xfId="1" applyFont="1" applyFill="1" applyBorder="1" applyAlignment="1">
      <alignment horizontal="right" wrapText="1"/>
    </xf>
    <xf numFmtId="166" fontId="29" fillId="5" borderId="6" xfId="1" applyNumberFormat="1" applyFont="1" applyFill="1" applyBorder="1" applyProtection="1">
      <protection locked="0"/>
    </xf>
    <xf numFmtId="165" fontId="31" fillId="5" borderId="6" xfId="1" applyNumberFormat="1" applyFont="1" applyFill="1" applyBorder="1"/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7" xfId="1" applyNumberFormat="1" applyFont="1" applyFill="1" applyBorder="1" applyAlignment="1">
      <alignment horizontal="right"/>
    </xf>
    <xf numFmtId="165" fontId="29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29" fillId="4" borderId="27" xfId="1" applyNumberFormat="1" applyFont="1" applyFill="1" applyBorder="1"/>
    <xf numFmtId="0" fontId="38" fillId="0" borderId="0" xfId="0" applyFont="1" applyAlignment="1">
      <alignment wrapText="1"/>
    </xf>
    <xf numFmtId="164" fontId="30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6" fillId="0" borderId="14" xfId="0" applyNumberFormat="1" applyFont="1" applyBorder="1" applyAlignment="1">
      <alignment horizontal="right" wrapText="1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38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164" fontId="30" fillId="0" borderId="11" xfId="0" applyNumberFormat="1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164" fontId="30" fillId="0" borderId="13" xfId="1" applyNumberFormat="1" applyFont="1" applyFill="1" applyBorder="1" applyAlignment="1" applyProtection="1">
      <alignment wrapText="1"/>
      <protection locked="0"/>
    </xf>
    <xf numFmtId="166" fontId="31" fillId="0" borderId="11" xfId="1" applyNumberFormat="1" applyFont="1" applyBorder="1" applyAlignment="1" applyProtection="1">
      <alignment horizontal="right"/>
      <protection locked="0"/>
    </xf>
    <xf numFmtId="165" fontId="31" fillId="0" borderId="29" xfId="1" applyNumberFormat="1" applyFont="1" applyBorder="1"/>
    <xf numFmtId="166" fontId="40" fillId="0" borderId="6" xfId="1" applyNumberFormat="1" applyFont="1" applyBorder="1" applyAlignment="1">
      <alignment horizontal="right" wrapText="1"/>
    </xf>
    <xf numFmtId="0" fontId="41" fillId="0" borderId="13" xfId="1" applyFont="1" applyFill="1" applyBorder="1" applyAlignment="1" applyProtection="1">
      <alignment wrapText="1"/>
      <protection locked="0"/>
    </xf>
    <xf numFmtId="0" fontId="42" fillId="0" borderId="6" xfId="1" applyFont="1" applyBorder="1" applyAlignment="1">
      <alignment horizontal="left" wrapText="1"/>
    </xf>
    <xf numFmtId="166" fontId="29" fillId="0" borderId="6" xfId="1" applyNumberFormat="1" applyFont="1" applyFill="1" applyBorder="1" applyAlignment="1" applyProtection="1">
      <alignment horizontal="right"/>
      <protection locked="0"/>
    </xf>
    <xf numFmtId="0" fontId="23" fillId="6" borderId="4" xfId="1" applyFont="1" applyFill="1" applyBorder="1" applyAlignment="1">
      <alignment horizontal="centerContinuous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31" fillId="6" borderId="11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29" fillId="6" borderId="6" xfId="1" applyNumberFormat="1" applyFont="1" applyFill="1" applyBorder="1" applyAlignment="1" applyProtection="1">
      <protection locked="0"/>
    </xf>
    <xf numFmtId="0" fontId="37" fillId="6" borderId="6" xfId="0" applyFont="1" applyFill="1" applyBorder="1" applyAlignment="1">
      <alignment horizontal="right"/>
    </xf>
    <xf numFmtId="166" fontId="37" fillId="6" borderId="6" xfId="0" applyNumberFormat="1" applyFont="1" applyFill="1" applyBorder="1" applyAlignment="1">
      <alignment horizontal="right"/>
    </xf>
    <xf numFmtId="165" fontId="29" fillId="0" borderId="6" xfId="1" applyNumberFormat="1" applyFont="1" applyFill="1" applyBorder="1"/>
    <xf numFmtId="165" fontId="29" fillId="0" borderId="7" xfId="1" applyNumberFormat="1" applyFont="1" applyFill="1" applyBorder="1"/>
    <xf numFmtId="166" fontId="31" fillId="6" borderId="11" xfId="1" applyNumberFormat="1" applyFont="1" applyFill="1" applyBorder="1" applyAlignment="1" applyProtection="1">
      <protection locked="0"/>
    </xf>
    <xf numFmtId="165" fontId="31" fillId="3" borderId="11" xfId="1" applyNumberFormat="1" applyFont="1" applyFill="1" applyBorder="1"/>
    <xf numFmtId="166" fontId="30" fillId="0" borderId="17" xfId="0" applyNumberFormat="1" applyFont="1" applyBorder="1" applyAlignment="1">
      <alignment horizontal="right" wrapText="1"/>
    </xf>
    <xf numFmtId="166" fontId="30" fillId="0" borderId="6" xfId="0" applyNumberFormat="1" applyFont="1" applyBorder="1" applyAlignment="1">
      <alignment horizontal="right" wrapText="1"/>
    </xf>
    <xf numFmtId="0" fontId="5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11" fontId="4" fillId="0" borderId="6" xfId="1" applyNumberFormat="1" applyFont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1" fontId="4" fillId="0" borderId="17" xfId="1" applyNumberFormat="1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17" fillId="0" borderId="16" xfId="1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4E9EA"/>
      <color rgb="FFDFEDEF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84"/>
  <sheetViews>
    <sheetView tabSelected="1" view="pageBreakPreview" topLeftCell="A56" zoomScale="70" zoomScaleNormal="51" zoomScaleSheetLayoutView="70" workbookViewId="0">
      <selection activeCell="F88" sqref="F88"/>
    </sheetView>
  </sheetViews>
  <sheetFormatPr defaultRowHeight="17.25" customHeight="1" x14ac:dyDescent="0.25"/>
  <cols>
    <col min="1" max="1" width="15.7109375" customWidth="1"/>
    <col min="2" max="2" width="96.85546875" customWidth="1"/>
    <col min="3" max="3" width="16.28515625" customWidth="1"/>
    <col min="4" max="4" width="17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17.25" customHeight="1" x14ac:dyDescent="0.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7.25" customHeight="1" x14ac:dyDescent="0.3">
      <c r="A2" s="187" t="s">
        <v>69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7.25" customHeight="1" x14ac:dyDescent="0.3">
      <c r="A3" s="188" t="s">
        <v>78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7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9.25" customHeight="1" x14ac:dyDescent="0.25">
      <c r="A5" s="196" t="s">
        <v>42</v>
      </c>
      <c r="B5" s="198" t="s">
        <v>43</v>
      </c>
      <c r="C5" s="200" t="s">
        <v>71</v>
      </c>
      <c r="D5" s="202" t="s">
        <v>76</v>
      </c>
      <c r="E5" s="200" t="s">
        <v>73</v>
      </c>
      <c r="F5" s="192" t="s">
        <v>79</v>
      </c>
      <c r="G5" s="194" t="s">
        <v>1</v>
      </c>
      <c r="H5" s="194"/>
      <c r="I5" s="192" t="s">
        <v>66</v>
      </c>
      <c r="J5" s="194" t="s">
        <v>70</v>
      </c>
      <c r="K5" s="195"/>
    </row>
    <row r="6" spans="1:11" ht="24.75" customHeight="1" x14ac:dyDescent="0.25">
      <c r="A6" s="197"/>
      <c r="B6" s="199"/>
      <c r="C6" s="201"/>
      <c r="D6" s="203"/>
      <c r="E6" s="201"/>
      <c r="F6" s="193"/>
      <c r="G6" s="24" t="s">
        <v>2</v>
      </c>
      <c r="H6" s="25" t="s">
        <v>3</v>
      </c>
      <c r="I6" s="193"/>
      <c r="J6" s="24" t="s">
        <v>2</v>
      </c>
      <c r="K6" s="26" t="s">
        <v>3</v>
      </c>
    </row>
    <row r="7" spans="1:11" ht="17.25" customHeight="1" x14ac:dyDescent="0.25">
      <c r="A7" s="40">
        <v>1</v>
      </c>
      <c r="B7" s="41">
        <v>2</v>
      </c>
      <c r="C7" s="42">
        <v>3</v>
      </c>
      <c r="D7" s="43">
        <v>4</v>
      </c>
      <c r="E7" s="43">
        <v>5</v>
      </c>
      <c r="F7" s="160">
        <v>6</v>
      </c>
      <c r="G7" s="44">
        <v>7</v>
      </c>
      <c r="H7" s="45">
        <v>8</v>
      </c>
      <c r="I7" s="160">
        <v>9</v>
      </c>
      <c r="J7" s="46">
        <v>10</v>
      </c>
      <c r="K7" s="47">
        <v>11</v>
      </c>
    </row>
    <row r="8" spans="1:11" ht="22.5" x14ac:dyDescent="0.3">
      <c r="A8" s="27">
        <v>100000</v>
      </c>
      <c r="B8" s="51" t="s">
        <v>4</v>
      </c>
      <c r="C8" s="75">
        <f>SUM(C9:C12,C13)</f>
        <v>476266.9</v>
      </c>
      <c r="D8" s="76">
        <f>SUM(D9:D12,D13)</f>
        <v>476266.9</v>
      </c>
      <c r="E8" s="76">
        <f>SUM(E9:E12,E13)</f>
        <v>167538.20000000001</v>
      </c>
      <c r="F8" s="76">
        <f>SUM(F9:F12,F13)</f>
        <v>182371.9</v>
      </c>
      <c r="G8" s="76">
        <f>F8-E8</f>
        <v>14833.699999999983</v>
      </c>
      <c r="H8" s="77">
        <f>SUM(F8/E8)</f>
        <v>1.0885392107590983</v>
      </c>
      <c r="I8" s="76">
        <f>SUM(I9:I12,I13)</f>
        <v>148912.1</v>
      </c>
      <c r="J8" s="76">
        <f>SUM(J9:J13)</f>
        <v>33459.799999999996</v>
      </c>
      <c r="K8" s="78">
        <f>SUM(F8/I8)*100%</f>
        <v>1.2246949710601085</v>
      </c>
    </row>
    <row r="9" spans="1:11" ht="20.25" x14ac:dyDescent="0.3">
      <c r="A9" s="28">
        <v>110100</v>
      </c>
      <c r="B9" s="52" t="s">
        <v>5</v>
      </c>
      <c r="C9" s="79">
        <v>406619.4</v>
      </c>
      <c r="D9" s="79">
        <v>406619.4</v>
      </c>
      <c r="E9" s="80">
        <v>143810</v>
      </c>
      <c r="F9" s="161">
        <v>159829.9</v>
      </c>
      <c r="G9" s="81">
        <f>SUM(F9-E9)</f>
        <v>16019.899999999994</v>
      </c>
      <c r="H9" s="82">
        <f>SUM(F9/E9)</f>
        <v>1.1113962867672622</v>
      </c>
      <c r="I9" s="161">
        <v>123795</v>
      </c>
      <c r="J9" s="83">
        <f>SUM(F9-I9)</f>
        <v>36034.899999999994</v>
      </c>
      <c r="K9" s="84">
        <f>SUM(F9/I9)*100%</f>
        <v>1.2910852619249564</v>
      </c>
    </row>
    <row r="10" spans="1:11" ht="20.25" x14ac:dyDescent="0.3">
      <c r="A10" s="29">
        <v>110200</v>
      </c>
      <c r="B10" s="53" t="s">
        <v>6</v>
      </c>
      <c r="C10" s="85">
        <v>401.5</v>
      </c>
      <c r="D10" s="85">
        <v>401.5</v>
      </c>
      <c r="E10" s="86">
        <v>100</v>
      </c>
      <c r="F10" s="162">
        <v>126.5</v>
      </c>
      <c r="G10" s="81">
        <f t="shared" ref="G10:G12" si="0">SUM(F10-E10)</f>
        <v>26.5</v>
      </c>
      <c r="H10" s="82">
        <f t="shared" ref="H10:H12" si="1">SUM(F10/E10)</f>
        <v>1.2649999999999999</v>
      </c>
      <c r="I10" s="162">
        <v>564.70000000000005</v>
      </c>
      <c r="J10" s="83">
        <f t="shared" ref="J10:J19" si="2">SUM(F10-I10)</f>
        <v>-438.20000000000005</v>
      </c>
      <c r="K10" s="84">
        <f t="shared" ref="K10:K32" si="3">SUM(F10/I10)*100%</f>
        <v>0.22401275013281385</v>
      </c>
    </row>
    <row r="11" spans="1:11" ht="21" x14ac:dyDescent="0.3">
      <c r="A11" s="29">
        <v>130000</v>
      </c>
      <c r="B11" s="157" t="s">
        <v>67</v>
      </c>
      <c r="C11" s="153">
        <v>95</v>
      </c>
      <c r="D11" s="153">
        <v>95</v>
      </c>
      <c r="E11" s="86"/>
      <c r="F11" s="162">
        <v>31.1</v>
      </c>
      <c r="G11" s="81">
        <f t="shared" si="0"/>
        <v>31.1</v>
      </c>
      <c r="H11" s="82"/>
      <c r="I11" s="162"/>
      <c r="J11" s="83">
        <f t="shared" ref="J11" si="4">SUM(F11-I11)</f>
        <v>31.1</v>
      </c>
      <c r="K11" s="84"/>
    </row>
    <row r="12" spans="1:11" ht="20.25" x14ac:dyDescent="0.3">
      <c r="A12" s="29">
        <v>140400</v>
      </c>
      <c r="B12" s="54" t="s">
        <v>64</v>
      </c>
      <c r="C12" s="87">
        <v>6500</v>
      </c>
      <c r="D12" s="87">
        <v>6500</v>
      </c>
      <c r="E12" s="88">
        <v>2126</v>
      </c>
      <c r="F12" s="162">
        <v>4007.4</v>
      </c>
      <c r="G12" s="81">
        <f t="shared" si="0"/>
        <v>1881.4</v>
      </c>
      <c r="H12" s="82">
        <f t="shared" si="1"/>
        <v>1.8849482596425211</v>
      </c>
      <c r="I12" s="162">
        <v>3205.5</v>
      </c>
      <c r="J12" s="83">
        <f t="shared" si="2"/>
        <v>801.90000000000009</v>
      </c>
      <c r="K12" s="84">
        <f t="shared" si="3"/>
        <v>1.2501637810014039</v>
      </c>
    </row>
    <row r="13" spans="1:11" ht="20.25" x14ac:dyDescent="0.3">
      <c r="A13" s="30">
        <v>180000</v>
      </c>
      <c r="B13" s="55" t="s">
        <v>7</v>
      </c>
      <c r="C13" s="89">
        <f>SUM(C18:C19,C14)</f>
        <v>62651</v>
      </c>
      <c r="D13" s="90">
        <f t="shared" ref="D13" si="5">SUM(D18:D19,D14)</f>
        <v>62651</v>
      </c>
      <c r="E13" s="90">
        <f>SUM(E18:E19,E14)</f>
        <v>21502.2</v>
      </c>
      <c r="F13" s="163">
        <f t="shared" ref="F13" si="6">SUM(F18:F19,F14)</f>
        <v>18377</v>
      </c>
      <c r="G13" s="92">
        <f>F13-E13</f>
        <v>-3125.2000000000007</v>
      </c>
      <c r="H13" s="82">
        <f t="shared" ref="H13:H19" si="7">SUM(F13/E13)</f>
        <v>0.85465673279943444</v>
      </c>
      <c r="I13" s="163">
        <f t="shared" ref="I13" si="8">SUM(I18:I19,I14)</f>
        <v>21346.9</v>
      </c>
      <c r="J13" s="93">
        <f t="shared" si="2"/>
        <v>-2969.9000000000015</v>
      </c>
      <c r="K13" s="94">
        <f t="shared" si="3"/>
        <v>0.86087441267818743</v>
      </c>
    </row>
    <row r="14" spans="1:11" ht="20.25" x14ac:dyDescent="0.3">
      <c r="A14" s="30">
        <v>180100</v>
      </c>
      <c r="B14" s="56" t="s">
        <v>8</v>
      </c>
      <c r="C14" s="89">
        <f t="shared" ref="C14:F14" si="9">SUM(C15:C17)</f>
        <v>45675</v>
      </c>
      <c r="D14" s="90">
        <f t="shared" si="9"/>
        <v>45675</v>
      </c>
      <c r="E14" s="90">
        <f t="shared" si="9"/>
        <v>15850</v>
      </c>
      <c r="F14" s="163">
        <f t="shared" si="9"/>
        <v>12252.8</v>
      </c>
      <c r="G14" s="92">
        <f>F14-E14</f>
        <v>-3597.2000000000007</v>
      </c>
      <c r="H14" s="82">
        <f t="shared" si="7"/>
        <v>0.77304731861198739</v>
      </c>
      <c r="I14" s="163">
        <f t="shared" ref="I14" si="10">SUM(I15:I17)</f>
        <v>16275.6</v>
      </c>
      <c r="J14" s="83">
        <f t="shared" si="2"/>
        <v>-4022.8000000000011</v>
      </c>
      <c r="K14" s="84">
        <f t="shared" si="3"/>
        <v>0.75283246086165789</v>
      </c>
    </row>
    <row r="15" spans="1:11" ht="20.25" x14ac:dyDescent="0.3">
      <c r="A15" s="29"/>
      <c r="B15" s="57" t="s">
        <v>9</v>
      </c>
      <c r="C15" s="95">
        <v>7525</v>
      </c>
      <c r="D15" s="95">
        <v>7525</v>
      </c>
      <c r="E15" s="88">
        <v>3154.5</v>
      </c>
      <c r="F15" s="162">
        <v>2572.9</v>
      </c>
      <c r="G15" s="81">
        <f t="shared" ref="G15:G19" si="11">SUM(F15-E15)</f>
        <v>-581.59999999999991</v>
      </c>
      <c r="H15" s="82">
        <f t="shared" si="7"/>
        <v>0.81562846726898086</v>
      </c>
      <c r="I15" s="162">
        <v>2994.4</v>
      </c>
      <c r="J15" s="83">
        <f t="shared" si="2"/>
        <v>-421.5</v>
      </c>
      <c r="K15" s="84">
        <f t="shared" si="3"/>
        <v>0.85923724285332626</v>
      </c>
    </row>
    <row r="16" spans="1:11" ht="20.25" x14ac:dyDescent="0.3">
      <c r="A16" s="29"/>
      <c r="B16" s="57" t="s">
        <v>10</v>
      </c>
      <c r="C16" s="95">
        <v>38100</v>
      </c>
      <c r="D16" s="95">
        <v>38100</v>
      </c>
      <c r="E16" s="88">
        <v>12695.5</v>
      </c>
      <c r="F16" s="162">
        <v>9679.9</v>
      </c>
      <c r="G16" s="81">
        <f t="shared" si="11"/>
        <v>-3015.6000000000004</v>
      </c>
      <c r="H16" s="82">
        <f t="shared" si="7"/>
        <v>0.76246701587176557</v>
      </c>
      <c r="I16" s="162">
        <v>13262.7</v>
      </c>
      <c r="J16" s="83">
        <f t="shared" si="2"/>
        <v>-3582.8000000000011</v>
      </c>
      <c r="K16" s="84">
        <f t="shared" si="3"/>
        <v>0.72985892766932825</v>
      </c>
    </row>
    <row r="17" spans="1:11" ht="20.25" x14ac:dyDescent="0.3">
      <c r="A17" s="29"/>
      <c r="B17" s="57" t="s">
        <v>11</v>
      </c>
      <c r="C17" s="95">
        <v>50</v>
      </c>
      <c r="D17" s="95">
        <v>50</v>
      </c>
      <c r="E17" s="88"/>
      <c r="F17" s="162"/>
      <c r="G17" s="81"/>
      <c r="H17" s="82"/>
      <c r="I17" s="162">
        <v>18.5</v>
      </c>
      <c r="J17" s="83">
        <f t="shared" si="2"/>
        <v>-18.5</v>
      </c>
      <c r="K17" s="84">
        <f t="shared" si="3"/>
        <v>0</v>
      </c>
    </row>
    <row r="18" spans="1:11" ht="20.25" x14ac:dyDescent="0.3">
      <c r="A18" s="29">
        <v>180300</v>
      </c>
      <c r="B18" s="57" t="s">
        <v>12</v>
      </c>
      <c r="C18" s="95">
        <v>108</v>
      </c>
      <c r="D18" s="95">
        <v>108</v>
      </c>
      <c r="E18" s="88">
        <v>10</v>
      </c>
      <c r="F18" s="162">
        <v>20.8</v>
      </c>
      <c r="G18" s="81">
        <f t="shared" si="11"/>
        <v>10.8</v>
      </c>
      <c r="H18" s="82">
        <f t="shared" si="7"/>
        <v>2.08</v>
      </c>
      <c r="I18" s="162">
        <v>2.8</v>
      </c>
      <c r="J18" s="83">
        <f t="shared" si="2"/>
        <v>18</v>
      </c>
      <c r="K18" s="84">
        <f t="shared" si="3"/>
        <v>7.4285714285714297</v>
      </c>
    </row>
    <row r="19" spans="1:11" ht="20.25" x14ac:dyDescent="0.3">
      <c r="A19" s="29">
        <v>180500</v>
      </c>
      <c r="B19" s="57" t="s">
        <v>13</v>
      </c>
      <c r="C19" s="95">
        <v>16868</v>
      </c>
      <c r="D19" s="95">
        <v>16868</v>
      </c>
      <c r="E19" s="88">
        <v>5642.2</v>
      </c>
      <c r="F19" s="162">
        <v>6103.4</v>
      </c>
      <c r="G19" s="81">
        <f t="shared" si="11"/>
        <v>461.19999999999982</v>
      </c>
      <c r="H19" s="82">
        <f t="shared" si="7"/>
        <v>1.0817411647938746</v>
      </c>
      <c r="I19" s="162">
        <v>5068.5</v>
      </c>
      <c r="J19" s="83">
        <f t="shared" si="2"/>
        <v>1034.8999999999996</v>
      </c>
      <c r="K19" s="84">
        <f t="shared" si="3"/>
        <v>1.2041826970504093</v>
      </c>
    </row>
    <row r="20" spans="1:11" ht="20.25" x14ac:dyDescent="0.3">
      <c r="A20" s="31">
        <v>200000</v>
      </c>
      <c r="B20" s="22" t="s">
        <v>15</v>
      </c>
      <c r="C20" s="96">
        <f>SUM(C21:C32)</f>
        <v>2809.3</v>
      </c>
      <c r="D20" s="97">
        <f>SUM(D21:D32)</f>
        <v>2809.3</v>
      </c>
      <c r="E20" s="97">
        <f>SUM(E21:E32)</f>
        <v>862.2</v>
      </c>
      <c r="F20" s="97">
        <f>SUM(F21:F32)</f>
        <v>905.3</v>
      </c>
      <c r="G20" s="97">
        <f>F20-E20</f>
        <v>43.099999999999909</v>
      </c>
      <c r="H20" s="77">
        <f>SUM(F20/E20)</f>
        <v>1.049988401762932</v>
      </c>
      <c r="I20" s="97">
        <f>SUM(I21:I32)</f>
        <v>1038.1000000000001</v>
      </c>
      <c r="J20" s="97">
        <f>SUM(J21:J32)</f>
        <v>-132.80000000000004</v>
      </c>
      <c r="K20" s="98">
        <f>SUM(F20/I20)*100%</f>
        <v>0.87207398131201219</v>
      </c>
    </row>
    <row r="21" spans="1:11" ht="40.5" x14ac:dyDescent="0.3">
      <c r="A21" s="29">
        <v>210103</v>
      </c>
      <c r="B21" s="58" t="s">
        <v>58</v>
      </c>
      <c r="C21" s="99">
        <v>273.3</v>
      </c>
      <c r="D21" s="99">
        <v>273.3</v>
      </c>
      <c r="E21" s="88">
        <v>68</v>
      </c>
      <c r="F21" s="162">
        <v>86.1</v>
      </c>
      <c r="G21" s="81">
        <f t="shared" ref="G21:G32" si="12">SUM(F21-E21)</f>
        <v>18.099999999999994</v>
      </c>
      <c r="H21" s="82">
        <f t="shared" ref="H21:H32" si="13">SUM(F21/E21)</f>
        <v>1.2661764705882352</v>
      </c>
      <c r="I21" s="162">
        <v>119.2</v>
      </c>
      <c r="J21" s="83">
        <f t="shared" ref="J21:J36" si="14">SUM(F21-I21)</f>
        <v>-33.100000000000009</v>
      </c>
      <c r="K21" s="100">
        <f t="shared" si="3"/>
        <v>0.72231543624161065</v>
      </c>
    </row>
    <row r="22" spans="1:11" ht="20.25" x14ac:dyDescent="0.3">
      <c r="A22" s="29">
        <v>210500</v>
      </c>
      <c r="B22" s="59" t="s">
        <v>38</v>
      </c>
      <c r="C22" s="101"/>
      <c r="D22" s="102"/>
      <c r="E22" s="88"/>
      <c r="F22" s="162">
        <v>167.6</v>
      </c>
      <c r="G22" s="81">
        <f t="shared" si="12"/>
        <v>167.6</v>
      </c>
      <c r="H22" s="82"/>
      <c r="I22" s="162"/>
      <c r="J22" s="83">
        <f t="shared" si="14"/>
        <v>167.6</v>
      </c>
      <c r="K22" s="100"/>
    </row>
    <row r="23" spans="1:11" ht="20.25" x14ac:dyDescent="0.3">
      <c r="A23" s="29">
        <v>210805</v>
      </c>
      <c r="B23" s="60" t="s">
        <v>16</v>
      </c>
      <c r="C23" s="102"/>
      <c r="D23" s="102"/>
      <c r="E23" s="88"/>
      <c r="F23" s="162"/>
      <c r="G23" s="81"/>
      <c r="H23" s="82"/>
      <c r="I23" s="162"/>
      <c r="J23" s="83">
        <f t="shared" si="14"/>
        <v>0</v>
      </c>
      <c r="K23" s="100"/>
    </row>
    <row r="24" spans="1:11" ht="20.25" x14ac:dyDescent="0.3">
      <c r="A24" s="28">
        <v>210811</v>
      </c>
      <c r="B24" s="61" t="s">
        <v>17</v>
      </c>
      <c r="C24" s="103">
        <v>200</v>
      </c>
      <c r="D24" s="103">
        <v>200</v>
      </c>
      <c r="E24" s="88">
        <v>48</v>
      </c>
      <c r="F24" s="162">
        <v>79.099999999999994</v>
      </c>
      <c r="G24" s="81">
        <f t="shared" si="12"/>
        <v>31.099999999999994</v>
      </c>
      <c r="H24" s="82">
        <f t="shared" si="13"/>
        <v>1.6479166666666665</v>
      </c>
      <c r="I24" s="162">
        <v>62.5</v>
      </c>
      <c r="J24" s="83">
        <f t="shared" si="14"/>
        <v>16.599999999999994</v>
      </c>
      <c r="K24" s="100">
        <f>SUM(F24/I24)*100%</f>
        <v>1.2655999999999998</v>
      </c>
    </row>
    <row r="25" spans="1:11" ht="40.5" x14ac:dyDescent="0.3">
      <c r="A25" s="32">
        <v>210815</v>
      </c>
      <c r="B25" s="62" t="s">
        <v>35</v>
      </c>
      <c r="C25" s="104">
        <v>10</v>
      </c>
      <c r="D25" s="104">
        <v>10</v>
      </c>
      <c r="E25" s="88"/>
      <c r="F25" s="162">
        <v>34</v>
      </c>
      <c r="G25" s="81"/>
      <c r="H25" s="82"/>
      <c r="I25" s="162">
        <v>6.8</v>
      </c>
      <c r="J25" s="83">
        <f t="shared" si="14"/>
        <v>27.2</v>
      </c>
      <c r="K25" s="100">
        <f>SUM(F25/I25)*100%</f>
        <v>5</v>
      </c>
    </row>
    <row r="26" spans="1:11" ht="40.5" x14ac:dyDescent="0.3">
      <c r="A26" s="33">
        <v>220103</v>
      </c>
      <c r="B26" s="62" t="s">
        <v>37</v>
      </c>
      <c r="C26" s="104">
        <v>25</v>
      </c>
      <c r="D26" s="104">
        <v>25</v>
      </c>
      <c r="E26" s="88">
        <v>8</v>
      </c>
      <c r="F26" s="162">
        <v>5</v>
      </c>
      <c r="G26" s="81">
        <f t="shared" si="12"/>
        <v>-3</v>
      </c>
      <c r="H26" s="82">
        <f t="shared" si="13"/>
        <v>0.625</v>
      </c>
      <c r="I26" s="162">
        <v>8.1</v>
      </c>
      <c r="J26" s="83">
        <f t="shared" si="14"/>
        <v>-3.0999999999999996</v>
      </c>
      <c r="K26" s="100">
        <f>SUM(F26/I26)*100%</f>
        <v>0.61728395061728403</v>
      </c>
    </row>
    <row r="27" spans="1:11" ht="20.25" x14ac:dyDescent="0.3">
      <c r="A27" s="28">
        <v>220125</v>
      </c>
      <c r="B27" s="63" t="s">
        <v>59</v>
      </c>
      <c r="C27" s="105">
        <v>1420</v>
      </c>
      <c r="D27" s="105">
        <v>1420</v>
      </c>
      <c r="E27" s="88">
        <v>450</v>
      </c>
      <c r="F27" s="162">
        <v>331</v>
      </c>
      <c r="G27" s="81">
        <f t="shared" si="12"/>
        <v>-119</v>
      </c>
      <c r="H27" s="82">
        <f t="shared" si="13"/>
        <v>0.73555555555555552</v>
      </c>
      <c r="I27" s="162">
        <v>523</v>
      </c>
      <c r="J27" s="83">
        <f t="shared" si="14"/>
        <v>-192</v>
      </c>
      <c r="K27" s="100">
        <f t="shared" si="3"/>
        <v>0.63288718929254306</v>
      </c>
    </row>
    <row r="28" spans="1:11" ht="40.5" x14ac:dyDescent="0.3">
      <c r="A28" s="28">
        <v>220126</v>
      </c>
      <c r="B28" s="145" t="s">
        <v>33</v>
      </c>
      <c r="C28" s="106">
        <v>130</v>
      </c>
      <c r="D28" s="106">
        <v>130</v>
      </c>
      <c r="E28" s="88">
        <v>39</v>
      </c>
      <c r="F28" s="162">
        <v>51.8</v>
      </c>
      <c r="G28" s="81">
        <f t="shared" si="12"/>
        <v>12.799999999999997</v>
      </c>
      <c r="H28" s="82">
        <f t="shared" si="13"/>
        <v>1.3282051282051281</v>
      </c>
      <c r="I28" s="162">
        <v>44.6</v>
      </c>
      <c r="J28" s="83">
        <f t="shared" si="14"/>
        <v>7.1999999999999957</v>
      </c>
      <c r="K28" s="100">
        <f t="shared" si="3"/>
        <v>1.1614349775784751</v>
      </c>
    </row>
    <row r="29" spans="1:11" ht="40.5" x14ac:dyDescent="0.3">
      <c r="A29" s="28">
        <v>220804</v>
      </c>
      <c r="B29" s="143" t="s">
        <v>62</v>
      </c>
      <c r="C29" s="107">
        <v>647</v>
      </c>
      <c r="D29" s="107">
        <v>647</v>
      </c>
      <c r="E29" s="88">
        <v>215</v>
      </c>
      <c r="F29" s="162">
        <v>14.2</v>
      </c>
      <c r="G29" s="81">
        <f t="shared" si="12"/>
        <v>-200.8</v>
      </c>
      <c r="H29" s="82">
        <f t="shared" si="13"/>
        <v>6.6046511627906979E-2</v>
      </c>
      <c r="I29" s="162">
        <v>176.9</v>
      </c>
      <c r="J29" s="83">
        <f t="shared" si="14"/>
        <v>-162.70000000000002</v>
      </c>
      <c r="K29" s="100"/>
    </row>
    <row r="30" spans="1:11" ht="20.25" x14ac:dyDescent="0.3">
      <c r="A30" s="28">
        <v>220900</v>
      </c>
      <c r="B30" s="52" t="s">
        <v>18</v>
      </c>
      <c r="C30" s="108">
        <v>14</v>
      </c>
      <c r="D30" s="108">
        <v>14</v>
      </c>
      <c r="E30" s="88">
        <v>4.2</v>
      </c>
      <c r="F30" s="162">
        <v>3.4</v>
      </c>
      <c r="G30" s="81">
        <f t="shared" si="12"/>
        <v>-0.80000000000000027</v>
      </c>
      <c r="H30" s="82">
        <f t="shared" si="13"/>
        <v>0.80952380952380942</v>
      </c>
      <c r="I30" s="162">
        <v>5.6</v>
      </c>
      <c r="J30" s="83">
        <f t="shared" si="14"/>
        <v>-2.1999999999999997</v>
      </c>
      <c r="K30" s="100">
        <f t="shared" si="3"/>
        <v>0.60714285714285721</v>
      </c>
    </row>
    <row r="31" spans="1:11" ht="20.25" x14ac:dyDescent="0.3">
      <c r="A31" s="28">
        <v>240603</v>
      </c>
      <c r="B31" s="60" t="s">
        <v>16</v>
      </c>
      <c r="C31" s="109">
        <v>90</v>
      </c>
      <c r="D31" s="109">
        <v>90</v>
      </c>
      <c r="E31" s="88">
        <v>30</v>
      </c>
      <c r="F31" s="162">
        <v>133.1</v>
      </c>
      <c r="G31" s="81">
        <f t="shared" si="12"/>
        <v>103.1</v>
      </c>
      <c r="H31" s="82">
        <f t="shared" si="13"/>
        <v>4.4366666666666665</v>
      </c>
      <c r="I31" s="162">
        <v>91.4</v>
      </c>
      <c r="J31" s="83">
        <f t="shared" si="14"/>
        <v>41.699999999999989</v>
      </c>
      <c r="K31" s="100">
        <f t="shared" si="3"/>
        <v>1.4562363238512033</v>
      </c>
    </row>
    <row r="32" spans="1:11" ht="17.25" hidden="1" customHeight="1" x14ac:dyDescent="0.3">
      <c r="A32" s="33">
        <v>240622</v>
      </c>
      <c r="B32" s="64" t="s">
        <v>44</v>
      </c>
      <c r="C32" s="110"/>
      <c r="D32" s="111"/>
      <c r="E32" s="111"/>
      <c r="F32" s="164"/>
      <c r="G32" s="81">
        <f t="shared" si="12"/>
        <v>0</v>
      </c>
      <c r="H32" s="82" t="e">
        <f t="shared" si="13"/>
        <v>#DIV/0!</v>
      </c>
      <c r="I32" s="164"/>
      <c r="J32" s="83">
        <f t="shared" si="14"/>
        <v>0</v>
      </c>
      <c r="K32" s="100" t="e">
        <f t="shared" si="3"/>
        <v>#DIV/0!</v>
      </c>
    </row>
    <row r="33" spans="1:11" ht="22.5" customHeight="1" x14ac:dyDescent="0.3">
      <c r="A33" s="31">
        <v>300000</v>
      </c>
      <c r="B33" s="22" t="s">
        <v>19</v>
      </c>
      <c r="C33" s="112"/>
      <c r="D33" s="97"/>
      <c r="E33" s="97"/>
      <c r="F33" s="97">
        <f>SUM(F35)</f>
        <v>0.2</v>
      </c>
      <c r="G33" s="97">
        <f>SUM(F33-E33)</f>
        <v>0.2</v>
      </c>
      <c r="H33" s="77"/>
      <c r="I33" s="97">
        <f>SUM(I35)</f>
        <v>0.4</v>
      </c>
      <c r="J33" s="97">
        <f>SUM(F33-I33)</f>
        <v>-0.2</v>
      </c>
      <c r="K33" s="98">
        <f t="shared" ref="K33" si="15">SUM(F33/I33)*100%</f>
        <v>0.5</v>
      </c>
    </row>
    <row r="34" spans="1:11" ht="17.25" hidden="1" customHeight="1" x14ac:dyDescent="0.3">
      <c r="A34" s="28">
        <v>310102</v>
      </c>
      <c r="B34" s="48" t="s">
        <v>20</v>
      </c>
      <c r="C34" s="113"/>
      <c r="D34" s="86"/>
      <c r="E34" s="86"/>
      <c r="F34" s="162"/>
      <c r="G34" s="81">
        <v>0</v>
      </c>
      <c r="H34" s="82"/>
      <c r="I34" s="162"/>
      <c r="J34" s="83">
        <f t="shared" si="14"/>
        <v>0</v>
      </c>
      <c r="K34" s="100"/>
    </row>
    <row r="35" spans="1:11" ht="40.5" x14ac:dyDescent="0.3">
      <c r="A35" s="28">
        <v>310200</v>
      </c>
      <c r="B35" s="149" t="s">
        <v>60</v>
      </c>
      <c r="C35" s="114"/>
      <c r="D35" s="86"/>
      <c r="E35" s="86"/>
      <c r="F35" s="162">
        <v>0.2</v>
      </c>
      <c r="G35" s="81">
        <f t="shared" ref="G35:G36" si="16">SUM(F35-E35)</f>
        <v>0.2</v>
      </c>
      <c r="H35" s="82"/>
      <c r="I35" s="162">
        <v>0.4</v>
      </c>
      <c r="J35" s="83">
        <f t="shared" si="14"/>
        <v>-0.2</v>
      </c>
      <c r="K35" s="100">
        <f t="shared" ref="K35" si="17">SUM(F35/I35)*100%</f>
        <v>0.5</v>
      </c>
    </row>
    <row r="36" spans="1:11" ht="20.25" hidden="1" x14ac:dyDescent="0.3">
      <c r="A36" s="28"/>
      <c r="B36" s="49" t="s">
        <v>21</v>
      </c>
      <c r="C36" s="114"/>
      <c r="D36" s="86"/>
      <c r="E36" s="86">
        <v>0</v>
      </c>
      <c r="F36" s="162"/>
      <c r="G36" s="81">
        <f t="shared" si="16"/>
        <v>0</v>
      </c>
      <c r="H36" s="82"/>
      <c r="I36" s="162"/>
      <c r="J36" s="83">
        <f t="shared" si="14"/>
        <v>0</v>
      </c>
      <c r="K36" s="100" t="e">
        <f t="shared" ref="K36" si="18">SUM(F36/I36)*100%</f>
        <v>#DIV/0!</v>
      </c>
    </row>
    <row r="37" spans="1:11" ht="28.5" customHeight="1" x14ac:dyDescent="0.3">
      <c r="A37" s="34"/>
      <c r="B37" s="22" t="s">
        <v>22</v>
      </c>
      <c r="C37" s="91">
        <f>SUM(C8,C20,C33)</f>
        <v>479076.2</v>
      </c>
      <c r="D37" s="91">
        <f>SUM(D8,D20,D33)</f>
        <v>479076.2</v>
      </c>
      <c r="E37" s="91">
        <f>SUM(E8,E20,E33)</f>
        <v>168400.40000000002</v>
      </c>
      <c r="F37" s="91">
        <f>SUM(F8,F20,F33,F36)</f>
        <v>183277.4</v>
      </c>
      <c r="G37" s="91">
        <f>F37-E37</f>
        <v>14876.999999999971</v>
      </c>
      <c r="H37" s="77">
        <f>SUM(F37/E37)</f>
        <v>1.0883430205628963</v>
      </c>
      <c r="I37" s="91">
        <f>SUM(I8,I20,I33,I36)</f>
        <v>149950.6</v>
      </c>
      <c r="J37" s="91">
        <f>SUM(J8,J20,J33,J36)</f>
        <v>33326.799999999996</v>
      </c>
      <c r="K37" s="98">
        <f t="shared" ref="K37:K57" si="19">SUM(F37/I37)*100%</f>
        <v>1.2222518616130911</v>
      </c>
    </row>
    <row r="38" spans="1:11" ht="20.25" x14ac:dyDescent="0.3">
      <c r="A38" s="35">
        <v>400000</v>
      </c>
      <c r="B38" s="65" t="s">
        <v>23</v>
      </c>
      <c r="C38" s="159">
        <f>SUM(C39,C46,C44)</f>
        <v>90714.900000000023</v>
      </c>
      <c r="D38" s="159">
        <f>SUM(D39,D46,D44)</f>
        <v>94062.1</v>
      </c>
      <c r="E38" s="159">
        <f>SUM(E39,E46,E44)</f>
        <v>33852.300000000003</v>
      </c>
      <c r="F38" s="165">
        <f>SUM(F39,F46,F44)</f>
        <v>33873.200000000004</v>
      </c>
      <c r="G38" s="92">
        <f t="shared" ref="G38:G58" si="20">SUM(F38-E38)</f>
        <v>20.900000000001455</v>
      </c>
      <c r="H38" s="116">
        <f t="shared" ref="H38:H56" si="21">SUM(F38/E38)</f>
        <v>1.0006173878879723</v>
      </c>
      <c r="I38" s="165">
        <f>SUM(I39,I46)</f>
        <v>51788</v>
      </c>
      <c r="J38" s="115">
        <f>SUM(J39,J46,J44)</f>
        <v>-17914.799999999996</v>
      </c>
      <c r="K38" s="94">
        <f t="shared" si="19"/>
        <v>0.65407430292731916</v>
      </c>
    </row>
    <row r="39" spans="1:11" ht="20.25" x14ac:dyDescent="0.3">
      <c r="A39" s="35">
        <v>410300</v>
      </c>
      <c r="B39" s="65" t="s">
        <v>46</v>
      </c>
      <c r="C39" s="115">
        <f>SUM(C40:C43)</f>
        <v>85607.200000000012</v>
      </c>
      <c r="D39" s="115">
        <f t="shared" ref="D39:F39" si="22">SUM(D40:D43)</f>
        <v>88170</v>
      </c>
      <c r="E39" s="115">
        <f t="shared" si="22"/>
        <v>31747.300000000003</v>
      </c>
      <c r="F39" s="165">
        <f t="shared" si="22"/>
        <v>31747.300000000003</v>
      </c>
      <c r="G39" s="92">
        <f t="shared" si="20"/>
        <v>0</v>
      </c>
      <c r="H39" s="116">
        <f t="shared" si="21"/>
        <v>1</v>
      </c>
      <c r="I39" s="165">
        <f t="shared" ref="I39" si="23">SUM(I40:I43)</f>
        <v>31445.3</v>
      </c>
      <c r="J39" s="93">
        <f t="shared" ref="J39:J58" si="24">SUM(F39-I39)</f>
        <v>302.00000000000364</v>
      </c>
      <c r="K39" s="94">
        <f t="shared" si="19"/>
        <v>1.0096039789730105</v>
      </c>
    </row>
    <row r="40" spans="1:11" ht="20.25" x14ac:dyDescent="0.3">
      <c r="A40" s="28">
        <v>410339</v>
      </c>
      <c r="B40" s="139" t="s">
        <v>24</v>
      </c>
      <c r="C40" s="121">
        <v>77386.100000000006</v>
      </c>
      <c r="D40" s="121">
        <v>79948.899999999994</v>
      </c>
      <c r="E40" s="86">
        <v>23526.2</v>
      </c>
      <c r="F40" s="166">
        <v>23526.2</v>
      </c>
      <c r="G40" s="81">
        <f t="shared" si="20"/>
        <v>0</v>
      </c>
      <c r="H40" s="82">
        <f t="shared" si="21"/>
        <v>1</v>
      </c>
      <c r="I40" s="166">
        <v>20668.8</v>
      </c>
      <c r="J40" s="83">
        <f t="shared" si="24"/>
        <v>2857.4000000000015</v>
      </c>
      <c r="K40" s="119">
        <f t="shared" si="19"/>
        <v>1.1382470196624865</v>
      </c>
    </row>
    <row r="41" spans="1:11" ht="20.25" x14ac:dyDescent="0.3">
      <c r="A41" s="28">
        <v>410342</v>
      </c>
      <c r="B41" s="139" t="s">
        <v>25</v>
      </c>
      <c r="C41" s="121">
        <v>8221.1</v>
      </c>
      <c r="D41" s="121">
        <v>8221.1</v>
      </c>
      <c r="E41" s="86">
        <v>8221.1</v>
      </c>
      <c r="F41" s="166">
        <v>8221.1</v>
      </c>
      <c r="G41" s="81">
        <f t="shared" si="20"/>
        <v>0</v>
      </c>
      <c r="H41" s="82">
        <f t="shared" si="21"/>
        <v>1</v>
      </c>
      <c r="I41" s="166">
        <v>10070.5</v>
      </c>
      <c r="J41" s="83">
        <f t="shared" si="24"/>
        <v>-1849.3999999999996</v>
      </c>
      <c r="K41" s="119">
        <f t="shared" si="19"/>
        <v>0.81635469936944549</v>
      </c>
    </row>
    <row r="42" spans="1:11" ht="37.5" x14ac:dyDescent="0.3">
      <c r="A42" s="28">
        <v>410345</v>
      </c>
      <c r="B42" s="152" t="s">
        <v>57</v>
      </c>
      <c r="C42" s="118"/>
      <c r="D42" s="144"/>
      <c r="E42" s="86"/>
      <c r="F42" s="166"/>
      <c r="G42" s="81">
        <f t="shared" si="20"/>
        <v>0</v>
      </c>
      <c r="H42" s="82"/>
      <c r="I42" s="166">
        <v>706</v>
      </c>
      <c r="J42" s="83">
        <f t="shared" si="24"/>
        <v>-706</v>
      </c>
      <c r="K42" s="119">
        <f t="shared" si="19"/>
        <v>0</v>
      </c>
    </row>
    <row r="43" spans="1:11" ht="56.25" hidden="1" x14ac:dyDescent="0.3">
      <c r="A43" s="28">
        <v>410351</v>
      </c>
      <c r="B43" s="150" t="s">
        <v>53</v>
      </c>
      <c r="C43" s="121"/>
      <c r="D43" s="121"/>
      <c r="E43" s="86"/>
      <c r="F43" s="166"/>
      <c r="G43" s="81">
        <f t="shared" si="20"/>
        <v>0</v>
      </c>
      <c r="H43" s="82" t="e">
        <f t="shared" si="21"/>
        <v>#DIV/0!</v>
      </c>
      <c r="I43" s="166"/>
      <c r="J43" s="83">
        <f t="shared" si="24"/>
        <v>0</v>
      </c>
      <c r="K43" s="119" t="e">
        <f t="shared" si="19"/>
        <v>#DIV/0!</v>
      </c>
    </row>
    <row r="44" spans="1:11" ht="21" x14ac:dyDescent="0.3">
      <c r="A44" s="35">
        <v>410400</v>
      </c>
      <c r="B44" s="158" t="s">
        <v>72</v>
      </c>
      <c r="C44" s="156">
        <f>SUM(C45)</f>
        <v>4117.1000000000004</v>
      </c>
      <c r="D44" s="156">
        <f>SUM(D45)</f>
        <v>4117.1000000000004</v>
      </c>
      <c r="E44" s="115">
        <f>SUM(E45)</f>
        <v>1257.4000000000001</v>
      </c>
      <c r="F44" s="167">
        <f>SUM(F45)</f>
        <v>1257.4000000000001</v>
      </c>
      <c r="G44" s="81">
        <f t="shared" ref="G44:G45" si="25">SUM(F44-E44)</f>
        <v>0</v>
      </c>
      <c r="H44" s="82">
        <f t="shared" ref="H44:H45" si="26">SUM(F44/E44)</f>
        <v>1</v>
      </c>
      <c r="I44" s="166"/>
      <c r="J44" s="93">
        <f>SUM(J45)</f>
        <v>1257.4000000000001</v>
      </c>
      <c r="K44" s="119"/>
    </row>
    <row r="45" spans="1:11" ht="60" customHeight="1" x14ac:dyDescent="0.3">
      <c r="A45" s="28">
        <v>410402</v>
      </c>
      <c r="B45" s="176" t="s">
        <v>68</v>
      </c>
      <c r="C45" s="121">
        <v>4117.1000000000004</v>
      </c>
      <c r="D45" s="121">
        <v>4117.1000000000004</v>
      </c>
      <c r="E45" s="86">
        <v>1257.4000000000001</v>
      </c>
      <c r="F45" s="166">
        <v>1257.4000000000001</v>
      </c>
      <c r="G45" s="81">
        <f t="shared" si="25"/>
        <v>0</v>
      </c>
      <c r="H45" s="82">
        <f t="shared" si="26"/>
        <v>1</v>
      </c>
      <c r="I45" s="166"/>
      <c r="J45" s="83">
        <f t="shared" si="24"/>
        <v>1257.4000000000001</v>
      </c>
      <c r="K45" s="119"/>
    </row>
    <row r="46" spans="1:11" ht="28.5" customHeight="1" x14ac:dyDescent="0.3">
      <c r="A46" s="35">
        <v>410500</v>
      </c>
      <c r="B46" s="65" t="s">
        <v>47</v>
      </c>
      <c r="C46" s="115">
        <f>SUM(C47:C57)</f>
        <v>990.6</v>
      </c>
      <c r="D46" s="115">
        <f>SUM(D47:D56)</f>
        <v>1775</v>
      </c>
      <c r="E46" s="115">
        <f>SUM(E47:E58)</f>
        <v>847.6</v>
      </c>
      <c r="F46" s="165">
        <f>SUM(F47:F58)</f>
        <v>868.5</v>
      </c>
      <c r="G46" s="115">
        <f>F46-E46</f>
        <v>20.899999999999977</v>
      </c>
      <c r="H46" s="82">
        <f t="shared" si="21"/>
        <v>1.0246578574799434</v>
      </c>
      <c r="I46" s="165">
        <f>SUM(I47:I58)</f>
        <v>20342.7</v>
      </c>
      <c r="J46" s="93">
        <f t="shared" si="24"/>
        <v>-19474.2</v>
      </c>
      <c r="K46" s="120">
        <f t="shared" si="19"/>
        <v>4.2693447772419589E-2</v>
      </c>
    </row>
    <row r="47" spans="1:11" ht="96.75" customHeight="1" x14ac:dyDescent="0.3">
      <c r="A47" s="28">
        <v>410501</v>
      </c>
      <c r="B47" s="177" t="s">
        <v>48</v>
      </c>
      <c r="C47" s="174"/>
      <c r="D47" s="175"/>
      <c r="E47" s="86"/>
      <c r="F47" s="166"/>
      <c r="G47" s="81"/>
      <c r="H47" s="82"/>
      <c r="I47" s="166">
        <v>3836.9</v>
      </c>
      <c r="J47" s="83">
        <f t="shared" si="24"/>
        <v>-3836.9</v>
      </c>
      <c r="K47" s="119">
        <f t="shared" si="19"/>
        <v>0</v>
      </c>
    </row>
    <row r="48" spans="1:11" ht="162.75" customHeight="1" x14ac:dyDescent="0.3">
      <c r="A48" s="28">
        <v>410503</v>
      </c>
      <c r="B48" s="178" t="s">
        <v>49</v>
      </c>
      <c r="C48" s="122"/>
      <c r="D48" s="122"/>
      <c r="E48" s="86"/>
      <c r="F48" s="166"/>
      <c r="G48" s="81"/>
      <c r="H48" s="82" t="s">
        <v>39</v>
      </c>
      <c r="I48" s="166">
        <v>15128.5</v>
      </c>
      <c r="J48" s="83">
        <f t="shared" si="24"/>
        <v>-15128.5</v>
      </c>
      <c r="K48" s="119">
        <f t="shared" si="19"/>
        <v>0</v>
      </c>
    </row>
    <row r="49" spans="1:11" ht="37.5" x14ac:dyDescent="0.3">
      <c r="A49" s="28">
        <v>410510</v>
      </c>
      <c r="B49" s="179" t="s">
        <v>65</v>
      </c>
      <c r="C49" s="103">
        <v>232.8</v>
      </c>
      <c r="D49" s="103">
        <v>935</v>
      </c>
      <c r="E49" s="86">
        <v>303.60000000000002</v>
      </c>
      <c r="F49" s="166">
        <v>223.8</v>
      </c>
      <c r="G49" s="81">
        <f t="shared" si="20"/>
        <v>-79.800000000000011</v>
      </c>
      <c r="H49" s="82">
        <f t="shared" si="21"/>
        <v>0.73715415019762842</v>
      </c>
      <c r="I49" s="166">
        <v>180</v>
      </c>
      <c r="J49" s="83">
        <f t="shared" si="24"/>
        <v>43.800000000000011</v>
      </c>
      <c r="K49" s="119">
        <f t="shared" si="19"/>
        <v>1.2433333333333334</v>
      </c>
    </row>
    <row r="50" spans="1:11" ht="56.25" x14ac:dyDescent="0.3">
      <c r="A50" s="28">
        <v>410512</v>
      </c>
      <c r="B50" s="180" t="s">
        <v>54</v>
      </c>
      <c r="C50" s="103">
        <v>355.7</v>
      </c>
      <c r="D50" s="103">
        <v>355.7</v>
      </c>
      <c r="E50" s="86">
        <v>237.6</v>
      </c>
      <c r="F50" s="166">
        <v>278.7</v>
      </c>
      <c r="G50" s="81">
        <f t="shared" si="20"/>
        <v>41.099999999999994</v>
      </c>
      <c r="H50" s="82">
        <f t="shared" si="21"/>
        <v>1.172979797979798</v>
      </c>
      <c r="I50" s="166">
        <v>357.1</v>
      </c>
      <c r="J50" s="83">
        <f t="shared" si="24"/>
        <v>-78.400000000000034</v>
      </c>
      <c r="K50" s="119">
        <f t="shared" si="19"/>
        <v>0.78045365443853254</v>
      </c>
    </row>
    <row r="51" spans="1:11" ht="56.25" x14ac:dyDescent="0.3">
      <c r="A51" s="28">
        <v>410514</v>
      </c>
      <c r="B51" s="181" t="s">
        <v>56</v>
      </c>
      <c r="C51" s="103"/>
      <c r="D51" s="103"/>
      <c r="E51" s="115"/>
      <c r="F51" s="166"/>
      <c r="G51" s="81"/>
      <c r="H51" s="82"/>
      <c r="I51" s="166">
        <v>173</v>
      </c>
      <c r="J51" s="83">
        <f t="shared" si="24"/>
        <v>-173</v>
      </c>
      <c r="K51" s="119"/>
    </row>
    <row r="52" spans="1:11" ht="37.5" x14ac:dyDescent="0.3">
      <c r="A52" s="28">
        <v>410515</v>
      </c>
      <c r="B52" s="182" t="s">
        <v>52</v>
      </c>
      <c r="C52" s="103">
        <v>198.5</v>
      </c>
      <c r="D52" s="103">
        <v>198.5</v>
      </c>
      <c r="E52" s="86">
        <v>198.5</v>
      </c>
      <c r="F52" s="166">
        <v>198.5</v>
      </c>
      <c r="G52" s="81">
        <f t="shared" si="20"/>
        <v>0</v>
      </c>
      <c r="H52" s="82">
        <f t="shared" si="21"/>
        <v>1</v>
      </c>
      <c r="I52" s="166">
        <v>279.7</v>
      </c>
      <c r="J52" s="83">
        <f t="shared" si="24"/>
        <v>-81.199999999999989</v>
      </c>
      <c r="K52" s="119">
        <f t="shared" si="19"/>
        <v>0.70968895244905261</v>
      </c>
    </row>
    <row r="53" spans="1:11" ht="56.25" x14ac:dyDescent="0.3">
      <c r="A53" s="32">
        <v>410517</v>
      </c>
      <c r="B53" s="177" t="s">
        <v>75</v>
      </c>
      <c r="C53" s="103"/>
      <c r="D53" s="103">
        <v>82.2</v>
      </c>
      <c r="E53" s="86">
        <v>41.1</v>
      </c>
      <c r="F53" s="166">
        <v>0</v>
      </c>
      <c r="G53" s="81">
        <f t="shared" si="20"/>
        <v>-41.1</v>
      </c>
      <c r="H53" s="82"/>
      <c r="I53" s="166"/>
      <c r="J53" s="83"/>
      <c r="K53" s="119"/>
    </row>
    <row r="54" spans="1:11" ht="52.5" customHeight="1" x14ac:dyDescent="0.3">
      <c r="A54" s="28">
        <v>410520</v>
      </c>
      <c r="B54" s="183" t="s">
        <v>51</v>
      </c>
      <c r="C54" s="102"/>
      <c r="D54" s="102"/>
      <c r="E54" s="86"/>
      <c r="F54" s="166"/>
      <c r="G54" s="81"/>
      <c r="H54" s="82"/>
      <c r="I54" s="166">
        <v>208.4</v>
      </c>
      <c r="J54" s="83">
        <f t="shared" si="24"/>
        <v>-208.4</v>
      </c>
      <c r="K54" s="119">
        <f t="shared" si="19"/>
        <v>0</v>
      </c>
    </row>
    <row r="55" spans="1:11" ht="44.25" customHeight="1" x14ac:dyDescent="0.3">
      <c r="A55" s="28">
        <v>410523</v>
      </c>
      <c r="B55" s="184" t="s">
        <v>55</v>
      </c>
      <c r="C55" s="102"/>
      <c r="D55" s="102"/>
      <c r="E55" s="86"/>
      <c r="F55" s="166"/>
      <c r="G55" s="81"/>
      <c r="H55" s="82"/>
      <c r="I55" s="166">
        <v>81</v>
      </c>
      <c r="J55" s="83">
        <f t="shared" si="24"/>
        <v>-81</v>
      </c>
      <c r="K55" s="119">
        <f t="shared" si="19"/>
        <v>0</v>
      </c>
    </row>
    <row r="56" spans="1:11" ht="20.25" x14ac:dyDescent="0.3">
      <c r="A56" s="28">
        <v>410539</v>
      </c>
      <c r="B56" s="177" t="s">
        <v>50</v>
      </c>
      <c r="C56" s="102">
        <v>203.6</v>
      </c>
      <c r="D56" s="102">
        <v>203.6</v>
      </c>
      <c r="E56" s="86">
        <v>66.8</v>
      </c>
      <c r="F56" s="166">
        <v>66.8</v>
      </c>
      <c r="G56" s="81">
        <f t="shared" si="20"/>
        <v>0</v>
      </c>
      <c r="H56" s="82">
        <f t="shared" si="21"/>
        <v>1</v>
      </c>
      <c r="I56" s="166">
        <v>69.099999999999994</v>
      </c>
      <c r="J56" s="83">
        <f t="shared" si="24"/>
        <v>-2.2999999999999972</v>
      </c>
      <c r="K56" s="100">
        <f t="shared" si="19"/>
        <v>0.9667149059334299</v>
      </c>
    </row>
    <row r="57" spans="1:11" ht="63.75" customHeight="1" x14ac:dyDescent="0.3">
      <c r="A57" s="28">
        <v>410541</v>
      </c>
      <c r="B57" s="185" t="s">
        <v>63</v>
      </c>
      <c r="C57" s="151"/>
      <c r="D57" s="102"/>
      <c r="E57" s="86"/>
      <c r="F57" s="166"/>
      <c r="G57" s="81"/>
      <c r="H57" s="82"/>
      <c r="I57" s="166">
        <v>29</v>
      </c>
      <c r="J57" s="83">
        <f t="shared" si="24"/>
        <v>-29</v>
      </c>
      <c r="K57" s="100">
        <f t="shared" si="19"/>
        <v>0</v>
      </c>
    </row>
    <row r="58" spans="1:11" ht="44.25" customHeight="1" x14ac:dyDescent="0.3">
      <c r="A58" s="33">
        <v>410550</v>
      </c>
      <c r="B58" s="186" t="s">
        <v>74</v>
      </c>
      <c r="C58" s="151"/>
      <c r="D58" s="151"/>
      <c r="E58" s="154"/>
      <c r="F58" s="172">
        <v>100.7</v>
      </c>
      <c r="G58" s="81">
        <f t="shared" si="20"/>
        <v>100.7</v>
      </c>
      <c r="H58" s="173"/>
      <c r="I58" s="172"/>
      <c r="J58" s="83">
        <f t="shared" si="24"/>
        <v>100.7</v>
      </c>
      <c r="K58" s="155"/>
    </row>
    <row r="59" spans="1:11" ht="27" customHeight="1" x14ac:dyDescent="0.3">
      <c r="A59" s="68"/>
      <c r="B59" s="22" t="s">
        <v>40</v>
      </c>
      <c r="C59" s="123">
        <f>SUM(C37:C38)</f>
        <v>569791.10000000009</v>
      </c>
      <c r="D59" s="123">
        <f>SUM(D37:D38)</f>
        <v>573138.30000000005</v>
      </c>
      <c r="E59" s="123">
        <f>SUM(E37:E38)</f>
        <v>202252.7</v>
      </c>
      <c r="F59" s="123">
        <f>SUM(F37:F38)</f>
        <v>217150.6</v>
      </c>
      <c r="G59" s="123">
        <f>F59-E59</f>
        <v>14897.899999999994</v>
      </c>
      <c r="H59" s="140">
        <f>SUM(F59/E59)</f>
        <v>1.0736598324768964</v>
      </c>
      <c r="I59" s="123">
        <f>SUM(I37:I38)</f>
        <v>201738.6</v>
      </c>
      <c r="J59" s="123">
        <f>F59-I59</f>
        <v>15412</v>
      </c>
      <c r="K59" s="124">
        <f>SUM(F59/I59)*100%</f>
        <v>1.0763958905236777</v>
      </c>
    </row>
    <row r="60" spans="1:11" ht="31.5" customHeight="1" x14ac:dyDescent="0.3">
      <c r="A60" s="189" t="s">
        <v>31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1"/>
    </row>
    <row r="61" spans="1:11" ht="18.600000000000001" customHeight="1" x14ac:dyDescent="0.3">
      <c r="A61" s="29">
        <v>190100</v>
      </c>
      <c r="B61" s="69" t="s">
        <v>14</v>
      </c>
      <c r="C61" s="125">
        <v>200</v>
      </c>
      <c r="D61" s="125">
        <v>200</v>
      </c>
      <c r="E61" s="88">
        <v>50</v>
      </c>
      <c r="F61" s="162">
        <v>80.2</v>
      </c>
      <c r="G61" s="81">
        <f t="shared" ref="G61:G66" si="27">SUM(F61-E61)</f>
        <v>30.200000000000003</v>
      </c>
      <c r="H61" s="82">
        <f t="shared" ref="H61" si="28">SUM(F61/E61)</f>
        <v>1.6040000000000001</v>
      </c>
      <c r="I61" s="162">
        <v>92.1</v>
      </c>
      <c r="J61" s="83">
        <f t="shared" ref="J61:J69" si="29">SUM(F61-I61)</f>
        <v>-11.899999999999991</v>
      </c>
      <c r="K61" s="84">
        <f>SUM(F61/I61)*100%</f>
        <v>0.87079261672095554</v>
      </c>
    </row>
    <row r="62" spans="1:11" ht="38.25" hidden="1" customHeight="1" x14ac:dyDescent="0.3">
      <c r="A62" s="36">
        <v>211100</v>
      </c>
      <c r="B62" s="69" t="s">
        <v>77</v>
      </c>
      <c r="C62" s="125"/>
      <c r="D62" s="125"/>
      <c r="E62" s="88"/>
      <c r="F62" s="162"/>
      <c r="G62" s="81"/>
      <c r="H62" s="82"/>
      <c r="I62" s="162"/>
      <c r="J62" s="83"/>
      <c r="K62" s="84"/>
    </row>
    <row r="63" spans="1:11" ht="17.25" hidden="1" customHeight="1" x14ac:dyDescent="0.3">
      <c r="A63" s="36">
        <v>240616</v>
      </c>
      <c r="B63" s="66" t="s">
        <v>36</v>
      </c>
      <c r="C63" s="126"/>
      <c r="D63" s="88"/>
      <c r="E63" s="88"/>
      <c r="F63" s="162"/>
      <c r="G63" s="81">
        <f t="shared" si="27"/>
        <v>0</v>
      </c>
      <c r="H63" s="82"/>
      <c r="I63" s="162"/>
      <c r="J63" s="83">
        <f t="shared" si="29"/>
        <v>0</v>
      </c>
      <c r="K63" s="84"/>
    </row>
    <row r="64" spans="1:11" ht="60.75" x14ac:dyDescent="0.3">
      <c r="A64" s="36">
        <v>240621</v>
      </c>
      <c r="B64" s="70" t="s">
        <v>32</v>
      </c>
      <c r="C64" s="127"/>
      <c r="D64" s="128"/>
      <c r="E64" s="128"/>
      <c r="F64" s="168">
        <v>26.3</v>
      </c>
      <c r="G64" s="81">
        <f t="shared" si="27"/>
        <v>26.3</v>
      </c>
      <c r="H64" s="128"/>
      <c r="I64" s="168">
        <v>0.8</v>
      </c>
      <c r="J64" s="83">
        <f t="shared" si="29"/>
        <v>25.5</v>
      </c>
      <c r="K64" s="84">
        <f>SUM(F64/I64)*100%</f>
        <v>32.875</v>
      </c>
    </row>
    <row r="65" spans="1:11" ht="20.25" x14ac:dyDescent="0.3">
      <c r="A65" s="36">
        <v>250000</v>
      </c>
      <c r="B65" s="71" t="s">
        <v>27</v>
      </c>
      <c r="C65" s="146">
        <v>7174.7</v>
      </c>
      <c r="D65" s="146">
        <v>7174.7</v>
      </c>
      <c r="E65" s="147">
        <v>3210.2</v>
      </c>
      <c r="F65" s="169">
        <v>3210.2</v>
      </c>
      <c r="G65" s="81">
        <f t="shared" si="27"/>
        <v>0</v>
      </c>
      <c r="H65" s="82">
        <f t="shared" ref="H65:H66" si="30">SUM(F65/E65)</f>
        <v>1</v>
      </c>
      <c r="I65" s="169">
        <v>4098.8</v>
      </c>
      <c r="J65" s="83">
        <f t="shared" si="29"/>
        <v>-888.60000000000036</v>
      </c>
      <c r="K65" s="84">
        <f>SUM(F65/I65)*100%</f>
        <v>0.78320484044110461</v>
      </c>
    </row>
    <row r="66" spans="1:11" ht="40.5" hidden="1" x14ac:dyDescent="0.3">
      <c r="A66" s="28">
        <v>410366</v>
      </c>
      <c r="B66" s="67" t="s">
        <v>26</v>
      </c>
      <c r="C66" s="130"/>
      <c r="D66" s="129"/>
      <c r="E66" s="129"/>
      <c r="F66" s="169"/>
      <c r="G66" s="81">
        <f t="shared" si="27"/>
        <v>0</v>
      </c>
      <c r="H66" s="82" t="e">
        <f t="shared" si="30"/>
        <v>#DIV/0!</v>
      </c>
      <c r="I66" s="169"/>
      <c r="J66" s="83">
        <f t="shared" si="29"/>
        <v>0</v>
      </c>
      <c r="K66" s="84"/>
    </row>
    <row r="67" spans="1:11" ht="20.25" x14ac:dyDescent="0.3">
      <c r="A67" s="34"/>
      <c r="B67" s="72" t="s">
        <v>28</v>
      </c>
      <c r="C67" s="91">
        <f>SUM(C69:C71)</f>
        <v>46</v>
      </c>
      <c r="D67" s="91">
        <f>SUM(D69:D73)</f>
        <v>46</v>
      </c>
      <c r="E67" s="91">
        <f>SUM(E69:E73)</f>
        <v>0</v>
      </c>
      <c r="F67" s="91">
        <f>SUM(F68:F73)</f>
        <v>63.4</v>
      </c>
      <c r="G67" s="91">
        <f>SUM(G68:G73)</f>
        <v>63.4</v>
      </c>
      <c r="H67" s="77"/>
      <c r="I67" s="91">
        <f>SUM(I68:I73)</f>
        <v>15.9</v>
      </c>
      <c r="J67" s="91">
        <f t="shared" si="29"/>
        <v>47.5</v>
      </c>
      <c r="K67" s="98">
        <f>SUM(F67/I67)*100%</f>
        <v>3.9874213836477987</v>
      </c>
    </row>
    <row r="68" spans="1:11" ht="60.75" x14ac:dyDescent="0.3">
      <c r="A68" s="29">
        <v>241109</v>
      </c>
      <c r="B68" s="143" t="s">
        <v>61</v>
      </c>
      <c r="C68" s="90"/>
      <c r="D68" s="90"/>
      <c r="E68" s="90" t="s">
        <v>39</v>
      </c>
      <c r="F68" s="162">
        <v>0.5</v>
      </c>
      <c r="G68" s="81">
        <v>0.5</v>
      </c>
      <c r="H68" s="170"/>
      <c r="I68" s="162">
        <v>0.6</v>
      </c>
      <c r="J68" s="133">
        <f t="shared" si="29"/>
        <v>-9.9999999999999978E-2</v>
      </c>
      <c r="K68" s="171"/>
    </row>
    <row r="69" spans="1:11" ht="37.5" customHeight="1" x14ac:dyDescent="0.3">
      <c r="A69" s="37">
        <v>241700</v>
      </c>
      <c r="B69" s="50" t="s">
        <v>34</v>
      </c>
      <c r="C69" s="148"/>
      <c r="D69" s="131"/>
      <c r="E69" s="131"/>
      <c r="F69" s="162">
        <v>17.100000000000001</v>
      </c>
      <c r="G69" s="81">
        <f t="shared" ref="G69:G73" si="31">SUM(F69-E69)</f>
        <v>17.100000000000001</v>
      </c>
      <c r="H69" s="132"/>
      <c r="I69" s="162">
        <v>15.3</v>
      </c>
      <c r="J69" s="133">
        <f t="shared" si="29"/>
        <v>1.8000000000000007</v>
      </c>
      <c r="K69" s="119">
        <f t="shared" ref="K69" si="32">SUM(F69/I69)*100%</f>
        <v>1.1176470588235294</v>
      </c>
    </row>
    <row r="70" spans="1:11" ht="20.25" hidden="1" x14ac:dyDescent="0.3">
      <c r="A70" s="38">
        <v>310300</v>
      </c>
      <c r="B70" s="73" t="s">
        <v>45</v>
      </c>
      <c r="C70" s="134"/>
      <c r="D70" s="90"/>
      <c r="E70" s="90"/>
      <c r="F70" s="162"/>
      <c r="G70" s="81">
        <f t="shared" si="31"/>
        <v>0</v>
      </c>
      <c r="H70" s="82"/>
      <c r="I70" s="162"/>
      <c r="J70" s="83"/>
      <c r="K70" s="100"/>
    </row>
    <row r="71" spans="1:11" ht="20.25" x14ac:dyDescent="0.3">
      <c r="A71" s="29">
        <v>330100</v>
      </c>
      <c r="B71" s="74" t="s">
        <v>29</v>
      </c>
      <c r="C71" s="135">
        <v>46</v>
      </c>
      <c r="D71" s="135">
        <v>46</v>
      </c>
      <c r="E71" s="136"/>
      <c r="F71" s="162">
        <v>45.8</v>
      </c>
      <c r="G71" s="81">
        <f t="shared" si="31"/>
        <v>45.8</v>
      </c>
      <c r="H71" s="82"/>
      <c r="I71" s="162"/>
      <c r="J71" s="83">
        <f>SUM(F71-I71)</f>
        <v>45.8</v>
      </c>
      <c r="K71" s="119"/>
    </row>
    <row r="72" spans="1:11" ht="17.25" hidden="1" customHeight="1" x14ac:dyDescent="0.3">
      <c r="A72" s="28">
        <v>410345</v>
      </c>
      <c r="B72" s="141" t="s">
        <v>57</v>
      </c>
      <c r="C72" s="134"/>
      <c r="D72" s="136"/>
      <c r="E72" s="136"/>
      <c r="F72" s="162"/>
      <c r="G72" s="81"/>
      <c r="H72" s="82"/>
      <c r="I72" s="162"/>
      <c r="J72" s="83">
        <f>SUM(F72-I72)</f>
        <v>0</v>
      </c>
      <c r="K72" s="84"/>
    </row>
    <row r="73" spans="1:11" ht="17.25" hidden="1" customHeight="1" x14ac:dyDescent="0.3">
      <c r="A73" s="28">
        <v>410539</v>
      </c>
      <c r="B73" s="59" t="s">
        <v>50</v>
      </c>
      <c r="C73" s="134"/>
      <c r="D73" s="136"/>
      <c r="E73" s="136"/>
      <c r="F73" s="162"/>
      <c r="G73" s="81">
        <f t="shared" si="31"/>
        <v>0</v>
      </c>
      <c r="H73" s="82" t="e">
        <f t="shared" ref="H73:H75" si="33">SUM(F73/E73)</f>
        <v>#DIV/0!</v>
      </c>
      <c r="I73" s="162"/>
      <c r="J73" s="83">
        <f>SUM(F73-I73)</f>
        <v>0</v>
      </c>
      <c r="K73" s="84"/>
    </row>
    <row r="74" spans="1:11" ht="20.45" customHeight="1" x14ac:dyDescent="0.3">
      <c r="A74" s="34"/>
      <c r="B74" s="72" t="s">
        <v>41</v>
      </c>
      <c r="C74" s="117">
        <f>SUM(C61:C67)</f>
        <v>7420.7</v>
      </c>
      <c r="D74" s="117">
        <f>SUM(D61:D67)</f>
        <v>7420.7</v>
      </c>
      <c r="E74" s="117">
        <f>SUM(E61:E67)</f>
        <v>3260.2</v>
      </c>
      <c r="F74" s="117">
        <f>SUM(F61:F67)</f>
        <v>3380.1</v>
      </c>
      <c r="G74" s="117">
        <f>F74-E74</f>
        <v>119.90000000000009</v>
      </c>
      <c r="H74" s="77">
        <f t="shared" si="33"/>
        <v>1.03677688485369</v>
      </c>
      <c r="I74" s="117">
        <f>SUM(I61:I67)</f>
        <v>4207.5999999999995</v>
      </c>
      <c r="J74" s="117">
        <f>SUM(J61:J67)</f>
        <v>-827.50000000000034</v>
      </c>
      <c r="K74" s="98">
        <f>SUM(F74/I74)*100%</f>
        <v>0.80333206578572114</v>
      </c>
    </row>
    <row r="75" spans="1:11" ht="21.6" customHeight="1" thickBot="1" x14ac:dyDescent="0.35">
      <c r="A75" s="39"/>
      <c r="B75" s="23" t="s">
        <v>30</v>
      </c>
      <c r="C75" s="137">
        <f>SUM(C59,C74)</f>
        <v>577211.80000000005</v>
      </c>
      <c r="D75" s="137">
        <f>SUM(D59,D74)</f>
        <v>580559</v>
      </c>
      <c r="E75" s="137">
        <f>SUM(E59,E74)</f>
        <v>205512.90000000002</v>
      </c>
      <c r="F75" s="137">
        <f>SUM(F59,F74)</f>
        <v>220530.7</v>
      </c>
      <c r="G75" s="137">
        <f>F75-E75</f>
        <v>15017.799999999988</v>
      </c>
      <c r="H75" s="142">
        <f t="shared" si="33"/>
        <v>1.0730747315618629</v>
      </c>
      <c r="I75" s="137">
        <f>SUM(I59,I74)</f>
        <v>205946.2</v>
      </c>
      <c r="J75" s="137">
        <f>SUM(J59,J74)</f>
        <v>14584.5</v>
      </c>
      <c r="K75" s="138">
        <f>SUM(F75/I75)*100%</f>
        <v>1.0708170386246505</v>
      </c>
    </row>
    <row r="76" spans="1:11" ht="39.75" customHeight="1" x14ac:dyDescent="0.3">
      <c r="A76" s="14"/>
      <c r="B76" s="15" t="s">
        <v>80</v>
      </c>
      <c r="C76" s="15"/>
      <c r="D76" s="16"/>
      <c r="E76" s="16"/>
      <c r="F76" s="17"/>
      <c r="G76" s="18"/>
      <c r="H76" s="19"/>
      <c r="I76" s="20"/>
      <c r="J76" s="21"/>
      <c r="K76" s="21"/>
    </row>
    <row r="77" spans="1:11" ht="17.25" customHeight="1" x14ac:dyDescent="0.3">
      <c r="A77" s="1"/>
      <c r="B77" s="1"/>
      <c r="C77" s="1"/>
      <c r="D77" s="10"/>
      <c r="E77" s="10"/>
      <c r="F77" s="13"/>
      <c r="G77" s="11"/>
      <c r="H77" s="12"/>
      <c r="I77" s="8"/>
      <c r="J77" s="7"/>
      <c r="K77" s="7"/>
    </row>
    <row r="78" spans="1:11" ht="17.25" customHeight="1" x14ac:dyDescent="0.3">
      <c r="A78" s="1"/>
      <c r="B78" s="1"/>
      <c r="C78" s="1"/>
      <c r="D78" s="6"/>
      <c r="E78" s="6"/>
      <c r="F78" s="3"/>
      <c r="G78" s="3"/>
      <c r="H78" s="4"/>
      <c r="I78" s="5"/>
      <c r="J78" s="1"/>
      <c r="K78" s="1"/>
    </row>
    <row r="84" spans="2:2" ht="17.25" customHeight="1" x14ac:dyDescent="0.25">
      <c r="B84" t="s">
        <v>39</v>
      </c>
    </row>
  </sheetData>
  <mergeCells count="13">
    <mergeCell ref="A1:K1"/>
    <mergeCell ref="A2:K2"/>
    <mergeCell ref="A3:K3"/>
    <mergeCell ref="A60:K60"/>
    <mergeCell ref="I5:I6"/>
    <mergeCell ref="J5:K5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.59055118110236227" bottom="0.39370078740157483" header="0.31496062992125984" footer="0.31496062992125984"/>
  <pageSetup paperSize="9" scale="55" orientation="landscape" r:id="rId1"/>
  <rowBreaks count="1" manualBreakCount="1">
    <brk id="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квітень-20</vt:lpstr>
      <vt:lpstr>Лист7</vt:lpstr>
      <vt:lpstr>'квітень-20'!Заголовки_для_печати</vt:lpstr>
      <vt:lpstr>'квітень-20'!Область_печати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2020-05-12T09:28:27Z</cp:lastPrinted>
  <dcterms:created xsi:type="dcterms:W3CDTF">2015-02-12T09:02:27Z</dcterms:created>
  <dcterms:modified xsi:type="dcterms:W3CDTF">2020-05-12T09:30:38Z</dcterms:modified>
</cp:coreProperties>
</file>