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10305" tabRatio="351"/>
  </bookViews>
  <sheets>
    <sheet name="листопад -18" sheetId="31" r:id="rId1"/>
  </sheets>
  <calcPr calcId="145621"/>
</workbook>
</file>

<file path=xl/calcChain.xml><?xml version="1.0" encoding="utf-8"?>
<calcChain xmlns="http://schemas.openxmlformats.org/spreadsheetml/2006/main">
  <c r="J73" i="31" l="1"/>
  <c r="H73" i="31" l="1"/>
  <c r="G73" i="31"/>
  <c r="F67" i="31"/>
  <c r="I67" i="31" l="1"/>
  <c r="J72" i="31" l="1"/>
  <c r="K71" i="31"/>
  <c r="J71" i="31"/>
  <c r="H71" i="31"/>
  <c r="G71" i="31"/>
  <c r="G70" i="31"/>
  <c r="K69" i="31"/>
  <c r="J69" i="31"/>
  <c r="G69" i="31"/>
  <c r="J68" i="31"/>
  <c r="G68" i="31"/>
  <c r="I74" i="31"/>
  <c r="F74" i="31"/>
  <c r="E67" i="31"/>
  <c r="E74" i="31" s="1"/>
  <c r="D67" i="31"/>
  <c r="D74" i="31" s="1"/>
  <c r="C67" i="31"/>
  <c r="C74" i="31" s="1"/>
  <c r="J66" i="31"/>
  <c r="H66" i="31"/>
  <c r="G66" i="31"/>
  <c r="K65" i="31"/>
  <c r="J65" i="31"/>
  <c r="H65" i="31"/>
  <c r="G65" i="31"/>
  <c r="K64" i="31"/>
  <c r="J64" i="31"/>
  <c r="G64" i="31"/>
  <c r="J63" i="31"/>
  <c r="G63" i="31"/>
  <c r="K62" i="31"/>
  <c r="J62" i="31"/>
  <c r="H62" i="31"/>
  <c r="G62" i="31"/>
  <c r="J59" i="31"/>
  <c r="J58" i="31"/>
  <c r="H58" i="31"/>
  <c r="G58" i="31"/>
  <c r="K57" i="31"/>
  <c r="J57" i="31"/>
  <c r="H57" i="31"/>
  <c r="G57" i="31"/>
  <c r="K55" i="31"/>
  <c r="J55" i="31"/>
  <c r="H55" i="31"/>
  <c r="G55" i="31"/>
  <c r="K54" i="31"/>
  <c r="J54" i="31"/>
  <c r="H54" i="31"/>
  <c r="G54" i="31"/>
  <c r="K53" i="31"/>
  <c r="J53" i="31"/>
  <c r="H53" i="31"/>
  <c r="G53" i="31"/>
  <c r="H52" i="31"/>
  <c r="G52" i="31"/>
  <c r="K51" i="31"/>
  <c r="J51" i="31"/>
  <c r="H51" i="31"/>
  <c r="G51" i="31"/>
  <c r="J50" i="31"/>
  <c r="H50" i="31"/>
  <c r="G50" i="31"/>
  <c r="J49" i="31"/>
  <c r="H49" i="31"/>
  <c r="G49" i="31"/>
  <c r="J48" i="31"/>
  <c r="H48" i="31"/>
  <c r="G48" i="31"/>
  <c r="K47" i="31"/>
  <c r="J47" i="31"/>
  <c r="H47" i="31"/>
  <c r="G47" i="31"/>
  <c r="K46" i="31"/>
  <c r="J46" i="31"/>
  <c r="H46" i="31"/>
  <c r="G46" i="31"/>
  <c r="K45" i="31"/>
  <c r="J45" i="31"/>
  <c r="H45" i="31"/>
  <c r="G45" i="31"/>
  <c r="K44" i="31"/>
  <c r="J44" i="31"/>
  <c r="H44" i="31"/>
  <c r="G44" i="31"/>
  <c r="I43" i="31"/>
  <c r="F43" i="31"/>
  <c r="E43" i="31"/>
  <c r="D43" i="31"/>
  <c r="C43" i="31"/>
  <c r="K42" i="31"/>
  <c r="J42" i="31"/>
  <c r="H42" i="31"/>
  <c r="G42" i="31"/>
  <c r="K41" i="31"/>
  <c r="J41" i="31"/>
  <c r="H41" i="31"/>
  <c r="G41" i="31"/>
  <c r="K40" i="31"/>
  <c r="J40" i="31"/>
  <c r="H40" i="31"/>
  <c r="G40" i="31"/>
  <c r="K39" i="31"/>
  <c r="J39" i="31"/>
  <c r="H39" i="31"/>
  <c r="G39" i="31"/>
  <c r="I38" i="31"/>
  <c r="F38" i="31"/>
  <c r="E38" i="31"/>
  <c r="D38" i="31"/>
  <c r="C38" i="31"/>
  <c r="C37" i="31"/>
  <c r="K35" i="31"/>
  <c r="J35" i="31"/>
  <c r="G35" i="31"/>
  <c r="J34" i="31"/>
  <c r="H34" i="31"/>
  <c r="G34" i="31"/>
  <c r="J33" i="31"/>
  <c r="F32" i="31"/>
  <c r="H32" i="31" s="1"/>
  <c r="E32" i="31"/>
  <c r="D32" i="31"/>
  <c r="K31" i="31"/>
  <c r="J31" i="31"/>
  <c r="H31" i="31"/>
  <c r="G31" i="31"/>
  <c r="K30" i="31"/>
  <c r="J30" i="31"/>
  <c r="H30" i="31"/>
  <c r="G30" i="31"/>
  <c r="K29" i="31"/>
  <c r="J29" i="31"/>
  <c r="H29" i="31"/>
  <c r="G29" i="31"/>
  <c r="J28" i="31"/>
  <c r="G28" i="31"/>
  <c r="K27" i="31"/>
  <c r="J27" i="31"/>
  <c r="H27" i="31"/>
  <c r="G27" i="31"/>
  <c r="K26" i="31"/>
  <c r="J26" i="31"/>
  <c r="H26" i="31"/>
  <c r="G26" i="31"/>
  <c r="K25" i="31"/>
  <c r="J25" i="31"/>
  <c r="H25" i="31"/>
  <c r="G25" i="31"/>
  <c r="K24" i="31"/>
  <c r="J24" i="31"/>
  <c r="K23" i="31"/>
  <c r="J23" i="31"/>
  <c r="H23" i="31"/>
  <c r="G23" i="31"/>
  <c r="J22" i="31"/>
  <c r="K21" i="31"/>
  <c r="J21" i="31"/>
  <c r="H21" i="31"/>
  <c r="G21" i="31"/>
  <c r="K20" i="31"/>
  <c r="J20" i="31"/>
  <c r="H20" i="31"/>
  <c r="G20" i="31"/>
  <c r="I19" i="31"/>
  <c r="F19" i="31"/>
  <c r="E19" i="31"/>
  <c r="D19" i="31"/>
  <c r="C19" i="31"/>
  <c r="K18" i="31"/>
  <c r="J18" i="31"/>
  <c r="H18" i="31"/>
  <c r="G18" i="31"/>
  <c r="K17" i="31"/>
  <c r="J17" i="31"/>
  <c r="H17" i="31"/>
  <c r="G17" i="31"/>
  <c r="K16" i="31"/>
  <c r="J16" i="31"/>
  <c r="H16" i="31"/>
  <c r="G16" i="31"/>
  <c r="K15" i="31"/>
  <c r="J15" i="31"/>
  <c r="H15" i="31"/>
  <c r="G15" i="31"/>
  <c r="K14" i="31"/>
  <c r="J14" i="31"/>
  <c r="H14" i="31"/>
  <c r="G14" i="31"/>
  <c r="I13" i="31"/>
  <c r="I12" i="31" s="1"/>
  <c r="I8" i="31" s="1"/>
  <c r="F13" i="31"/>
  <c r="E13" i="31"/>
  <c r="D13" i="31"/>
  <c r="C13" i="31"/>
  <c r="F12" i="31"/>
  <c r="F8" i="31" s="1"/>
  <c r="E12" i="31"/>
  <c r="D12" i="31"/>
  <c r="C12" i="31"/>
  <c r="K11" i="31"/>
  <c r="J11" i="31"/>
  <c r="H11" i="31"/>
  <c r="G11" i="31"/>
  <c r="K10" i="31"/>
  <c r="J10" i="31"/>
  <c r="H10" i="31"/>
  <c r="G10" i="31"/>
  <c r="K9" i="31"/>
  <c r="J9" i="31"/>
  <c r="H9" i="31"/>
  <c r="G9" i="31"/>
  <c r="E8" i="31"/>
  <c r="D8" i="31"/>
  <c r="C8" i="31"/>
  <c r="C36" i="31" s="1"/>
  <c r="C60" i="31" s="1"/>
  <c r="C75" i="31" s="1"/>
  <c r="D37" i="31" l="1"/>
  <c r="G67" i="31"/>
  <c r="G74" i="31" s="1"/>
  <c r="E37" i="31"/>
  <c r="F37" i="31"/>
  <c r="G43" i="31"/>
  <c r="F36" i="31"/>
  <c r="G19" i="31"/>
  <c r="K19" i="31"/>
  <c r="I37" i="31"/>
  <c r="K37" i="31" s="1"/>
  <c r="K43" i="31"/>
  <c r="J19" i="31"/>
  <c r="I36" i="31"/>
  <c r="D36" i="31"/>
  <c r="E36" i="31"/>
  <c r="E60" i="31" s="1"/>
  <c r="E75" i="31" s="1"/>
  <c r="H19" i="31"/>
  <c r="G13" i="31"/>
  <c r="G12" i="31" s="1"/>
  <c r="G8" i="31" s="1"/>
  <c r="J38" i="31"/>
  <c r="J13" i="31"/>
  <c r="K12" i="31"/>
  <c r="H74" i="31"/>
  <c r="K74" i="31"/>
  <c r="K8" i="31"/>
  <c r="H12" i="31"/>
  <c r="J12" i="31"/>
  <c r="J8" i="31" s="1"/>
  <c r="K13" i="31"/>
  <c r="G32" i="31"/>
  <c r="J32" i="31"/>
  <c r="H37" i="31"/>
  <c r="G38" i="31"/>
  <c r="K38" i="31"/>
  <c r="H43" i="31"/>
  <c r="J43" i="31"/>
  <c r="K67" i="31"/>
  <c r="H8" i="31"/>
  <c r="H13" i="31"/>
  <c r="G37" i="31"/>
  <c r="H38" i="31"/>
  <c r="H67" i="31"/>
  <c r="J67" i="31"/>
  <c r="J74" i="31" s="1"/>
  <c r="F60" i="31" l="1"/>
  <c r="D60" i="31"/>
  <c r="D75" i="31" s="1"/>
  <c r="I60" i="31"/>
  <c r="I75" i="31" s="1"/>
  <c r="J37" i="31"/>
  <c r="K36" i="31"/>
  <c r="H36" i="31"/>
  <c r="G36" i="31"/>
  <c r="G60" i="31" s="1"/>
  <c r="G75" i="31" s="1"/>
  <c r="F75" i="31"/>
  <c r="H60" i="31"/>
  <c r="J36" i="31"/>
  <c r="K60" i="31" l="1"/>
  <c r="J60" i="31"/>
  <c r="J75" i="31" s="1"/>
  <c r="K75" i="31"/>
  <c r="H75" i="31"/>
</calcChain>
</file>

<file path=xl/sharedStrings.xml><?xml version="1.0" encoding="utf-8"?>
<sst xmlns="http://schemas.openxmlformats.org/spreadsheetml/2006/main" count="87" uniqueCount="80">
  <si>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</si>
  <si>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</si>
  <si>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</si>
  <si>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</si>
  <si>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</si>
  <si>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</si>
  <si>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</si>
  <si>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</si>
  <si>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</si>
  <si>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</si>
  <si>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</si>
  <si>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</si>
  <si>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</si>
  <si>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</si>
  <si>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</si>
  <si>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</si>
  <si>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</si>
  <si>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</si>
  <si>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</si>
  <si>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</si>
  <si>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</si>
  <si>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</si>
  <si>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</si>
  <si>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</si>
  <si>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</si>
  <si>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</si>
  <si>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</si>
  <si>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</si>
  <si>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</si>
  <si>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</si>
  <si>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</si>
  <si>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</si>
  <si>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</si>
  <si>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</si>
  <si>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</si>
  <si>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</si>
  <si>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</si>
  <si>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</si>
  <si>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</si>
  <si>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</si>
  <si>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</si>
  <si>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</si>
  <si>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</si>
  <si>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</si>
  <si>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</si>
  <si>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</si>
  <si>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</si>
  <si>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</si>
  <si>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</si>
  <si>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</si>
  <si>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</si>
  <si>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</si>
  <si>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</si>
  <si>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</si>
  <si>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</si>
  <si>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</si>
  <si>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</si>
  <si>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</si>
  <si>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</si>
  <si>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</si>
  <si>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</si>
  <si>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</si>
  <si>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</si>
  <si>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</si>
  <si>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</si>
  <si>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</si>
  <si>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</si>
  <si>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</si>
  <si>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</si>
  <si>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</si>
  <si>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</si>
  <si>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 частини другої статті 7 або учасниками бойових дій відповідно до пунктів 19 - 20 частини першої статті 6 Закону України  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</si>
  <si>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</si>
  <si>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</si>
  <si>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Затверджено розписом станом на  01.12.2018 р.                             </t>
  </si>
  <si>
    <t xml:space="preserve"> Фактичні надходження до бюджету станом  на 01.12.2017р.</t>
  </si>
  <si>
    <t>Затверджений бюджет              на 2018 р.</t>
  </si>
  <si>
    <t>Затверджений бюджет                  на 2018р. зі змінами</t>
  </si>
  <si>
    <r>
      <t xml:space="preserve">                                                                                                                 станом  на 01 грудня  2018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</si>
  <si>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01.12.2018р.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</si>
</sst>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6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5" xfId="1" applyFont="1" applyBorder="1"/>
    <xf numFmtId="0" fontId="5" fillId="0" borderId="25" xfId="1" applyFont="1" applyBorder="1"/>
    <xf numFmtId="0" fontId="12" fillId="0" borderId="25" xfId="1" applyFont="1" applyBorder="1"/>
    <xf numFmtId="4" fontId="13" fillId="0" borderId="25" xfId="1" applyNumberFormat="1" applyFont="1" applyFill="1" applyBorder="1" applyAlignment="1">
      <alignment horizontal="right"/>
    </xf>
    <xf numFmtId="4" fontId="13" fillId="0" borderId="25" xfId="1" applyNumberFormat="1" applyFont="1" applyFill="1" applyBorder="1"/>
    <xf numFmtId="4" fontId="12" fillId="3" borderId="25" xfId="1" applyNumberFormat="1" applyFont="1" applyFill="1" applyBorder="1"/>
    <xf numFmtId="0" fontId="4" fillId="0" borderId="25" xfId="1" applyFont="1" applyFill="1" applyBorder="1"/>
    <xf numFmtId="0" fontId="4" fillId="0" borderId="25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8" xfId="1" applyFont="1" applyFill="1" applyBorder="1" applyAlignment="1">
      <alignment horizontal="left"/>
    </xf>
    <xf numFmtId="0" fontId="0" fillId="0" borderId="23" xfId="0" applyBorder="1"/>
    <xf numFmtId="0" fontId="4" fillId="0" borderId="0" xfId="0" applyFont="1" applyBorder="1" applyAlignment="1">
      <alignment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5" xfId="1" applyFont="1" applyFill="1" applyBorder="1" applyAlignment="1">
      <alignment horizontal="center"/>
    </xf>
    <xf numFmtId="0" fontId="18" fillId="0" borderId="16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0" borderId="16" xfId="1" applyFont="1" applyFill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8" fillId="0" borderId="15" xfId="1" applyFont="1" applyFill="1" applyBorder="1" applyAlignment="1">
      <alignment horizontal="center"/>
    </xf>
    <xf numFmtId="0" fontId="19" fillId="4" borderId="27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34" xfId="1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4" xfId="1" applyFont="1" applyFill="1" applyBorder="1" applyAlignment="1">
      <alignment horizontal="centerContinuous"/>
    </xf>
    <xf numFmtId="0" fontId="23" fillId="2" borderId="21" xfId="1" applyFont="1" applyFill="1" applyBorder="1" applyAlignment="1">
      <alignment horizontal="centerContinuous"/>
    </xf>
    <xf numFmtId="0" fontId="23" fillId="2" borderId="22" xfId="1" applyFont="1" applyFill="1" applyBorder="1" applyAlignment="1">
      <alignment horizontal="centerContinuous"/>
    </xf>
    <xf numFmtId="0" fontId="23" fillId="0" borderId="4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5" fillId="5" borderId="6" xfId="1" applyFont="1" applyFill="1" applyBorder="1" applyAlignment="1">
      <alignment horizontal="left" wrapText="1"/>
    </xf>
    <xf numFmtId="0" fontId="27" fillId="4" borderId="9" xfId="1" applyFont="1" applyFill="1" applyBorder="1" applyAlignment="1">
      <alignment horizontal="left" wrapText="1"/>
    </xf>
    <xf numFmtId="11" fontId="4" fillId="0" borderId="6" xfId="1" applyNumberFormat="1" applyFont="1" applyBorder="1" applyAlignment="1" applyProtection="1">
      <alignment horizontal="left" wrapText="1"/>
      <protection locked="0"/>
    </xf>
    <xf numFmtId="11" fontId="4" fillId="0" borderId="17" xfId="1" applyNumberFormat="1" applyFont="1" applyBorder="1" applyAlignment="1" applyProtection="1">
      <alignment horizontal="left" wrapText="1"/>
      <protection locked="0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11" fontId="5" fillId="0" borderId="11" xfId="1" applyNumberFormat="1" applyFont="1" applyBorder="1" applyAlignment="1">
      <alignment wrapText="1"/>
    </xf>
    <xf numFmtId="0" fontId="16" fillId="0" borderId="6" xfId="1" applyFont="1" applyFill="1" applyBorder="1" applyAlignment="1">
      <alignment horizontal="left" wrapText="1"/>
    </xf>
    <xf numFmtId="0" fontId="26" fillId="0" borderId="6" xfId="0" applyFont="1" applyBorder="1" applyAlignment="1">
      <alignment wrapText="1"/>
    </xf>
    <xf numFmtId="0" fontId="25" fillId="0" borderId="11" xfId="1" applyFont="1" applyFill="1" applyBorder="1" applyAlignment="1">
      <alignment horizontal="left" wrapText="1"/>
    </xf>
    <xf numFmtId="0" fontId="17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8" fillId="4" borderId="9" xfId="1" applyNumberFormat="1" applyFont="1" applyFill="1" applyBorder="1" applyAlignment="1">
      <alignment wrapText="1"/>
    </xf>
    <xf numFmtId="166" fontId="28" fillId="4" borderId="9" xfId="1" applyNumberFormat="1" applyFont="1" applyFill="1" applyBorder="1" applyAlignment="1">
      <alignment horizontal="right" wrapText="1"/>
    </xf>
    <xf numFmtId="165" fontId="29" fillId="4" borderId="6" xfId="1" applyNumberFormat="1" applyFont="1" applyFill="1" applyBorder="1"/>
    <xf numFmtId="165" fontId="29" fillId="4" borderId="12" xfId="1" applyNumberFormat="1" applyFont="1" applyFill="1" applyBorder="1"/>
    <xf numFmtId="166" fontId="30" fillId="0" borderId="6" xfId="1" applyNumberFormat="1" applyFont="1" applyBorder="1" applyAlignment="1" applyProtection="1">
      <protection locked="0"/>
    </xf>
    <xf numFmtId="166" fontId="31" fillId="0" borderId="6" xfId="1" applyNumberFormat="1" applyFont="1" applyBorder="1" applyProtection="1">
      <protection locked="0"/>
    </xf>
    <xf numFmtId="166" fontId="31" fillId="4" borderId="6" xfId="1" applyNumberFormat="1" applyFont="1" applyFill="1" applyBorder="1" applyAlignment="1" applyProtection="1">
      <alignment horizontal="right"/>
      <protection locked="0"/>
    </xf>
    <xf numFmtId="166" fontId="31" fillId="3" borderId="6" xfId="1" applyNumberFormat="1" applyFont="1" applyFill="1" applyBorder="1" applyAlignment="1">
      <alignment horizontal="right"/>
    </xf>
    <xf numFmtId="165" fontId="31" fillId="3" borderId="6" xfId="1" applyNumberFormat="1" applyFont="1" applyFill="1" applyBorder="1"/>
    <xf numFmtId="166" fontId="31" fillId="0" borderId="6" xfId="1" applyNumberFormat="1" applyFont="1" applyBorder="1"/>
    <xf numFmtId="165" fontId="31" fillId="3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wrapText="1"/>
      <protection locked="0"/>
    </xf>
    <xf numFmtId="166" fontId="31" fillId="0" borderId="6" xfId="1" applyNumberFormat="1" applyFont="1" applyBorder="1" applyAlignment="1" applyProtection="1">
      <alignment horizontal="right"/>
      <protection locked="0"/>
    </xf>
    <xf numFmtId="166" fontId="31" fillId="4" borderId="6" xfId="1" applyNumberFormat="1" applyFont="1" applyFill="1" applyBorder="1" applyProtection="1">
      <protection locked="0"/>
    </xf>
    <xf numFmtId="166" fontId="30" fillId="0" borderId="13" xfId="1" applyNumberFormat="1" applyFont="1" applyBorder="1" applyAlignment="1">
      <alignment wrapText="1"/>
    </xf>
    <xf numFmtId="166" fontId="31" fillId="0" borderId="6" xfId="1" applyNumberFormat="1" applyFont="1" applyFill="1" applyBorder="1" applyProtection="1">
      <protection locked="0"/>
    </xf>
    <xf numFmtId="166" fontId="29" fillId="0" borderId="6" xfId="1" applyNumberFormat="1" applyFont="1" applyFill="1" applyBorder="1" applyAlignment="1" applyProtection="1">
      <protection locked="0"/>
    </xf>
    <xf numFmtId="166" fontId="29" fillId="0" borderId="6" xfId="1" applyNumberFormat="1" applyFont="1" applyFill="1" applyBorder="1" applyProtection="1">
      <protection locked="0"/>
    </xf>
    <xf numFmtId="166" fontId="29" fillId="4" borderId="6" xfId="1" applyNumberFormat="1" applyFont="1" applyFill="1" applyBorder="1" applyProtection="1">
      <protection locked="0"/>
    </xf>
    <xf numFmtId="166" fontId="29" fillId="3" borderId="6" xfId="1" applyNumberFormat="1" applyFont="1" applyFill="1" applyBorder="1" applyAlignment="1">
      <alignment horizontal="right"/>
    </xf>
    <xf numFmtId="166" fontId="29" fillId="0" borderId="6" xfId="1" applyNumberFormat="1" applyFont="1" applyBorder="1"/>
    <xf numFmtId="165" fontId="29" fillId="3" borderId="7" xfId="1" applyNumberFormat="1" applyFont="1" applyFill="1" applyBorder="1"/>
    <xf numFmtId="166" fontId="29" fillId="6" borderId="6" xfId="1" applyNumberFormat="1" applyFont="1" applyFill="1" applyBorder="1" applyProtection="1">
      <protection locked="0"/>
    </xf>
    <xf numFmtId="166" fontId="30" fillId="0" borderId="14" xfId="1" applyNumberFormat="1" applyFont="1" applyBorder="1" applyAlignment="1">
      <alignment wrapText="1"/>
    </xf>
    <xf numFmtId="166" fontId="28" fillId="4" borderId="11" xfId="1" applyNumberFormat="1" applyFont="1" applyFill="1" applyBorder="1" applyAlignment="1"/>
    <xf numFmtId="166" fontId="28" fillId="4" borderId="11" xfId="1" applyNumberFormat="1" applyFont="1" applyFill="1" applyBorder="1" applyAlignment="1">
      <alignment horizontal="right"/>
    </xf>
    <xf numFmtId="165" fontId="29" fillId="4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horizontal="right" wrapText="1"/>
      <protection locked="0"/>
    </xf>
    <xf numFmtId="165" fontId="31" fillId="0" borderId="7" xfId="1" applyNumberFormat="1" applyFont="1" applyBorder="1"/>
    <xf numFmtId="164" fontId="30" fillId="0" borderId="0" xfId="0" applyNumberFormat="1" applyFont="1" applyBorder="1" applyAlignment="1">
      <alignment horizontal="right" wrapText="1"/>
    </xf>
    <xf numFmtId="164" fontId="30" fillId="0" borderId="6" xfId="0" applyNumberFormat="1" applyFont="1" applyBorder="1" applyAlignment="1">
      <alignment horizontal="right" wrapText="1"/>
    </xf>
    <xf numFmtId="164" fontId="30" fillId="0" borderId="6" xfId="1" applyNumberFormat="1" applyFont="1" applyBorder="1" applyAlignment="1" applyProtection="1">
      <alignment horizontal="right" wrapText="1"/>
      <protection locked="0"/>
    </xf>
    <xf numFmtId="164" fontId="30" fillId="3" borderId="6" xfId="0" applyNumberFormat="1" applyFont="1" applyFill="1" applyBorder="1" applyAlignment="1" applyProtection="1">
      <alignment horizontal="right" wrapText="1"/>
    </xf>
    <xf numFmtId="164" fontId="32" fillId="0" borderId="6" xfId="1" applyNumberFormat="1" applyFont="1" applyBorder="1" applyAlignment="1" applyProtection="1">
      <alignment horizontal="right" wrapText="1"/>
      <protection locked="0"/>
    </xf>
    <xf numFmtId="164" fontId="33" fillId="0" borderId="17" xfId="0" applyNumberFormat="1" applyFont="1" applyBorder="1" applyAlignment="1" applyProtection="1">
      <alignment horizontal="right" wrapText="1"/>
      <protection locked="0"/>
    </xf>
    <xf numFmtId="164" fontId="33" fillId="0" borderId="6" xfId="0" applyNumberFormat="1" applyFont="1" applyBorder="1" applyAlignment="1" applyProtection="1">
      <alignment horizontal="right" wrapText="1"/>
      <protection locked="0"/>
    </xf>
    <xf numFmtId="164" fontId="30" fillId="0" borderId="6" xfId="1" applyNumberFormat="1" applyFont="1" applyBorder="1" applyAlignment="1" applyProtection="1">
      <alignment horizontal="right"/>
      <protection locked="0"/>
    </xf>
    <xf numFmtId="164" fontId="30" fillId="0" borderId="6" xfId="1" applyNumberFormat="1" applyFont="1" applyBorder="1" applyAlignment="1">
      <alignment horizontal="right"/>
    </xf>
    <xf numFmtId="164" fontId="30" fillId="0" borderId="11" xfId="1" applyNumberFormat="1" applyFont="1" applyBorder="1" applyAlignment="1">
      <alignment horizontal="right" wrapText="1"/>
    </xf>
    <xf numFmtId="166" fontId="31" fillId="0" borderId="11" xfId="1" applyNumberFormat="1" applyFont="1" applyFill="1" applyBorder="1" applyProtection="1">
      <protection locked="0"/>
    </xf>
    <xf numFmtId="166" fontId="31" fillId="4" borderId="11" xfId="1" applyNumberFormat="1" applyFont="1" applyFill="1" applyBorder="1" applyProtection="1">
      <protection locked="0"/>
    </xf>
    <xf numFmtId="0" fontId="34" fillId="4" borderId="11" xfId="1" applyFont="1" applyFill="1" applyBorder="1" applyAlignment="1">
      <alignment horizontal="left" wrapText="1"/>
    </xf>
    <xf numFmtId="0" fontId="30" fillId="0" borderId="6" xfId="1" applyFont="1" applyBorder="1" applyAlignment="1">
      <alignment wrapText="1"/>
    </xf>
    <xf numFmtId="0" fontId="30" fillId="0" borderId="11" xfId="1" applyFont="1" applyBorder="1" applyAlignment="1">
      <alignment wrapText="1"/>
    </xf>
    <xf numFmtId="166" fontId="29" fillId="0" borderId="6" xfId="1" applyNumberFormat="1" applyFont="1" applyBorder="1" applyAlignment="1" applyProtection="1">
      <alignment horizontal="right"/>
      <protection locked="0"/>
    </xf>
    <xf numFmtId="166" fontId="29" fillId="6" borderId="6" xfId="1" applyNumberFormat="1" applyFont="1" applyFill="1" applyBorder="1" applyAlignment="1" applyProtection="1">
      <alignment horizontal="right"/>
      <protection locked="0"/>
    </xf>
    <xf numFmtId="165" fontId="29" fillId="3" borderId="6" xfId="1" applyNumberFormat="1" applyFont="1" applyFill="1" applyBorder="1"/>
    <xf numFmtId="166" fontId="29" fillId="4" borderId="6" xfId="1" applyNumberFormat="1" applyFont="1" applyFill="1" applyBorder="1" applyAlignment="1" applyProtection="1">
      <alignment horizontal="right"/>
      <protection locked="0"/>
    </xf>
    <xf numFmtId="0" fontId="30" fillId="0" borderId="6" xfId="1" applyFont="1" applyBorder="1" applyAlignment="1">
      <alignment horizontal="right" wrapText="1"/>
    </xf>
    <xf numFmtId="166" fontId="31" fillId="4" borderId="6" xfId="1" applyNumberFormat="1" applyFont="1" applyFill="1" applyBorder="1" applyAlignment="1" applyProtection="1">
      <protection locked="0"/>
    </xf>
    <xf numFmtId="165" fontId="35" fillId="3" borderId="7" xfId="1" applyNumberFormat="1" applyFont="1" applyFill="1" applyBorder="1" applyAlignment="1"/>
    <xf numFmtId="165" fontId="28" fillId="3" borderId="7" xfId="1" applyNumberFormat="1" applyFont="1" applyFill="1" applyBorder="1" applyAlignment="1"/>
    <xf numFmtId="166" fontId="30" fillId="0" borderId="0" xfId="0" applyNumberFormat="1" applyFont="1" applyBorder="1" applyAlignment="1">
      <alignment horizontal="right" wrapText="1"/>
    </xf>
    <xf numFmtId="166" fontId="30" fillId="0" borderId="6" xfId="0" applyNumberFormat="1" applyFont="1" applyBorder="1" applyAlignment="1">
      <alignment horizontal="right" wrapText="1"/>
    </xf>
    <xf numFmtId="166" fontId="30" fillId="0" borderId="6" xfId="1" applyNumberFormat="1" applyFont="1" applyBorder="1" applyAlignment="1">
      <alignment horizontal="right" wrapText="1"/>
    </xf>
    <xf numFmtId="166" fontId="30" fillId="0" borderId="6" xfId="1" applyNumberFormat="1" applyFont="1" applyBorder="1" applyAlignment="1" applyProtection="1">
      <alignment horizontal="right" wrapText="1"/>
      <protection locked="0"/>
    </xf>
    <xf numFmtId="164" fontId="31" fillId="4" borderId="6" xfId="1" applyNumberFormat="1" applyFont="1" applyFill="1" applyBorder="1" applyAlignment="1" applyProtection="1">
      <protection locked="0"/>
    </xf>
    <xf numFmtId="164" fontId="32" fillId="0" borderId="11" xfId="1" applyNumberFormat="1" applyFont="1" applyFill="1" applyBorder="1" applyAlignment="1">
      <alignment horizontal="right" wrapText="1"/>
    </xf>
    <xf numFmtId="164" fontId="31" fillId="4" borderId="6" xfId="1" applyNumberFormat="1" applyFont="1" applyFill="1" applyBorder="1" applyProtection="1">
      <protection locked="0"/>
    </xf>
    <xf numFmtId="166" fontId="29" fillId="4" borderId="11" xfId="1" applyNumberFormat="1" applyFont="1" applyFill="1" applyBorder="1" applyProtection="1">
      <protection locked="0"/>
    </xf>
    <xf numFmtId="165" fontId="29" fillId="4" borderId="30" xfId="1" applyNumberFormat="1" applyFont="1" applyFill="1" applyBorder="1"/>
    <xf numFmtId="164" fontId="30" fillId="0" borderId="13" xfId="1" applyNumberFormat="1" applyFont="1" applyBorder="1" applyAlignment="1">
      <alignment horizontal="right" wrapText="1"/>
    </xf>
    <xf numFmtId="0" fontId="36" fillId="0" borderId="6" xfId="0" applyFont="1" applyBorder="1" applyAlignment="1">
      <alignment horizontal="right" wrapText="1"/>
    </xf>
    <xf numFmtId="0" fontId="36" fillId="0" borderId="13" xfId="0" applyFont="1" applyBorder="1" applyAlignment="1">
      <alignment horizontal="right" wrapText="1"/>
    </xf>
    <xf numFmtId="0" fontId="37" fillId="0" borderId="6" xfId="0" applyFont="1" applyBorder="1" applyAlignment="1">
      <alignment horizontal="center"/>
    </xf>
    <xf numFmtId="0" fontId="37" fillId="4" borderId="6" xfId="0" applyFont="1" applyFill="1" applyBorder="1" applyAlignment="1">
      <alignment horizontal="right"/>
    </xf>
    <xf numFmtId="166" fontId="37" fillId="0" borderId="6" xfId="0" applyNumberFormat="1" applyFont="1" applyBorder="1" applyAlignment="1">
      <alignment horizontal="right"/>
    </xf>
    <xf numFmtId="166" fontId="37" fillId="4" borderId="6" xfId="0" applyNumberFormat="1" applyFont="1" applyFill="1" applyBorder="1" applyAlignment="1">
      <alignment horizontal="right"/>
    </xf>
    <xf numFmtId="0" fontId="32" fillId="0" borderId="11" xfId="1" applyFont="1" applyFill="1" applyBorder="1" applyAlignment="1">
      <alignment horizontal="right" wrapText="1"/>
    </xf>
    <xf numFmtId="0" fontId="32" fillId="5" borderId="6" xfId="1" applyFont="1" applyFill="1" applyBorder="1" applyAlignment="1">
      <alignment horizontal="left" wrapText="1"/>
    </xf>
    <xf numFmtId="166" fontId="29" fillId="5" borderId="6" xfId="1" applyNumberFormat="1" applyFont="1" applyFill="1" applyBorder="1" applyProtection="1">
      <protection locked="0"/>
    </xf>
    <xf numFmtId="165" fontId="31" fillId="5" borderId="6" xfId="1" applyNumberFormat="1" applyFont="1" applyFill="1" applyBorder="1"/>
    <xf numFmtId="166" fontId="31" fillId="5" borderId="6" xfId="1" applyNumberFormat="1" applyFont="1" applyFill="1" applyBorder="1" applyProtection="1">
      <protection locked="0"/>
    </xf>
    <xf numFmtId="0" fontId="30" fillId="0" borderId="6" xfId="1" applyFont="1" applyFill="1" applyBorder="1" applyAlignment="1">
      <alignment wrapText="1"/>
    </xf>
    <xf numFmtId="164" fontId="30" fillId="0" borderId="6" xfId="1" applyNumberFormat="1" applyFont="1" applyFill="1" applyBorder="1" applyAlignment="1"/>
    <xf numFmtId="166" fontId="31" fillId="0" borderId="6" xfId="1" applyNumberFormat="1" applyFont="1" applyFill="1" applyBorder="1" applyAlignment="1" applyProtection="1">
      <alignment horizontal="right"/>
      <protection locked="0"/>
    </xf>
    <xf numFmtId="166" fontId="29" fillId="4" borderId="28" xfId="1" applyNumberFormat="1" applyFont="1" applyFill="1" applyBorder="1" applyAlignment="1">
      <alignment horizontal="right"/>
    </xf>
    <xf numFmtId="165" fontId="29" fillId="4" borderId="29" xfId="1" applyNumberFormat="1" applyFont="1" applyFill="1" applyBorder="1"/>
    <xf numFmtId="0" fontId="4" fillId="0" borderId="6" xfId="1" applyFont="1" applyBorder="1" applyAlignment="1">
      <alignment horizontal="left" wrapText="1"/>
    </xf>
    <xf numFmtId="0" fontId="40" fillId="0" borderId="6" xfId="0" applyFont="1" applyBorder="1" applyAlignment="1">
      <alignment wrapText="1"/>
    </xf>
    <xf numFmtId="165" fontId="29" fillId="4" borderId="11" xfId="1" applyNumberFormat="1" applyFont="1" applyFill="1" applyBorder="1"/>
    <xf numFmtId="0" fontId="30" fillId="0" borderId="6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165" fontId="29" fillId="4" borderId="28" xfId="1" applyNumberFormat="1" applyFont="1" applyFill="1" applyBorder="1"/>
    <xf numFmtId="0" fontId="18" fillId="0" borderId="35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1" fillId="0" borderId="0" xfId="0" applyFont="1" applyAlignment="1">
      <alignment wrapText="1"/>
    </xf>
    <xf numFmtId="164" fontId="30" fillId="0" borderId="6" xfId="1" applyNumberFormat="1" applyFont="1" applyBorder="1" applyAlignment="1">
      <alignment horizontal="righ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6" fillId="0" borderId="14" xfId="0" applyNumberFormat="1" applyFont="1" applyBorder="1" applyAlignment="1">
      <alignment horizontal="right" wrapText="1"/>
    </xf>
    <xf numFmtId="166" fontId="37" fillId="5" borderId="6" xfId="0" applyNumberFormat="1" applyFont="1" applyFill="1" applyBorder="1" applyAlignment="1">
      <alignment horizontal="right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21" xfId="1" applyFont="1" applyBorder="1" applyAlignment="1">
      <alignment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8" fillId="0" borderId="16" xfId="1" applyFont="1" applyFill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21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W85"/>
  <sheetViews>
    <sheetView tabSelected="1" topLeftCell="B1" zoomScale="60" zoomScaleNormal="60" workbookViewId="0">
      <selection activeCell="H24" sqref="H24"/>
    </sheetView>
  </sheetViews>
  <sheetFormatPr defaultRowHeight="15" x14ac:dyDescent="0.25"/>
  <cols>
    <col min="1" max="1" width="15.7109375" customWidth="1"/>
    <col min="2" max="2" width="93.85546875" customWidth="1"/>
    <col min="3" max="3" width="16.5703125" customWidth="1"/>
    <col min="4" max="4" width="17" customWidth="1"/>
    <col min="5" max="5" width="18.5703125" customWidth="1"/>
    <col min="6" max="6" width="16.7109375" customWidth="1"/>
    <col min="7" max="7" width="15.140625" customWidth="1"/>
    <col min="8" max="8" width="14.7109375" customWidth="1"/>
    <col min="9" max="9" width="16.28515625" customWidth="1"/>
    <col min="10" max="10" width="15.5703125" customWidth="1"/>
    <col min="11" max="11" width="15.42578125" customWidth="1"/>
  </cols>
  <sheetData>
    <row r="1" spans="1:11" ht="20.25" x14ac:dyDescent="0.3">
      <c r="A1" s="2"/>
      <c r="B1" s="186" t="s">
        <v>0</v>
      </c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0.25" x14ac:dyDescent="0.3">
      <c r="A2" s="2"/>
      <c r="B2" s="186" t="s">
        <v>59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0.25" x14ac:dyDescent="0.3">
      <c r="A3" s="2"/>
      <c r="B3" s="187" t="s">
        <v>78</v>
      </c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x14ac:dyDescent="0.25">
      <c r="A5" s="188" t="s">
        <v>45</v>
      </c>
      <c r="B5" s="190" t="s">
        <v>46</v>
      </c>
      <c r="C5" s="192" t="s">
        <v>76</v>
      </c>
      <c r="D5" s="192" t="s">
        <v>77</v>
      </c>
      <c r="E5" s="194" t="s">
        <v>74</v>
      </c>
      <c r="F5" s="179" t="s">
        <v>79</v>
      </c>
      <c r="G5" s="181" t="s">
        <v>1</v>
      </c>
      <c r="H5" s="181"/>
      <c r="I5" s="179" t="s">
        <v>75</v>
      </c>
      <c r="J5" s="181" t="s">
        <v>55</v>
      </c>
      <c r="K5" s="182"/>
    </row>
    <row r="6" spans="1:11" ht="56.25" customHeight="1" x14ac:dyDescent="0.25">
      <c r="A6" s="189"/>
      <c r="B6" s="191"/>
      <c r="C6" s="193"/>
      <c r="D6" s="193"/>
      <c r="E6" s="195"/>
      <c r="F6" s="180"/>
      <c r="G6" s="27" t="s">
        <v>2</v>
      </c>
      <c r="H6" s="28" t="s">
        <v>3</v>
      </c>
      <c r="I6" s="180"/>
      <c r="J6" s="27" t="s">
        <v>2</v>
      </c>
      <c r="K6" s="29" t="s">
        <v>3</v>
      </c>
    </row>
    <row r="7" spans="1:11" x14ac:dyDescent="0.25">
      <c r="A7" s="43">
        <v>1</v>
      </c>
      <c r="B7" s="44">
        <v>2</v>
      </c>
      <c r="C7" s="45">
        <v>3</v>
      </c>
      <c r="D7" s="46">
        <v>4</v>
      </c>
      <c r="E7" s="46">
        <v>5</v>
      </c>
      <c r="F7" s="47">
        <v>6</v>
      </c>
      <c r="G7" s="48">
        <v>7</v>
      </c>
      <c r="H7" s="49">
        <v>8</v>
      </c>
      <c r="I7" s="50">
        <v>9</v>
      </c>
      <c r="J7" s="51">
        <v>10</v>
      </c>
      <c r="K7" s="52">
        <v>11</v>
      </c>
    </row>
    <row r="8" spans="1:11" ht="22.5" x14ac:dyDescent="0.3">
      <c r="A8" s="30">
        <v>100000</v>
      </c>
      <c r="B8" s="56" t="s">
        <v>4</v>
      </c>
      <c r="C8" s="82">
        <f>SUM(C9:C11,C12)</f>
        <v>311934.90000000002</v>
      </c>
      <c r="D8" s="83">
        <f>SUM(D9:D11,D12)</f>
        <v>330421.8</v>
      </c>
      <c r="E8" s="83">
        <f>SUM(E9:E11,E12)</f>
        <v>299309.09999999998</v>
      </c>
      <c r="F8" s="83">
        <f>SUM(F9:F11,F12)</f>
        <v>300779.8</v>
      </c>
      <c r="G8" s="83">
        <f>SUM(G9:G11,G12)</f>
        <v>1470.6999999999764</v>
      </c>
      <c r="H8" s="84">
        <f>SUM(F8/E8)</f>
        <v>1.0049136494680584</v>
      </c>
      <c r="I8" s="83">
        <f>SUM(I9:I11,I12)</f>
        <v>251593.4</v>
      </c>
      <c r="J8" s="83">
        <f>SUM(J9:J12)</f>
        <v>49186.400000000001</v>
      </c>
      <c r="K8" s="85">
        <f>SUM(F8/I8)*100%</f>
        <v>1.1954995639790233</v>
      </c>
    </row>
    <row r="9" spans="1:11" ht="20.25" x14ac:dyDescent="0.3">
      <c r="A9" s="31">
        <v>110100</v>
      </c>
      <c r="B9" s="59" t="s">
        <v>5</v>
      </c>
      <c r="C9" s="86">
        <v>240033.6</v>
      </c>
      <c r="D9" s="86">
        <v>257659.5</v>
      </c>
      <c r="E9" s="87">
        <v>232951.2</v>
      </c>
      <c r="F9" s="88">
        <v>231880.3</v>
      </c>
      <c r="G9" s="89">
        <f>SUM(F9-E9)</f>
        <v>-1070.9000000000233</v>
      </c>
      <c r="H9" s="90">
        <f>SUM(F9/E9)</f>
        <v>0.99540289983481511</v>
      </c>
      <c r="I9" s="88">
        <v>186910.8</v>
      </c>
      <c r="J9" s="91">
        <f>SUM(F9-I9)</f>
        <v>44969.5</v>
      </c>
      <c r="K9" s="92">
        <f>SUM(F9/I9)*100%</f>
        <v>1.240593373951639</v>
      </c>
    </row>
    <row r="10" spans="1:11" ht="20.25" x14ac:dyDescent="0.3">
      <c r="A10" s="32">
        <v>110200</v>
      </c>
      <c r="B10" s="60" t="s">
        <v>6</v>
      </c>
      <c r="C10" s="93">
        <v>172</v>
      </c>
      <c r="D10" s="93">
        <v>286</v>
      </c>
      <c r="E10" s="94">
        <v>286</v>
      </c>
      <c r="F10" s="95">
        <v>299.7</v>
      </c>
      <c r="G10" s="89">
        <f t="shared" ref="G10:G11" si="0">SUM(F10-E10)</f>
        <v>13.699999999999989</v>
      </c>
      <c r="H10" s="90">
        <f t="shared" ref="H10:H11" si="1">SUM(F10/E10)</f>
        <v>1.0479020979020979</v>
      </c>
      <c r="I10" s="95">
        <v>448.2</v>
      </c>
      <c r="J10" s="91">
        <f t="shared" ref="J10:J18" si="2">SUM(F10-I10)</f>
        <v>-148.5</v>
      </c>
      <c r="K10" s="92">
        <f t="shared" ref="K10:K31" si="3">SUM(F10/I10)*100%</f>
        <v>0.66867469879518071</v>
      </c>
    </row>
    <row r="11" spans="1:11" ht="40.5" x14ac:dyDescent="0.3">
      <c r="A11" s="32">
        <v>140400</v>
      </c>
      <c r="B11" s="61" t="s">
        <v>7</v>
      </c>
      <c r="C11" s="96">
        <v>11506.6</v>
      </c>
      <c r="D11" s="96">
        <v>11506.6</v>
      </c>
      <c r="E11" s="97">
        <v>10253.299999999999</v>
      </c>
      <c r="F11" s="95">
        <v>9903.5</v>
      </c>
      <c r="G11" s="89">
        <f t="shared" si="0"/>
        <v>-349.79999999999927</v>
      </c>
      <c r="H11" s="90">
        <f t="shared" si="1"/>
        <v>0.96588415436981268</v>
      </c>
      <c r="I11" s="95">
        <v>8858.4</v>
      </c>
      <c r="J11" s="91">
        <f t="shared" si="2"/>
        <v>1045.1000000000004</v>
      </c>
      <c r="K11" s="92">
        <f t="shared" si="3"/>
        <v>1.1179784159667661</v>
      </c>
    </row>
    <row r="12" spans="1:11" ht="20.25" x14ac:dyDescent="0.3">
      <c r="A12" s="33">
        <v>180000</v>
      </c>
      <c r="B12" s="62" t="s">
        <v>8</v>
      </c>
      <c r="C12" s="98">
        <f t="shared" ref="C12:F12" si="4">SUM(C17:C18,C13)</f>
        <v>60222.7</v>
      </c>
      <c r="D12" s="99">
        <f t="shared" si="4"/>
        <v>60969.7</v>
      </c>
      <c r="E12" s="99">
        <f t="shared" si="4"/>
        <v>55818.6</v>
      </c>
      <c r="F12" s="100">
        <f t="shared" si="4"/>
        <v>58696.3</v>
      </c>
      <c r="G12" s="101">
        <f>SUM(G17:G18,G13)</f>
        <v>2877.6999999999989</v>
      </c>
      <c r="H12" s="90">
        <f t="shared" ref="H12:H18" si="5">SUM(F12/E12)</f>
        <v>1.0515544997545623</v>
      </c>
      <c r="I12" s="100">
        <f t="shared" ref="I12" si="6">SUM(I17:I18,I13)</f>
        <v>55376</v>
      </c>
      <c r="J12" s="102">
        <f t="shared" si="2"/>
        <v>3320.3000000000029</v>
      </c>
      <c r="K12" s="103">
        <f t="shared" si="3"/>
        <v>1.059959188095926</v>
      </c>
    </row>
    <row r="13" spans="1:11" ht="20.25" x14ac:dyDescent="0.3">
      <c r="A13" s="33">
        <v>180100</v>
      </c>
      <c r="B13" s="63" t="s">
        <v>9</v>
      </c>
      <c r="C13" s="98">
        <f t="shared" ref="C13:F13" si="7">SUM(C14:C16)</f>
        <v>49219.6</v>
      </c>
      <c r="D13" s="99">
        <f t="shared" si="7"/>
        <v>49964.9</v>
      </c>
      <c r="E13" s="99">
        <f t="shared" si="7"/>
        <v>46142</v>
      </c>
      <c r="F13" s="104">
        <f t="shared" si="7"/>
        <v>46617.4</v>
      </c>
      <c r="G13" s="101">
        <f>SUM(G14:G16)</f>
        <v>475.39999999999873</v>
      </c>
      <c r="H13" s="90">
        <f t="shared" si="5"/>
        <v>1.0103029777642929</v>
      </c>
      <c r="I13" s="100">
        <f t="shared" ref="I13" si="8">SUM(I14:I16)</f>
        <v>44973</v>
      </c>
      <c r="J13" s="91">
        <f t="shared" si="2"/>
        <v>1644.4000000000015</v>
      </c>
      <c r="K13" s="92">
        <f t="shared" si="3"/>
        <v>1.0365641607186535</v>
      </c>
    </row>
    <row r="14" spans="1:11" ht="20.25" x14ac:dyDescent="0.3">
      <c r="A14" s="32"/>
      <c r="B14" s="64" t="s">
        <v>10</v>
      </c>
      <c r="C14" s="105">
        <v>3769.6</v>
      </c>
      <c r="D14" s="105">
        <v>4811.6000000000004</v>
      </c>
      <c r="E14" s="97">
        <v>4766.7</v>
      </c>
      <c r="F14" s="95">
        <v>5527.5</v>
      </c>
      <c r="G14" s="89">
        <f t="shared" ref="G14:G18" si="9">SUM(F14-E14)</f>
        <v>760.80000000000018</v>
      </c>
      <c r="H14" s="90">
        <f t="shared" si="5"/>
        <v>1.1596072754735982</v>
      </c>
      <c r="I14" s="95">
        <v>3562.9</v>
      </c>
      <c r="J14" s="91">
        <f t="shared" si="2"/>
        <v>1964.6</v>
      </c>
      <c r="K14" s="92">
        <f t="shared" si="3"/>
        <v>1.5514047545538747</v>
      </c>
    </row>
    <row r="15" spans="1:11" ht="20.25" x14ac:dyDescent="0.3">
      <c r="A15" s="32"/>
      <c r="B15" s="64" t="s">
        <v>11</v>
      </c>
      <c r="C15" s="105">
        <v>45400</v>
      </c>
      <c r="D15" s="105">
        <v>45070</v>
      </c>
      <c r="E15" s="97">
        <v>41292</v>
      </c>
      <c r="F15" s="95">
        <v>41001.599999999999</v>
      </c>
      <c r="G15" s="89">
        <f t="shared" si="9"/>
        <v>-290.40000000000146</v>
      </c>
      <c r="H15" s="90">
        <f t="shared" si="5"/>
        <v>0.99296716070909619</v>
      </c>
      <c r="I15" s="95">
        <v>41345.5</v>
      </c>
      <c r="J15" s="91">
        <f t="shared" si="2"/>
        <v>-343.90000000000146</v>
      </c>
      <c r="K15" s="92">
        <f t="shared" si="3"/>
        <v>0.99168228706872574</v>
      </c>
    </row>
    <row r="16" spans="1:11" ht="20.25" x14ac:dyDescent="0.3">
      <c r="A16" s="32"/>
      <c r="B16" s="64" t="s">
        <v>12</v>
      </c>
      <c r="C16" s="105">
        <v>50</v>
      </c>
      <c r="D16" s="105">
        <v>83.3</v>
      </c>
      <c r="E16" s="97">
        <v>83.3</v>
      </c>
      <c r="F16" s="95">
        <v>88.3</v>
      </c>
      <c r="G16" s="89">
        <f t="shared" si="9"/>
        <v>5</v>
      </c>
      <c r="H16" s="90">
        <f t="shared" si="5"/>
        <v>1.0600240096038416</v>
      </c>
      <c r="I16" s="95">
        <v>64.599999999999994</v>
      </c>
      <c r="J16" s="91">
        <f t="shared" si="2"/>
        <v>23.700000000000003</v>
      </c>
      <c r="K16" s="92">
        <f t="shared" si="3"/>
        <v>1.3668730650154799</v>
      </c>
    </row>
    <row r="17" spans="1:11" ht="20.25" x14ac:dyDescent="0.3">
      <c r="A17" s="32">
        <v>180300</v>
      </c>
      <c r="B17" s="64" t="s">
        <v>13</v>
      </c>
      <c r="C17" s="105">
        <v>3.1</v>
      </c>
      <c r="D17" s="105">
        <v>4.8</v>
      </c>
      <c r="E17" s="97">
        <v>4.8</v>
      </c>
      <c r="F17" s="95">
        <v>7.1</v>
      </c>
      <c r="G17" s="89">
        <f t="shared" si="9"/>
        <v>2.2999999999999998</v>
      </c>
      <c r="H17" s="90">
        <f t="shared" si="5"/>
        <v>1.4791666666666667</v>
      </c>
      <c r="I17" s="95">
        <v>3.1</v>
      </c>
      <c r="J17" s="91">
        <f t="shared" si="2"/>
        <v>3.9999999999999996</v>
      </c>
      <c r="K17" s="92">
        <f t="shared" si="3"/>
        <v>2.290322580645161</v>
      </c>
    </row>
    <row r="18" spans="1:11" ht="20.25" x14ac:dyDescent="0.3">
      <c r="A18" s="32">
        <v>180500</v>
      </c>
      <c r="B18" s="64" t="s">
        <v>14</v>
      </c>
      <c r="C18" s="105">
        <v>11000</v>
      </c>
      <c r="D18" s="105">
        <v>11000</v>
      </c>
      <c r="E18" s="97">
        <v>9671.7999999999993</v>
      </c>
      <c r="F18" s="95">
        <v>12071.8</v>
      </c>
      <c r="G18" s="89">
        <f t="shared" si="9"/>
        <v>2400</v>
      </c>
      <c r="H18" s="90">
        <f t="shared" si="5"/>
        <v>1.2481440890010134</v>
      </c>
      <c r="I18" s="95">
        <v>10399.9</v>
      </c>
      <c r="J18" s="91">
        <f t="shared" si="2"/>
        <v>1671.8999999999996</v>
      </c>
      <c r="K18" s="92">
        <f t="shared" si="3"/>
        <v>1.1607611611650113</v>
      </c>
    </row>
    <row r="19" spans="1:11" ht="20.25" x14ac:dyDescent="0.3">
      <c r="A19" s="34">
        <v>200000</v>
      </c>
      <c r="B19" s="23" t="s">
        <v>16</v>
      </c>
      <c r="C19" s="106">
        <f>SUM(C20:C31)</f>
        <v>1420.3</v>
      </c>
      <c r="D19" s="107">
        <f>SUM(D20:D31)</f>
        <v>3569</v>
      </c>
      <c r="E19" s="107">
        <f>SUM(E20:E31)</f>
        <v>3293.8999999999996</v>
      </c>
      <c r="F19" s="107">
        <f>SUM(F20:F31)</f>
        <v>3650.9</v>
      </c>
      <c r="G19" s="107">
        <f>SUM(G20:G31)</f>
        <v>356.99999999999994</v>
      </c>
      <c r="H19" s="84">
        <f>SUM(F19/E19)</f>
        <v>1.1083821609642066</v>
      </c>
      <c r="I19" s="107">
        <f>SUM(I20:I31)</f>
        <v>7019.5</v>
      </c>
      <c r="J19" s="107">
        <f>SUM(J20:J31)</f>
        <v>-3368.6000000000004</v>
      </c>
      <c r="K19" s="108">
        <f>SUM(F19/I19)*100%</f>
        <v>0.52010826981978775</v>
      </c>
    </row>
    <row r="20" spans="1:11" ht="40.5" x14ac:dyDescent="0.3">
      <c r="A20" s="32">
        <v>210103</v>
      </c>
      <c r="B20" s="65" t="s">
        <v>67</v>
      </c>
      <c r="C20" s="109">
        <v>130.30000000000001</v>
      </c>
      <c r="D20" s="109">
        <v>224.3</v>
      </c>
      <c r="E20" s="97">
        <v>224.3</v>
      </c>
      <c r="F20" s="95">
        <v>302.5</v>
      </c>
      <c r="G20" s="89">
        <f t="shared" ref="G20:G31" si="10">SUM(F20-E20)</f>
        <v>78.199999999999989</v>
      </c>
      <c r="H20" s="90">
        <f t="shared" ref="H20:H31" si="11">SUM(F20/E20)</f>
        <v>1.3486402139991083</v>
      </c>
      <c r="I20" s="95">
        <v>168.8</v>
      </c>
      <c r="J20" s="91">
        <f t="shared" ref="J20:J35" si="12">SUM(F20-I20)</f>
        <v>133.69999999999999</v>
      </c>
      <c r="K20" s="110">
        <f t="shared" si="3"/>
        <v>1.7920616113744074</v>
      </c>
    </row>
    <row r="21" spans="1:11" ht="20.25" x14ac:dyDescent="0.3">
      <c r="A21" s="32">
        <v>210500</v>
      </c>
      <c r="B21" s="66" t="s">
        <v>39</v>
      </c>
      <c r="C21" s="111"/>
      <c r="D21" s="97">
        <v>1840</v>
      </c>
      <c r="E21" s="97">
        <v>1644.6</v>
      </c>
      <c r="F21" s="95">
        <v>1655.3</v>
      </c>
      <c r="G21" s="89">
        <f t="shared" si="10"/>
        <v>10.700000000000045</v>
      </c>
      <c r="H21" s="90">
        <f t="shared" si="11"/>
        <v>1.0065061413109571</v>
      </c>
      <c r="I21" s="95">
        <v>5114.3</v>
      </c>
      <c r="J21" s="91">
        <f t="shared" si="12"/>
        <v>-3459</v>
      </c>
      <c r="K21" s="110">
        <f t="shared" si="3"/>
        <v>0.32366110709187962</v>
      </c>
    </row>
    <row r="22" spans="1:11" ht="20.25" x14ac:dyDescent="0.3">
      <c r="A22" s="32">
        <v>210805</v>
      </c>
      <c r="B22" s="67" t="s">
        <v>17</v>
      </c>
      <c r="C22" s="112"/>
      <c r="D22" s="97"/>
      <c r="E22" s="97">
        <v>0</v>
      </c>
      <c r="F22" s="95"/>
      <c r="G22" s="89"/>
      <c r="H22" s="90"/>
      <c r="I22" s="95">
        <v>18.399999999999999</v>
      </c>
      <c r="J22" s="91">
        <f t="shared" si="12"/>
        <v>-18.399999999999999</v>
      </c>
      <c r="K22" s="110"/>
    </row>
    <row r="23" spans="1:11" ht="20.25" x14ac:dyDescent="0.3">
      <c r="A23" s="31">
        <v>210811</v>
      </c>
      <c r="B23" s="68" t="s">
        <v>18</v>
      </c>
      <c r="C23" s="113">
        <v>20</v>
      </c>
      <c r="D23" s="113">
        <v>171</v>
      </c>
      <c r="E23" s="97">
        <v>171</v>
      </c>
      <c r="F23" s="95">
        <v>198</v>
      </c>
      <c r="G23" s="89">
        <f t="shared" si="10"/>
        <v>27</v>
      </c>
      <c r="H23" s="90">
        <f t="shared" si="11"/>
        <v>1.1578947368421053</v>
      </c>
      <c r="I23" s="95">
        <v>67.3</v>
      </c>
      <c r="J23" s="91">
        <f t="shared" si="12"/>
        <v>130.69999999999999</v>
      </c>
      <c r="K23" s="110">
        <f>SUM(F23/I23)*100%</f>
        <v>2.9420505200594356</v>
      </c>
    </row>
    <row r="24" spans="1:11" ht="60.75" x14ac:dyDescent="0.3">
      <c r="A24" s="35">
        <v>210815</v>
      </c>
      <c r="B24" s="69" t="s">
        <v>36</v>
      </c>
      <c r="C24" s="114"/>
      <c r="D24" s="97"/>
      <c r="E24" s="97">
        <v>0</v>
      </c>
      <c r="F24" s="95"/>
      <c r="G24" s="89"/>
      <c r="H24" s="90"/>
      <c r="I24" s="95">
        <v>61</v>
      </c>
      <c r="J24" s="91">
        <f t="shared" si="12"/>
        <v>-61</v>
      </c>
      <c r="K24" s="110">
        <f>SUM(F24/I24)*100%</f>
        <v>0</v>
      </c>
    </row>
    <row r="25" spans="1:11" ht="40.5" x14ac:dyDescent="0.3">
      <c r="A25" s="36">
        <v>220103</v>
      </c>
      <c r="B25" s="69" t="s">
        <v>38</v>
      </c>
      <c r="C25" s="114">
        <v>10</v>
      </c>
      <c r="D25" s="114">
        <v>20</v>
      </c>
      <c r="E25" s="97">
        <v>19.5</v>
      </c>
      <c r="F25" s="95">
        <v>25.1</v>
      </c>
      <c r="G25" s="89">
        <f t="shared" si="10"/>
        <v>5.6000000000000014</v>
      </c>
      <c r="H25" s="90">
        <f t="shared" si="11"/>
        <v>1.2871794871794873</v>
      </c>
      <c r="I25" s="95">
        <v>30.7</v>
      </c>
      <c r="J25" s="91">
        <f t="shared" si="12"/>
        <v>-5.5999999999999979</v>
      </c>
      <c r="K25" s="110">
        <f>SUM(F25/I25)*100%</f>
        <v>0.8175895765472313</v>
      </c>
    </row>
    <row r="26" spans="1:11" ht="20.25" x14ac:dyDescent="0.3">
      <c r="A26" s="31">
        <v>220125</v>
      </c>
      <c r="B26" s="70" t="s">
        <v>69</v>
      </c>
      <c r="C26" s="115">
        <v>940</v>
      </c>
      <c r="D26" s="115">
        <v>1020</v>
      </c>
      <c r="E26" s="97">
        <v>945.5</v>
      </c>
      <c r="F26" s="95">
        <v>1190.0999999999999</v>
      </c>
      <c r="G26" s="89">
        <f t="shared" si="10"/>
        <v>244.59999999999991</v>
      </c>
      <c r="H26" s="90">
        <f t="shared" si="11"/>
        <v>1.2586991010047592</v>
      </c>
      <c r="I26" s="95">
        <v>893.3</v>
      </c>
      <c r="J26" s="91">
        <f t="shared" si="12"/>
        <v>296.79999999999995</v>
      </c>
      <c r="K26" s="110">
        <f t="shared" si="3"/>
        <v>1.332251203403112</v>
      </c>
    </row>
    <row r="27" spans="1:11" ht="40.5" x14ac:dyDescent="0.3">
      <c r="A27" s="31">
        <v>220126</v>
      </c>
      <c r="B27" s="176" t="s">
        <v>34</v>
      </c>
      <c r="C27" s="116">
        <v>198</v>
      </c>
      <c r="D27" s="117">
        <v>147.19999999999999</v>
      </c>
      <c r="E27" s="97">
        <v>147.19999999999999</v>
      </c>
      <c r="F27" s="95">
        <v>122</v>
      </c>
      <c r="G27" s="89">
        <f t="shared" si="10"/>
        <v>-25.199999999999989</v>
      </c>
      <c r="H27" s="90">
        <f t="shared" si="11"/>
        <v>0.82880434782608703</v>
      </c>
      <c r="I27" s="95">
        <v>195.7</v>
      </c>
      <c r="J27" s="91">
        <f t="shared" si="12"/>
        <v>-73.699999999999989</v>
      </c>
      <c r="K27" s="110">
        <f t="shared" si="3"/>
        <v>0.62340316811446095</v>
      </c>
    </row>
    <row r="28" spans="1:11" ht="40.5" x14ac:dyDescent="0.3">
      <c r="A28" s="31">
        <v>220804</v>
      </c>
      <c r="B28" s="174" t="s">
        <v>73</v>
      </c>
      <c r="C28" s="117"/>
      <c r="D28" s="117"/>
      <c r="E28" s="97"/>
      <c r="F28" s="95">
        <v>8.6999999999999993</v>
      </c>
      <c r="G28" s="89">
        <f t="shared" si="10"/>
        <v>8.6999999999999993</v>
      </c>
      <c r="H28" s="90"/>
      <c r="I28" s="95"/>
      <c r="J28" s="91">
        <f t="shared" si="12"/>
        <v>8.6999999999999993</v>
      </c>
      <c r="K28" s="110"/>
    </row>
    <row r="29" spans="1:11" ht="20.25" x14ac:dyDescent="0.3">
      <c r="A29" s="31">
        <v>220900</v>
      </c>
      <c r="B29" s="59" t="s">
        <v>19</v>
      </c>
      <c r="C29" s="118">
        <v>37</v>
      </c>
      <c r="D29" s="118">
        <v>24.2</v>
      </c>
      <c r="E29" s="97">
        <v>24.2</v>
      </c>
      <c r="F29" s="95">
        <v>16.5</v>
      </c>
      <c r="G29" s="89">
        <f t="shared" si="10"/>
        <v>-7.6999999999999993</v>
      </c>
      <c r="H29" s="90">
        <f t="shared" si="11"/>
        <v>0.68181818181818188</v>
      </c>
      <c r="I29" s="95">
        <v>34.9</v>
      </c>
      <c r="J29" s="91">
        <f t="shared" si="12"/>
        <v>-18.399999999999999</v>
      </c>
      <c r="K29" s="110">
        <f t="shared" si="3"/>
        <v>0.47277936962750716</v>
      </c>
    </row>
    <row r="30" spans="1:11" ht="20.25" x14ac:dyDescent="0.3">
      <c r="A30" s="31">
        <v>240603</v>
      </c>
      <c r="B30" s="67" t="s">
        <v>17</v>
      </c>
      <c r="C30" s="119">
        <v>85</v>
      </c>
      <c r="D30" s="119">
        <v>118</v>
      </c>
      <c r="E30" s="97">
        <v>113.3</v>
      </c>
      <c r="F30" s="95">
        <v>128.4</v>
      </c>
      <c r="G30" s="89">
        <f t="shared" si="10"/>
        <v>15.100000000000009</v>
      </c>
      <c r="H30" s="90">
        <f t="shared" si="11"/>
        <v>1.1332744924977936</v>
      </c>
      <c r="I30" s="95">
        <v>435</v>
      </c>
      <c r="J30" s="91">
        <f t="shared" si="12"/>
        <v>-306.60000000000002</v>
      </c>
      <c r="K30" s="110">
        <f t="shared" si="3"/>
        <v>0.29517241379310344</v>
      </c>
    </row>
    <row r="31" spans="1:11" ht="141.75" x14ac:dyDescent="0.3">
      <c r="A31" s="36">
        <v>240622</v>
      </c>
      <c r="B31" s="71" t="s">
        <v>47</v>
      </c>
      <c r="C31" s="120"/>
      <c r="D31" s="121">
        <v>4.3</v>
      </c>
      <c r="E31" s="121">
        <v>4.3</v>
      </c>
      <c r="F31" s="122">
        <v>4.3</v>
      </c>
      <c r="G31" s="89">
        <f t="shared" si="10"/>
        <v>0</v>
      </c>
      <c r="H31" s="90">
        <f t="shared" si="11"/>
        <v>1</v>
      </c>
      <c r="I31" s="122">
        <v>0.1</v>
      </c>
      <c r="J31" s="91">
        <f t="shared" si="12"/>
        <v>4.2</v>
      </c>
      <c r="K31" s="110">
        <f t="shared" si="3"/>
        <v>42.999999999999993</v>
      </c>
    </row>
    <row r="32" spans="1:11" ht="20.25" x14ac:dyDescent="0.3">
      <c r="A32" s="34">
        <v>300000</v>
      </c>
      <c r="B32" s="23" t="s">
        <v>20</v>
      </c>
      <c r="C32" s="123"/>
      <c r="D32" s="107">
        <f>SUM(D33:D35)</f>
        <v>0.9</v>
      </c>
      <c r="E32" s="107">
        <f>SUM(E34)</f>
        <v>0.9</v>
      </c>
      <c r="F32" s="107">
        <f>SUM(F34)</f>
        <v>1</v>
      </c>
      <c r="G32" s="107">
        <f>SUM(F32-E32)</f>
        <v>9.9999999999999978E-2</v>
      </c>
      <c r="H32" s="84">
        <f>SUM(F32/E32)</f>
        <v>1.1111111111111112</v>
      </c>
      <c r="I32" s="107">
        <v>0.8</v>
      </c>
      <c r="J32" s="107">
        <f>SUM(F32-I32)</f>
        <v>0.19999999999999996</v>
      </c>
      <c r="K32" s="108"/>
    </row>
    <row r="33" spans="1:11" ht="20.25" x14ac:dyDescent="0.3">
      <c r="A33" s="31">
        <v>310102</v>
      </c>
      <c r="B33" s="53" t="s">
        <v>21</v>
      </c>
      <c r="C33" s="124"/>
      <c r="D33" s="94"/>
      <c r="E33" s="94"/>
      <c r="F33" s="95"/>
      <c r="G33" s="89">
        <v>0</v>
      </c>
      <c r="H33" s="90"/>
      <c r="I33" s="95"/>
      <c r="J33" s="91">
        <f t="shared" si="12"/>
        <v>0</v>
      </c>
      <c r="K33" s="110"/>
    </row>
    <row r="34" spans="1:11" ht="20.25" x14ac:dyDescent="0.3">
      <c r="A34" s="31">
        <v>310200</v>
      </c>
      <c r="B34" s="161" t="s">
        <v>70</v>
      </c>
      <c r="C34" s="125"/>
      <c r="D34" s="94">
        <v>0.9</v>
      </c>
      <c r="E34" s="94">
        <v>0.9</v>
      </c>
      <c r="F34" s="95">
        <v>1</v>
      </c>
      <c r="G34" s="89">
        <f t="shared" ref="G34:G35" si="13">SUM(F34-E34)</f>
        <v>9.9999999999999978E-2</v>
      </c>
      <c r="H34" s="90">
        <f t="shared" ref="H34" si="14">SUM(F34/E34)</f>
        <v>1.1111111111111112</v>
      </c>
      <c r="I34" s="95">
        <v>0.8</v>
      </c>
      <c r="J34" s="91">
        <f t="shared" si="12"/>
        <v>0.19999999999999996</v>
      </c>
      <c r="K34" s="110"/>
    </row>
    <row r="35" spans="1:11" ht="20.25" x14ac:dyDescent="0.3">
      <c r="A35" s="31"/>
      <c r="B35" s="54" t="s">
        <v>22</v>
      </c>
      <c r="C35" s="125"/>
      <c r="D35" s="94"/>
      <c r="E35" s="94">
        <v>0</v>
      </c>
      <c r="F35" s="95"/>
      <c r="G35" s="89">
        <f t="shared" si="13"/>
        <v>0</v>
      </c>
      <c r="H35" s="90"/>
      <c r="I35" s="95">
        <v>-1</v>
      </c>
      <c r="J35" s="91">
        <f t="shared" si="12"/>
        <v>1</v>
      </c>
      <c r="K35" s="110">
        <f t="shared" ref="K35" si="15">SUM(F35/I35)*100%</f>
        <v>0</v>
      </c>
    </row>
    <row r="36" spans="1:11" ht="20.25" x14ac:dyDescent="0.3">
      <c r="A36" s="37"/>
      <c r="B36" s="23" t="s">
        <v>23</v>
      </c>
      <c r="C36" s="100">
        <f>SUM(C8,C19,C32)</f>
        <v>313355.2</v>
      </c>
      <c r="D36" s="100">
        <f>SUM(D8,D19,D32)</f>
        <v>333991.7</v>
      </c>
      <c r="E36" s="100">
        <f>SUM(E8,E19,E32)</f>
        <v>302603.90000000002</v>
      </c>
      <c r="F36" s="100">
        <f>SUM(F8,F19,F32,F35)</f>
        <v>304431.7</v>
      </c>
      <c r="G36" s="100">
        <f>SUM(G8,G19,G32,G35)</f>
        <v>1827.7999999999763</v>
      </c>
      <c r="H36" s="84">
        <f>SUM(F36/E36)</f>
        <v>1.0060402394020698</v>
      </c>
      <c r="I36" s="100">
        <f>SUM(I8,I19,I32,I35)</f>
        <v>258612.69999999998</v>
      </c>
      <c r="J36" s="100">
        <f>SUM(J8,J19,J32,J35)</f>
        <v>45819</v>
      </c>
      <c r="K36" s="108">
        <f t="shared" ref="K36:K57" si="16">SUM(F36/I36)*100%</f>
        <v>1.1771722734421011</v>
      </c>
    </row>
    <row r="37" spans="1:11" ht="20.25" x14ac:dyDescent="0.3">
      <c r="A37" s="38">
        <v>400000</v>
      </c>
      <c r="B37" s="72" t="s">
        <v>24</v>
      </c>
      <c r="C37" s="126">
        <f>SUM(C38,C43)</f>
        <v>159221.80000000005</v>
      </c>
      <c r="D37" s="126">
        <f>SUM(D38,D43)</f>
        <v>167913.5</v>
      </c>
      <c r="E37" s="126">
        <f>SUM(E38,E43)</f>
        <v>151549</v>
      </c>
      <c r="F37" s="127">
        <f>SUM(F38,F43)</f>
        <v>146681.79999999999</v>
      </c>
      <c r="G37" s="101">
        <f t="shared" ref="G37:G58" si="17">SUM(F37-E37)</f>
        <v>-4867.2000000000116</v>
      </c>
      <c r="H37" s="128">
        <f t="shared" ref="H37:H58" si="18">SUM(F37/E37)</f>
        <v>0.9678836547915195</v>
      </c>
      <c r="I37" s="126">
        <f>SUM(I38,I43)</f>
        <v>156488.5</v>
      </c>
      <c r="J37" s="126">
        <f>SUM(J38,J43)</f>
        <v>-9806.7000000000044</v>
      </c>
      <c r="K37" s="103">
        <f t="shared" si="16"/>
        <v>0.93733277525185554</v>
      </c>
    </row>
    <row r="38" spans="1:11" ht="20.25" x14ac:dyDescent="0.3">
      <c r="A38" s="38">
        <v>410300</v>
      </c>
      <c r="B38" s="72" t="s">
        <v>49</v>
      </c>
      <c r="C38" s="126">
        <f>SUM(C39:C42)</f>
        <v>89881.300000000017</v>
      </c>
      <c r="D38" s="126">
        <f t="shared" ref="D38:F38" si="19">SUM(D39:D42)</f>
        <v>92851.400000000009</v>
      </c>
      <c r="E38" s="126">
        <f t="shared" si="19"/>
        <v>85794.4</v>
      </c>
      <c r="F38" s="127">
        <f t="shared" si="19"/>
        <v>88226.3</v>
      </c>
      <c r="G38" s="101">
        <f t="shared" si="17"/>
        <v>2431.9000000000087</v>
      </c>
      <c r="H38" s="128">
        <f t="shared" si="18"/>
        <v>1.0283456729110525</v>
      </c>
      <c r="I38" s="129">
        <f>SUM(I39:I42)</f>
        <v>97709.400000000009</v>
      </c>
      <c r="J38" s="102">
        <f t="shared" ref="J38:J59" si="20">SUM(F38-I38)</f>
        <v>-9483.1000000000058</v>
      </c>
      <c r="K38" s="103">
        <f t="shared" si="16"/>
        <v>0.90294587828806638</v>
      </c>
    </row>
    <row r="39" spans="1:11" ht="20.25" x14ac:dyDescent="0.3">
      <c r="A39" s="31">
        <v>410339</v>
      </c>
      <c r="B39" s="160" t="s">
        <v>25</v>
      </c>
      <c r="C39" s="136">
        <v>53082.3</v>
      </c>
      <c r="D39" s="136">
        <v>53082.3</v>
      </c>
      <c r="E39" s="94">
        <v>48782.6</v>
      </c>
      <c r="F39" s="131">
        <v>48782.6</v>
      </c>
      <c r="G39" s="89">
        <f t="shared" si="17"/>
        <v>0</v>
      </c>
      <c r="H39" s="90">
        <f t="shared" si="18"/>
        <v>1</v>
      </c>
      <c r="I39" s="131">
        <v>61510</v>
      </c>
      <c r="J39" s="91">
        <f t="shared" si="20"/>
        <v>-12727.400000000001</v>
      </c>
      <c r="K39" s="132">
        <f t="shared" si="16"/>
        <v>0.79308405137376037</v>
      </c>
    </row>
    <row r="40" spans="1:11" ht="20.25" x14ac:dyDescent="0.3">
      <c r="A40" s="31">
        <v>410342</v>
      </c>
      <c r="B40" s="160" t="s">
        <v>26</v>
      </c>
      <c r="C40" s="136">
        <v>31910.9</v>
      </c>
      <c r="D40" s="136">
        <v>34581</v>
      </c>
      <c r="E40" s="94">
        <v>32366.799999999999</v>
      </c>
      <c r="F40" s="131">
        <v>34146.9</v>
      </c>
      <c r="G40" s="89">
        <f t="shared" si="17"/>
        <v>1780.1000000000022</v>
      </c>
      <c r="H40" s="90">
        <f t="shared" si="18"/>
        <v>1.0549977137066378</v>
      </c>
      <c r="I40" s="131">
        <v>30612.6</v>
      </c>
      <c r="J40" s="91">
        <f t="shared" si="20"/>
        <v>3534.3000000000029</v>
      </c>
      <c r="K40" s="132">
        <f t="shared" si="16"/>
        <v>1.1154524607514553</v>
      </c>
    </row>
    <row r="41" spans="1:11" ht="37.5" x14ac:dyDescent="0.3">
      <c r="A41" s="31">
        <v>410345</v>
      </c>
      <c r="B41" s="26" t="s">
        <v>66</v>
      </c>
      <c r="C41" s="130"/>
      <c r="D41" s="175">
        <v>300</v>
      </c>
      <c r="E41" s="94">
        <v>300</v>
      </c>
      <c r="F41" s="131">
        <v>951.8</v>
      </c>
      <c r="G41" s="89">
        <f t="shared" si="17"/>
        <v>651.79999999999995</v>
      </c>
      <c r="H41" s="90">
        <f t="shared" si="18"/>
        <v>3.1726666666666663</v>
      </c>
      <c r="I41" s="131">
        <v>1241.8</v>
      </c>
      <c r="J41" s="91">
        <f t="shared" si="20"/>
        <v>-290</v>
      </c>
      <c r="K41" s="132">
        <f t="shared" si="16"/>
        <v>0.76646803027862775</v>
      </c>
    </row>
    <row r="42" spans="1:11" ht="56.25" x14ac:dyDescent="0.3">
      <c r="A42" s="31">
        <v>410351</v>
      </c>
      <c r="B42" s="160" t="s">
        <v>58</v>
      </c>
      <c r="C42" s="136">
        <v>4888.1000000000004</v>
      </c>
      <c r="D42" s="136">
        <v>4888.1000000000004</v>
      </c>
      <c r="E42" s="94">
        <v>4345</v>
      </c>
      <c r="F42" s="131">
        <v>4345</v>
      </c>
      <c r="G42" s="89">
        <f t="shared" si="17"/>
        <v>0</v>
      </c>
      <c r="H42" s="90">
        <f t="shared" si="18"/>
        <v>1</v>
      </c>
      <c r="I42" s="131">
        <v>4345</v>
      </c>
      <c r="J42" s="91">
        <f t="shared" si="20"/>
        <v>0</v>
      </c>
      <c r="K42" s="132">
        <f t="shared" si="16"/>
        <v>1</v>
      </c>
    </row>
    <row r="43" spans="1:11" ht="20.25" x14ac:dyDescent="0.3">
      <c r="A43" s="38">
        <v>410500</v>
      </c>
      <c r="B43" s="72" t="s">
        <v>50</v>
      </c>
      <c r="C43" s="126">
        <f>SUM(C44:C57)</f>
        <v>69340.500000000015</v>
      </c>
      <c r="D43" s="126">
        <f>SUM(D44:D57)</f>
        <v>75062.099999999991</v>
      </c>
      <c r="E43" s="126">
        <f>SUM(E44:E57)</f>
        <v>65754.600000000006</v>
      </c>
      <c r="F43" s="126">
        <f>SUM(F44:F57)</f>
        <v>58455.499999999993</v>
      </c>
      <c r="G43" s="126">
        <f>SUM(G44:G57)</f>
        <v>-7299.1000000000022</v>
      </c>
      <c r="H43" s="90">
        <f t="shared" si="18"/>
        <v>0.88899483838393034</v>
      </c>
      <c r="I43" s="126">
        <f>SUM(I44:I59)</f>
        <v>58779.099999999991</v>
      </c>
      <c r="J43" s="102">
        <f t="shared" si="20"/>
        <v>-323.59999999999854</v>
      </c>
      <c r="K43" s="133">
        <f t="shared" si="16"/>
        <v>0.99449464180295377</v>
      </c>
    </row>
    <row r="44" spans="1:11" ht="112.5" x14ac:dyDescent="0.3">
      <c r="A44" s="31">
        <v>410501</v>
      </c>
      <c r="B44" s="168" t="s">
        <v>51</v>
      </c>
      <c r="C44" s="134">
        <v>12580</v>
      </c>
      <c r="D44" s="135">
        <v>12580</v>
      </c>
      <c r="E44" s="94">
        <v>9063.5</v>
      </c>
      <c r="F44" s="131">
        <v>8215.6</v>
      </c>
      <c r="G44" s="89">
        <f t="shared" si="17"/>
        <v>-847.89999999999964</v>
      </c>
      <c r="H44" s="90">
        <f t="shared" si="18"/>
        <v>0.90644894356484806</v>
      </c>
      <c r="I44" s="131">
        <v>10604</v>
      </c>
      <c r="J44" s="91">
        <f t="shared" si="20"/>
        <v>-2388.3999999999996</v>
      </c>
      <c r="K44" s="132">
        <f t="shared" si="16"/>
        <v>0.77476423990946819</v>
      </c>
    </row>
    <row r="45" spans="1:11" ht="56.25" x14ac:dyDescent="0.3">
      <c r="A45" s="31">
        <v>410502</v>
      </c>
      <c r="B45" s="160" t="s">
        <v>52</v>
      </c>
      <c r="C45" s="136">
        <v>29</v>
      </c>
      <c r="D45" s="136">
        <v>29</v>
      </c>
      <c r="E45" s="94">
        <v>19.5</v>
      </c>
      <c r="F45" s="131">
        <v>18.100000000000001</v>
      </c>
      <c r="G45" s="89">
        <f t="shared" si="17"/>
        <v>-1.3999999999999986</v>
      </c>
      <c r="H45" s="90">
        <f t="shared" si="18"/>
        <v>0.92820512820512824</v>
      </c>
      <c r="I45" s="131">
        <v>28.2</v>
      </c>
      <c r="J45" s="91">
        <f t="shared" si="20"/>
        <v>-10.099999999999998</v>
      </c>
      <c r="K45" s="132">
        <f t="shared" si="16"/>
        <v>0.64184397163120577</v>
      </c>
    </row>
    <row r="46" spans="1:11" ht="187.5" x14ac:dyDescent="0.3">
      <c r="A46" s="31">
        <v>410503</v>
      </c>
      <c r="B46" s="57" t="s">
        <v>53</v>
      </c>
      <c r="C46" s="137">
        <v>54891.6</v>
      </c>
      <c r="D46" s="137">
        <v>54891.6</v>
      </c>
      <c r="E46" s="94">
        <v>49500</v>
      </c>
      <c r="F46" s="131">
        <v>43064.2</v>
      </c>
      <c r="G46" s="89">
        <f>SUM(F46-E46)</f>
        <v>-6435.8000000000029</v>
      </c>
      <c r="H46" s="90">
        <f t="shared" si="18"/>
        <v>0.8699838383838383</v>
      </c>
      <c r="I46" s="95">
        <v>46339.7</v>
      </c>
      <c r="J46" s="91">
        <f t="shared" si="20"/>
        <v>-3275.5</v>
      </c>
      <c r="K46" s="132">
        <f t="shared" si="16"/>
        <v>0.92931546816228849</v>
      </c>
    </row>
    <row r="47" spans="1:11" ht="206.25" x14ac:dyDescent="0.3">
      <c r="A47" s="31">
        <v>410505</v>
      </c>
      <c r="B47" s="169" t="s">
        <v>68</v>
      </c>
      <c r="C47" s="113"/>
      <c r="D47" s="113">
        <v>775.4</v>
      </c>
      <c r="E47" s="94">
        <v>775.4</v>
      </c>
      <c r="F47" s="131">
        <v>775.4</v>
      </c>
      <c r="G47" s="89">
        <f>SUM(F47-E47)</f>
        <v>0</v>
      </c>
      <c r="H47" s="90">
        <f t="shared" si="18"/>
        <v>1</v>
      </c>
      <c r="I47" s="95"/>
      <c r="J47" s="91">
        <f t="shared" si="20"/>
        <v>775.4</v>
      </c>
      <c r="K47" s="132" t="e">
        <f t="shared" si="16"/>
        <v>#DIV/0!</v>
      </c>
    </row>
    <row r="48" spans="1:11" ht="206.25" x14ac:dyDescent="0.3">
      <c r="A48" s="167">
        <v>410506</v>
      </c>
      <c r="B48" s="169" t="s">
        <v>71</v>
      </c>
      <c r="C48" s="113"/>
      <c r="D48" s="113">
        <v>1006.9</v>
      </c>
      <c r="E48" s="94">
        <v>1006.9</v>
      </c>
      <c r="F48" s="131">
        <v>1006.9</v>
      </c>
      <c r="G48" s="89">
        <f>SUM(F48-E48)</f>
        <v>0</v>
      </c>
      <c r="H48" s="90">
        <f t="shared" si="18"/>
        <v>1</v>
      </c>
      <c r="I48" s="95"/>
      <c r="J48" s="91">
        <f t="shared" si="20"/>
        <v>1006.9</v>
      </c>
      <c r="K48" s="132"/>
    </row>
    <row r="49" spans="1:49" ht="56.25" x14ac:dyDescent="0.3">
      <c r="A49" s="31">
        <v>410508</v>
      </c>
      <c r="B49" s="169" t="s">
        <v>62</v>
      </c>
      <c r="C49" s="113"/>
      <c r="D49" s="113">
        <v>199.9</v>
      </c>
      <c r="E49" s="94">
        <v>165</v>
      </c>
      <c r="F49" s="131">
        <v>165</v>
      </c>
      <c r="G49" s="89">
        <f t="shared" si="17"/>
        <v>0</v>
      </c>
      <c r="H49" s="90">
        <f t="shared" si="18"/>
        <v>1</v>
      </c>
      <c r="I49" s="131"/>
      <c r="J49" s="91">
        <f t="shared" si="20"/>
        <v>165</v>
      </c>
      <c r="K49" s="132"/>
    </row>
    <row r="50" spans="1:49" ht="34.5" customHeight="1" x14ac:dyDescent="0.3">
      <c r="A50" s="31">
        <v>410511</v>
      </c>
      <c r="B50" s="168" t="s">
        <v>64</v>
      </c>
      <c r="C50" s="113"/>
      <c r="D50" s="113">
        <v>980.2</v>
      </c>
      <c r="E50" s="94">
        <v>980.2</v>
      </c>
      <c r="F50" s="131">
        <v>980.2</v>
      </c>
      <c r="G50" s="89">
        <f t="shared" ref="G50" si="21">SUM(F50-E50)</f>
        <v>0</v>
      </c>
      <c r="H50" s="90">
        <f t="shared" si="18"/>
        <v>1</v>
      </c>
      <c r="I50" s="131"/>
      <c r="J50" s="91">
        <f t="shared" si="20"/>
        <v>980.2</v>
      </c>
      <c r="K50" s="132"/>
    </row>
    <row r="51" spans="1:49" ht="53.25" customHeight="1" x14ac:dyDescent="0.3">
      <c r="A51" s="31">
        <v>410512</v>
      </c>
      <c r="B51" s="170" t="s">
        <v>61</v>
      </c>
      <c r="C51" s="113"/>
      <c r="D51" s="113">
        <v>720.4</v>
      </c>
      <c r="E51" s="94">
        <v>675.4</v>
      </c>
      <c r="F51" s="131">
        <v>718.5</v>
      </c>
      <c r="G51" s="89">
        <f t="shared" si="17"/>
        <v>43.100000000000023</v>
      </c>
      <c r="H51" s="90">
        <f t="shared" si="18"/>
        <v>1.0638140361267396</v>
      </c>
      <c r="I51" s="131">
        <v>214.9</v>
      </c>
      <c r="J51" s="91">
        <f t="shared" si="20"/>
        <v>503.6</v>
      </c>
      <c r="K51" s="132">
        <f t="shared" si="16"/>
        <v>3.3434155421126106</v>
      </c>
    </row>
    <row r="52" spans="1:49" ht="48.75" customHeight="1" x14ac:dyDescent="0.3">
      <c r="A52" s="31">
        <v>410514</v>
      </c>
      <c r="B52" s="171" t="s">
        <v>65</v>
      </c>
      <c r="C52" s="113"/>
      <c r="D52" s="113">
        <v>888.8</v>
      </c>
      <c r="E52" s="94">
        <v>888.8</v>
      </c>
      <c r="F52" s="131">
        <v>888.8</v>
      </c>
      <c r="G52" s="89">
        <f t="shared" ref="G52" si="22">SUM(F52-E52)</f>
        <v>0</v>
      </c>
      <c r="H52" s="90">
        <f t="shared" si="18"/>
        <v>1</v>
      </c>
      <c r="I52" s="131"/>
      <c r="J52" s="91"/>
      <c r="K52" s="132"/>
    </row>
    <row r="53" spans="1:49" ht="33" customHeight="1" x14ac:dyDescent="0.3">
      <c r="A53" s="31">
        <v>410515</v>
      </c>
      <c r="B53" s="58" t="s">
        <v>57</v>
      </c>
      <c r="C53" s="113">
        <v>628.6</v>
      </c>
      <c r="D53" s="113">
        <v>628.6</v>
      </c>
      <c r="E53" s="94">
        <v>576.20000000000005</v>
      </c>
      <c r="F53" s="131">
        <v>576.20000000000005</v>
      </c>
      <c r="G53" s="89">
        <f t="shared" si="17"/>
        <v>0</v>
      </c>
      <c r="H53" s="90">
        <f t="shared" si="18"/>
        <v>1</v>
      </c>
      <c r="I53" s="131"/>
      <c r="J53" s="91">
        <f t="shared" si="20"/>
        <v>576.20000000000005</v>
      </c>
      <c r="K53" s="132" t="e">
        <f t="shared" si="16"/>
        <v>#DIV/0!</v>
      </c>
    </row>
    <row r="54" spans="1:49" ht="36" customHeight="1" x14ac:dyDescent="0.3">
      <c r="A54" s="35">
        <v>410516</v>
      </c>
      <c r="B54" s="172" t="s">
        <v>60</v>
      </c>
      <c r="C54" s="113"/>
      <c r="D54" s="113">
        <v>44.3</v>
      </c>
      <c r="E54" s="94">
        <v>44.3</v>
      </c>
      <c r="F54" s="131">
        <v>44.3</v>
      </c>
      <c r="G54" s="89">
        <f t="shared" si="17"/>
        <v>0</v>
      </c>
      <c r="H54" s="90">
        <f t="shared" si="18"/>
        <v>1</v>
      </c>
      <c r="I54" s="131"/>
      <c r="J54" s="91">
        <f t="shared" si="20"/>
        <v>44.3</v>
      </c>
      <c r="K54" s="132" t="e">
        <f t="shared" si="16"/>
        <v>#DIV/0!</v>
      </c>
    </row>
    <row r="55" spans="1:49" ht="56.25" x14ac:dyDescent="0.3">
      <c r="A55" s="31">
        <v>410520</v>
      </c>
      <c r="B55" s="169" t="s">
        <v>56</v>
      </c>
      <c r="C55" s="112">
        <v>911.1</v>
      </c>
      <c r="D55" s="112">
        <v>1296.0999999999999</v>
      </c>
      <c r="E55" s="94">
        <v>1092.2</v>
      </c>
      <c r="F55" s="131">
        <v>1092.2</v>
      </c>
      <c r="G55" s="89">
        <f t="shared" si="17"/>
        <v>0</v>
      </c>
      <c r="H55" s="90">
        <f t="shared" si="18"/>
        <v>1</v>
      </c>
      <c r="I55" s="131">
        <v>612.70000000000005</v>
      </c>
      <c r="J55" s="91">
        <f t="shared" si="20"/>
        <v>479.5</v>
      </c>
      <c r="K55" s="132">
        <f t="shared" si="16"/>
        <v>1.7826015994777216</v>
      </c>
    </row>
    <row r="56" spans="1:49" ht="51.75" customHeight="1" x14ac:dyDescent="0.3">
      <c r="A56" s="31">
        <v>410526</v>
      </c>
      <c r="B56" s="171" t="s">
        <v>63</v>
      </c>
      <c r="C56" s="112"/>
      <c r="D56" s="112"/>
      <c r="E56" s="94"/>
      <c r="F56" s="131"/>
      <c r="G56" s="89"/>
      <c r="H56" s="90"/>
      <c r="I56" s="138"/>
      <c r="J56" s="91"/>
      <c r="K56" s="132"/>
    </row>
    <row r="57" spans="1:49" ht="27" customHeight="1" x14ac:dyDescent="0.3">
      <c r="A57" s="31">
        <v>410539</v>
      </c>
      <c r="B57" s="168" t="s">
        <v>54</v>
      </c>
      <c r="C57" s="112">
        <v>300.2</v>
      </c>
      <c r="D57" s="112">
        <v>1020.9</v>
      </c>
      <c r="E57" s="94">
        <v>967.2</v>
      </c>
      <c r="F57" s="131">
        <v>910.1</v>
      </c>
      <c r="G57" s="89">
        <f t="shared" si="17"/>
        <v>-57.100000000000023</v>
      </c>
      <c r="H57" s="90">
        <f t="shared" si="18"/>
        <v>0.94096360628618692</v>
      </c>
      <c r="I57" s="131">
        <v>979.6</v>
      </c>
      <c r="J57" s="91">
        <f t="shared" si="20"/>
        <v>-69.5</v>
      </c>
      <c r="K57" s="110">
        <f t="shared" si="16"/>
        <v>0.92905267456104534</v>
      </c>
    </row>
    <row r="58" spans="1:49" ht="38.25" hidden="1" customHeight="1" x14ac:dyDescent="0.3">
      <c r="A58" s="31">
        <v>410366</v>
      </c>
      <c r="B58" s="74" t="s">
        <v>27</v>
      </c>
      <c r="C58" s="139"/>
      <c r="D58" s="94"/>
      <c r="E58" s="94" t="s">
        <v>40</v>
      </c>
      <c r="F58" s="131"/>
      <c r="G58" s="89" t="e">
        <f t="shared" si="17"/>
        <v>#VALUE!</v>
      </c>
      <c r="H58" s="90" t="e">
        <f t="shared" si="18"/>
        <v>#VALUE!</v>
      </c>
      <c r="I58" s="140"/>
      <c r="J58" s="91">
        <f t="shared" si="20"/>
        <v>0</v>
      </c>
      <c r="K58" s="110"/>
    </row>
    <row r="59" spans="1:49" s="25" customFormat="1" ht="40.5" hidden="1" x14ac:dyDescent="0.3">
      <c r="A59" s="31">
        <v>410370</v>
      </c>
      <c r="B59" s="173" t="s">
        <v>41</v>
      </c>
      <c r="C59" s="163"/>
      <c r="D59" s="94"/>
      <c r="E59" s="94"/>
      <c r="F59" s="131"/>
      <c r="G59" s="89"/>
      <c r="H59" s="90"/>
      <c r="I59" s="140"/>
      <c r="J59" s="91">
        <f t="shared" si="20"/>
        <v>0</v>
      </c>
      <c r="K59" s="110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</row>
    <row r="60" spans="1:49" ht="20.25" x14ac:dyDescent="0.3">
      <c r="A60" s="75"/>
      <c r="B60" s="23" t="s">
        <v>43</v>
      </c>
      <c r="C60" s="141">
        <f>SUM(C36:C37)</f>
        <v>472577.00000000006</v>
      </c>
      <c r="D60" s="141">
        <f>SUM(D36:D37)</f>
        <v>501905.2</v>
      </c>
      <c r="E60" s="141">
        <f>SUM(E36:E37)</f>
        <v>454152.9</v>
      </c>
      <c r="F60" s="141">
        <f>SUM(F36:F37)</f>
        <v>451113.5</v>
      </c>
      <c r="G60" s="141">
        <f>SUM(G36:G37)</f>
        <v>-3039.4000000000351</v>
      </c>
      <c r="H60" s="162">
        <f>SUM(F60/E60)</f>
        <v>0.99330754025791745</v>
      </c>
      <c r="I60" s="141">
        <f>SUM(I36:I37)</f>
        <v>415101.19999999995</v>
      </c>
      <c r="J60" s="141">
        <f>SUM(J36:J37)</f>
        <v>36012.299999999996</v>
      </c>
      <c r="K60" s="142">
        <f>SUM(F60/I60)*100%</f>
        <v>1.0867554707141296</v>
      </c>
    </row>
    <row r="61" spans="1:49" ht="17.25" x14ac:dyDescent="0.25">
      <c r="A61" s="183" t="s">
        <v>32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5"/>
    </row>
    <row r="62" spans="1:49" ht="20.25" x14ac:dyDescent="0.3">
      <c r="A62" s="32">
        <v>190100</v>
      </c>
      <c r="B62" s="76" t="s">
        <v>15</v>
      </c>
      <c r="C62" s="143">
        <v>100</v>
      </c>
      <c r="D62" s="143">
        <v>100</v>
      </c>
      <c r="E62" s="97">
        <v>100</v>
      </c>
      <c r="F62" s="95">
        <v>298.89999999999998</v>
      </c>
      <c r="G62" s="89">
        <f t="shared" ref="G62:G66" si="23">SUM(F62-E62)</f>
        <v>198.89999999999998</v>
      </c>
      <c r="H62" s="90">
        <f t="shared" ref="H62" si="24">SUM(F62/E62)</f>
        <v>2.9889999999999999</v>
      </c>
      <c r="I62" s="95">
        <v>192.5</v>
      </c>
      <c r="J62" s="91">
        <f t="shared" ref="J62:J69" si="25">SUM(F62-I62)</f>
        <v>106.39999999999998</v>
      </c>
      <c r="K62" s="92">
        <f>SUM(F62/I62)*100%</f>
        <v>1.5527272727272725</v>
      </c>
    </row>
    <row r="63" spans="1:49" ht="37.5" customHeight="1" x14ac:dyDescent="0.3">
      <c r="A63" s="39">
        <v>240616</v>
      </c>
      <c r="B63" s="73" t="s">
        <v>37</v>
      </c>
      <c r="C63" s="144"/>
      <c r="D63" s="97"/>
      <c r="E63" s="97"/>
      <c r="F63" s="95"/>
      <c r="G63" s="89">
        <f t="shared" si="23"/>
        <v>0</v>
      </c>
      <c r="H63" s="90"/>
      <c r="I63" s="95"/>
      <c r="J63" s="91">
        <f t="shared" si="25"/>
        <v>0</v>
      </c>
      <c r="K63" s="92"/>
    </row>
    <row r="64" spans="1:49" ht="57.75" customHeight="1" x14ac:dyDescent="0.3">
      <c r="A64" s="39">
        <v>240621</v>
      </c>
      <c r="B64" s="77" t="s">
        <v>33</v>
      </c>
      <c r="C64" s="145"/>
      <c r="D64" s="146"/>
      <c r="E64" s="146"/>
      <c r="F64" s="147"/>
      <c r="G64" s="89">
        <f t="shared" si="23"/>
        <v>0</v>
      </c>
      <c r="H64" s="146"/>
      <c r="I64" s="147">
        <v>2.9</v>
      </c>
      <c r="J64" s="91">
        <f t="shared" si="25"/>
        <v>-2.9</v>
      </c>
      <c r="K64" s="92">
        <f>SUM(F64/I64)*100%</f>
        <v>0</v>
      </c>
    </row>
    <row r="65" spans="1:11" ht="20.25" x14ac:dyDescent="0.3">
      <c r="A65" s="39">
        <v>250000</v>
      </c>
      <c r="B65" s="78" t="s">
        <v>28</v>
      </c>
      <c r="C65" s="177">
        <v>9917.9</v>
      </c>
      <c r="D65" s="177">
        <v>9917.9</v>
      </c>
      <c r="E65" s="178">
        <v>9917.9</v>
      </c>
      <c r="F65" s="149">
        <v>12035</v>
      </c>
      <c r="G65" s="89">
        <f t="shared" si="23"/>
        <v>2117.1000000000004</v>
      </c>
      <c r="H65" s="90">
        <f t="shared" ref="H65:H66" si="26">SUM(F65/E65)</f>
        <v>1.2134625273495399</v>
      </c>
      <c r="I65" s="149">
        <v>14851.4</v>
      </c>
      <c r="J65" s="91">
        <f t="shared" si="25"/>
        <v>-2816.3999999999996</v>
      </c>
      <c r="K65" s="92">
        <f>SUM(F65/I65)*100%</f>
        <v>0.81036131273819301</v>
      </c>
    </row>
    <row r="66" spans="1:11" ht="40.5" x14ac:dyDescent="0.3">
      <c r="A66" s="31">
        <v>410366</v>
      </c>
      <c r="B66" s="74" t="s">
        <v>27</v>
      </c>
      <c r="C66" s="150"/>
      <c r="D66" s="148"/>
      <c r="E66" s="148"/>
      <c r="F66" s="149"/>
      <c r="G66" s="89">
        <f t="shared" si="23"/>
        <v>0</v>
      </c>
      <c r="H66" s="90" t="e">
        <f t="shared" si="26"/>
        <v>#DIV/0!</v>
      </c>
      <c r="I66" s="149">
        <v>29236.7</v>
      </c>
      <c r="J66" s="91">
        <f t="shared" si="25"/>
        <v>-29236.7</v>
      </c>
      <c r="K66" s="92"/>
    </row>
    <row r="67" spans="1:11" ht="20.25" x14ac:dyDescent="0.3">
      <c r="A67" s="37"/>
      <c r="B67" s="79" t="s">
        <v>29</v>
      </c>
      <c r="C67" s="100">
        <f>SUM(C69:C71)</f>
        <v>90</v>
      </c>
      <c r="D67" s="100">
        <f>SUM(D69:D73)</f>
        <v>1277.7</v>
      </c>
      <c r="E67" s="100">
        <f>SUM(E69:E73)</f>
        <v>1027.7</v>
      </c>
      <c r="F67" s="100">
        <f>SUM(F68:F73)</f>
        <v>8393.7000000000007</v>
      </c>
      <c r="G67" s="100">
        <f>SUM(G68:G73)</f>
        <v>7366</v>
      </c>
      <c r="H67" s="84">
        <f>SUM(F67/E67)</f>
        <v>8.1674613213972957</v>
      </c>
      <c r="I67" s="100">
        <f>SUM(I68:I73)</f>
        <v>2192.6</v>
      </c>
      <c r="J67" s="100">
        <f t="shared" si="25"/>
        <v>6201.1</v>
      </c>
      <c r="K67" s="108">
        <f>SUM(F67/I67)*100%</f>
        <v>3.8281948371796046</v>
      </c>
    </row>
    <row r="68" spans="1:11" ht="60.75" x14ac:dyDescent="0.3">
      <c r="A68" s="37">
        <v>241109</v>
      </c>
      <c r="B68" s="174" t="s">
        <v>72</v>
      </c>
      <c r="C68" s="100"/>
      <c r="D68" s="100"/>
      <c r="E68" s="100"/>
      <c r="F68" s="95">
        <v>1.8</v>
      </c>
      <c r="G68" s="89">
        <f t="shared" ref="G68:G73" si="27">SUM(F68-E68)</f>
        <v>1.8</v>
      </c>
      <c r="H68" s="84"/>
      <c r="I68" s="95">
        <v>651.29999999999995</v>
      </c>
      <c r="J68" s="154">
        <f t="shared" si="25"/>
        <v>-649.5</v>
      </c>
      <c r="K68" s="108"/>
    </row>
    <row r="69" spans="1:11" ht="40.5" x14ac:dyDescent="0.3">
      <c r="A69" s="40">
        <v>241700</v>
      </c>
      <c r="B69" s="55" t="s">
        <v>35</v>
      </c>
      <c r="C69" s="151"/>
      <c r="D69" s="152"/>
      <c r="E69" s="152"/>
      <c r="F69" s="95">
        <v>7378.4</v>
      </c>
      <c r="G69" s="89">
        <f t="shared" si="27"/>
        <v>7378.4</v>
      </c>
      <c r="H69" s="153"/>
      <c r="I69" s="95"/>
      <c r="J69" s="154">
        <f t="shared" si="25"/>
        <v>7378.4</v>
      </c>
      <c r="K69" s="132" t="e">
        <f t="shared" ref="K69" si="28">SUM(F69/I69)*100%</f>
        <v>#DIV/0!</v>
      </c>
    </row>
    <row r="70" spans="1:11" ht="20.25" x14ac:dyDescent="0.3">
      <c r="A70" s="41">
        <v>310300</v>
      </c>
      <c r="B70" s="80" t="s">
        <v>48</v>
      </c>
      <c r="C70" s="155"/>
      <c r="D70" s="99"/>
      <c r="E70" s="99"/>
      <c r="F70" s="95"/>
      <c r="G70" s="89">
        <f t="shared" si="27"/>
        <v>0</v>
      </c>
      <c r="H70" s="90"/>
      <c r="I70" s="95"/>
      <c r="J70" s="91"/>
      <c r="K70" s="110"/>
    </row>
    <row r="71" spans="1:11" ht="20.25" x14ac:dyDescent="0.3">
      <c r="A71" s="32">
        <v>330100</v>
      </c>
      <c r="B71" s="81" t="s">
        <v>30</v>
      </c>
      <c r="C71" s="156">
        <v>90</v>
      </c>
      <c r="D71" s="156">
        <v>90</v>
      </c>
      <c r="E71" s="157">
        <v>90</v>
      </c>
      <c r="F71" s="95">
        <v>75.8</v>
      </c>
      <c r="G71" s="89">
        <f t="shared" si="27"/>
        <v>-14.200000000000003</v>
      </c>
      <c r="H71" s="90">
        <f t="shared" ref="H71:H75" si="29">SUM(F71/E71)</f>
        <v>0.84222222222222221</v>
      </c>
      <c r="I71" s="95">
        <v>437.2</v>
      </c>
      <c r="J71" s="91">
        <f>SUM(F71-I71)</f>
        <v>-361.4</v>
      </c>
      <c r="K71" s="132">
        <f t="shared" ref="K71" si="30">SUM(F71/I71)*100%</f>
        <v>0.17337602927721865</v>
      </c>
    </row>
    <row r="72" spans="1:11" ht="40.5" x14ac:dyDescent="0.3">
      <c r="A72" s="31">
        <v>410345</v>
      </c>
      <c r="B72" s="165" t="s">
        <v>66</v>
      </c>
      <c r="C72" s="155"/>
      <c r="D72" s="157"/>
      <c r="E72" s="157"/>
      <c r="F72" s="95"/>
      <c r="G72" s="89"/>
      <c r="H72" s="90"/>
      <c r="I72" s="95">
        <v>1104.0999999999999</v>
      </c>
      <c r="J72" s="91">
        <f>SUM(F72-I72)</f>
        <v>-1104.0999999999999</v>
      </c>
      <c r="K72" s="92"/>
    </row>
    <row r="73" spans="1:11" ht="20.25" x14ac:dyDescent="0.3">
      <c r="A73" s="31">
        <v>410539</v>
      </c>
      <c r="B73" s="66" t="s">
        <v>54</v>
      </c>
      <c r="C73" s="155"/>
      <c r="D73" s="157">
        <v>1187.7</v>
      </c>
      <c r="E73" s="157">
        <v>937.7</v>
      </c>
      <c r="F73" s="95">
        <v>937.7</v>
      </c>
      <c r="G73" s="89">
        <f t="shared" si="27"/>
        <v>0</v>
      </c>
      <c r="H73" s="90">
        <f t="shared" si="29"/>
        <v>1</v>
      </c>
      <c r="I73" s="95"/>
      <c r="J73" s="91">
        <f>SUM(F73-I73)</f>
        <v>937.7</v>
      </c>
      <c r="K73" s="92"/>
    </row>
    <row r="74" spans="1:11" ht="20.25" x14ac:dyDescent="0.3">
      <c r="A74" s="37"/>
      <c r="B74" s="79" t="s">
        <v>44</v>
      </c>
      <c r="C74" s="129">
        <f>SUM(C62:C67)</f>
        <v>10107.9</v>
      </c>
      <c r="D74" s="129">
        <f>SUM(D62:D67)</f>
        <v>11295.6</v>
      </c>
      <c r="E74" s="129">
        <f>SUM(E62:E67)</f>
        <v>11045.6</v>
      </c>
      <c r="F74" s="129">
        <f>SUM(F62:F67)</f>
        <v>20727.599999999999</v>
      </c>
      <c r="G74" s="129">
        <f>SUM(G62:G67)</f>
        <v>9682</v>
      </c>
      <c r="H74" s="84">
        <f t="shared" si="29"/>
        <v>1.8765481277612803</v>
      </c>
      <c r="I74" s="129">
        <f>SUM(I62:I67)</f>
        <v>46476.1</v>
      </c>
      <c r="J74" s="129">
        <f>SUM(J62:J67)</f>
        <v>-25748.5</v>
      </c>
      <c r="K74" s="108">
        <f>SUM(F74/I74)*100%</f>
        <v>0.44598406492799525</v>
      </c>
    </row>
    <row r="75" spans="1:11" ht="21" thickBot="1" x14ac:dyDescent="0.35">
      <c r="A75" s="42"/>
      <c r="B75" s="24" t="s">
        <v>31</v>
      </c>
      <c r="C75" s="158">
        <f>SUM(C60,C74)</f>
        <v>482684.90000000008</v>
      </c>
      <c r="D75" s="158">
        <f>SUM(D60,D74)</f>
        <v>513200.8</v>
      </c>
      <c r="E75" s="158">
        <f>SUM(E60,E74)</f>
        <v>465198.5</v>
      </c>
      <c r="F75" s="158">
        <f>SUM(F60,F74)</f>
        <v>471841.1</v>
      </c>
      <c r="G75" s="158">
        <f>SUM(G60,G74)</f>
        <v>6642.5999999999649</v>
      </c>
      <c r="H75" s="166">
        <f t="shared" si="29"/>
        <v>1.01427906581814</v>
      </c>
      <c r="I75" s="158">
        <f>SUM(I60,I74)</f>
        <v>461577.29999999993</v>
      </c>
      <c r="J75" s="158">
        <f>SUM(J60,J74)</f>
        <v>10263.799999999996</v>
      </c>
      <c r="K75" s="159">
        <f>SUM(F75/I75)*100%</f>
        <v>1.0222363621434591</v>
      </c>
    </row>
    <row r="76" spans="1:11" ht="20.25" x14ac:dyDescent="0.3">
      <c r="A76" s="15"/>
      <c r="B76" s="16" t="s">
        <v>42</v>
      </c>
      <c r="C76" s="16"/>
      <c r="D76" s="17"/>
      <c r="E76" s="17"/>
      <c r="F76" s="18"/>
      <c r="G76" s="19"/>
      <c r="H76" s="20"/>
      <c r="I76" s="21"/>
      <c r="J76" s="22"/>
      <c r="K76" s="22"/>
    </row>
    <row r="77" spans="1:11" ht="18.75" x14ac:dyDescent="0.3">
      <c r="A77" s="1"/>
      <c r="B77" s="1"/>
      <c r="C77" s="1"/>
      <c r="D77" s="10"/>
      <c r="E77" s="10"/>
      <c r="F77" s="11"/>
      <c r="G77" s="12"/>
      <c r="H77" s="13"/>
      <c r="I77" s="8"/>
      <c r="J77" s="7"/>
      <c r="K77" s="7"/>
    </row>
    <row r="78" spans="1:11" ht="18.75" x14ac:dyDescent="0.3">
      <c r="A78" s="1"/>
      <c r="B78" s="1"/>
      <c r="C78" s="1"/>
      <c r="D78" s="10"/>
      <c r="E78" s="10"/>
      <c r="F78" s="14"/>
      <c r="G78" s="12"/>
      <c r="H78" s="13"/>
      <c r="I78" s="8"/>
      <c r="J78" s="7"/>
      <c r="K78" s="7"/>
    </row>
    <row r="79" spans="1:11" ht="20.25" x14ac:dyDescent="0.3">
      <c r="A79" s="1"/>
      <c r="B79" s="1"/>
      <c r="C79" s="1"/>
      <c r="D79" s="6"/>
      <c r="E79" s="6"/>
      <c r="F79" s="3"/>
      <c r="G79" s="3"/>
      <c r="H79" s="4"/>
      <c r="I79" s="5"/>
      <c r="J79" s="1"/>
      <c r="K79" s="1"/>
    </row>
    <row r="85" spans="2:2" x14ac:dyDescent="0.25">
      <c r="B85" t="s">
        <v>40</v>
      </c>
    </row>
  </sheetData>
  <mergeCells count="13">
    <mergeCell ref="I5:I6"/>
    <mergeCell ref="J5:K5"/>
    <mergeCell ref="A61:K61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11811023622047245" right="0.11811023622047245" top="0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листопад -18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2018-12-13T12:54:24Z</cp:lastPrinted>
  <dcterms:created xsi:type="dcterms:W3CDTF">2015-02-12T09:02:27Z</dcterms:created>
  <dcterms:modified xsi:type="dcterms:W3CDTF">2018-12-14T07:36:04Z</dcterms:modified>
</cp:coreProperties>
</file>