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10005" tabRatio="351"/>
  </bookViews>
  <sheets>
    <sheet name="лютий-19" sheetId="32" r:id="rId1"/>
  </sheets>
  <calcPr calcId="145621"/>
</workbook>
</file>

<file path=xl/calcChain.xml><?xml version="1.0" encoding="utf-8"?>
<calcChain xmlns="http://schemas.openxmlformats.org/spreadsheetml/2006/main">
  <c r="J73" i="32" l="1"/>
  <c r="H73" i="32"/>
  <c r="G73" i="32"/>
  <c r="J72" i="32"/>
  <c r="K71" i="32"/>
  <c r="J71" i="32"/>
  <c r="H71" i="32"/>
  <c r="G71" i="32"/>
  <c r="G70" i="32"/>
  <c r="K69" i="32"/>
  <c r="J69" i="32"/>
  <c r="G69" i="32"/>
  <c r="J68" i="32"/>
  <c r="G68" i="32"/>
  <c r="I67" i="32"/>
  <c r="I74" i="32" s="1"/>
  <c r="G67" i="32"/>
  <c r="F67" i="32"/>
  <c r="F74" i="32" s="1"/>
  <c r="E67" i="32"/>
  <c r="E74" i="32" s="1"/>
  <c r="D67" i="32"/>
  <c r="D74" i="32" s="1"/>
  <c r="C67" i="32"/>
  <c r="C74" i="32" s="1"/>
  <c r="J66" i="32"/>
  <c r="H66" i="32"/>
  <c r="G66" i="32"/>
  <c r="K65" i="32"/>
  <c r="J65" i="32"/>
  <c r="H65" i="32"/>
  <c r="G65" i="32"/>
  <c r="K64" i="32"/>
  <c r="J64" i="32"/>
  <c r="G64" i="32"/>
  <c r="J63" i="32"/>
  <c r="G63" i="32"/>
  <c r="K62" i="32"/>
  <c r="J62" i="32"/>
  <c r="H62" i="32"/>
  <c r="G62" i="32"/>
  <c r="J59" i="32"/>
  <c r="J58" i="32"/>
  <c r="H58" i="32"/>
  <c r="G58" i="32"/>
  <c r="K57" i="32"/>
  <c r="J57" i="32"/>
  <c r="H57" i="32"/>
  <c r="G57" i="32"/>
  <c r="K55" i="32"/>
  <c r="J55" i="32"/>
  <c r="H55" i="32"/>
  <c r="G55" i="32"/>
  <c r="K54" i="32"/>
  <c r="J54" i="32"/>
  <c r="H54" i="32"/>
  <c r="G54" i="32"/>
  <c r="K53" i="32"/>
  <c r="J53" i="32"/>
  <c r="H53" i="32"/>
  <c r="G53" i="32"/>
  <c r="H52" i="32"/>
  <c r="G52" i="32"/>
  <c r="K51" i="32"/>
  <c r="J51" i="32"/>
  <c r="H51" i="32"/>
  <c r="G51" i="32"/>
  <c r="J50" i="32"/>
  <c r="H50" i="32"/>
  <c r="G50" i="32"/>
  <c r="J49" i="32"/>
  <c r="H49" i="32"/>
  <c r="G49" i="32"/>
  <c r="G43" i="32" s="1"/>
  <c r="J48" i="32"/>
  <c r="H48" i="32"/>
  <c r="G48" i="32"/>
  <c r="K47" i="32"/>
  <c r="J47" i="32"/>
  <c r="H47" i="32"/>
  <c r="G47" i="32"/>
  <c r="K46" i="32"/>
  <c r="J46" i="32"/>
  <c r="H46" i="32"/>
  <c r="G46" i="32"/>
  <c r="K45" i="32"/>
  <c r="J45" i="32"/>
  <c r="H45" i="32"/>
  <c r="G45" i="32"/>
  <c r="K44" i="32"/>
  <c r="J44" i="32"/>
  <c r="H44" i="32"/>
  <c r="G44" i="32"/>
  <c r="I43" i="32"/>
  <c r="F43" i="32"/>
  <c r="K43" i="32" s="1"/>
  <c r="E43" i="32"/>
  <c r="D43" i="32"/>
  <c r="C43" i="32"/>
  <c r="K42" i="32"/>
  <c r="J42" i="32"/>
  <c r="H42" i="32"/>
  <c r="G42" i="32"/>
  <c r="K41" i="32"/>
  <c r="J41" i="32"/>
  <c r="H41" i="32"/>
  <c r="G41" i="32"/>
  <c r="K40" i="32"/>
  <c r="J40" i="32"/>
  <c r="H40" i="32"/>
  <c r="G40" i="32"/>
  <c r="K39" i="32"/>
  <c r="J39" i="32"/>
  <c r="H39" i="32"/>
  <c r="G39" i="32"/>
  <c r="I38" i="32"/>
  <c r="I37" i="32" s="1"/>
  <c r="F38" i="32"/>
  <c r="E38" i="32"/>
  <c r="D38" i="32"/>
  <c r="C38" i="32"/>
  <c r="E37" i="32"/>
  <c r="D37" i="32"/>
  <c r="C37" i="32"/>
  <c r="K35" i="32"/>
  <c r="J35" i="32"/>
  <c r="G35" i="32"/>
  <c r="J34" i="32"/>
  <c r="H34" i="32"/>
  <c r="G34" i="32"/>
  <c r="J33" i="32"/>
  <c r="F32" i="32"/>
  <c r="J32" i="32" s="1"/>
  <c r="E32" i="32"/>
  <c r="D32" i="32"/>
  <c r="K31" i="32"/>
  <c r="J31" i="32"/>
  <c r="H31" i="32"/>
  <c r="G31" i="32"/>
  <c r="K30" i="32"/>
  <c r="J30" i="32"/>
  <c r="H30" i="32"/>
  <c r="G30" i="32"/>
  <c r="K29" i="32"/>
  <c r="J29" i="32"/>
  <c r="H29" i="32"/>
  <c r="G29" i="32"/>
  <c r="J28" i="32"/>
  <c r="H28" i="32"/>
  <c r="G28" i="32"/>
  <c r="K27" i="32"/>
  <c r="J27" i="32"/>
  <c r="H27" i="32"/>
  <c r="G27" i="32"/>
  <c r="K26" i="32"/>
  <c r="J26" i="32"/>
  <c r="H26" i="32"/>
  <c r="G26" i="32"/>
  <c r="K25" i="32"/>
  <c r="J25" i="32"/>
  <c r="H25" i="32"/>
  <c r="G25" i="32"/>
  <c r="K24" i="32"/>
  <c r="J24" i="32"/>
  <c r="K23" i="32"/>
  <c r="J23" i="32"/>
  <c r="H23" i="32"/>
  <c r="G23" i="32"/>
  <c r="J22" i="32"/>
  <c r="K21" i="32"/>
  <c r="J21" i="32"/>
  <c r="H21" i="32"/>
  <c r="G21" i="32"/>
  <c r="K20" i="32"/>
  <c r="J20" i="32"/>
  <c r="H20" i="32"/>
  <c r="G20" i="32"/>
  <c r="I19" i="32"/>
  <c r="F19" i="32"/>
  <c r="K19" i="32" s="1"/>
  <c r="E19" i="32"/>
  <c r="D19" i="32"/>
  <c r="C19" i="32"/>
  <c r="K18" i="32"/>
  <c r="J18" i="32"/>
  <c r="H18" i="32"/>
  <c r="G18" i="32"/>
  <c r="K17" i="32"/>
  <c r="J17" i="32"/>
  <c r="H17" i="32"/>
  <c r="G17" i="32"/>
  <c r="K16" i="32"/>
  <c r="J16" i="32"/>
  <c r="H16" i="32"/>
  <c r="G16" i="32"/>
  <c r="K15" i="32"/>
  <c r="J15" i="32"/>
  <c r="H15" i="32"/>
  <c r="G15" i="32"/>
  <c r="K14" i="32"/>
  <c r="J14" i="32"/>
  <c r="H14" i="32"/>
  <c r="G14" i="32"/>
  <c r="G13" i="32" s="1"/>
  <c r="I13" i="32"/>
  <c r="I12" i="32" s="1"/>
  <c r="I8" i="32" s="1"/>
  <c r="I36" i="32" s="1"/>
  <c r="I60" i="32" s="1"/>
  <c r="I75" i="32" s="1"/>
  <c r="F13" i="32"/>
  <c r="E13" i="32"/>
  <c r="D13" i="32"/>
  <c r="C13" i="32"/>
  <c r="E12" i="32"/>
  <c r="D12" i="32"/>
  <c r="C12" i="32"/>
  <c r="K11" i="32"/>
  <c r="J11" i="32"/>
  <c r="H11" i="32"/>
  <c r="G11" i="32"/>
  <c r="K10" i="32"/>
  <c r="J10" i="32"/>
  <c r="H10" i="32"/>
  <c r="G10" i="32"/>
  <c r="K9" i="32"/>
  <c r="J9" i="32"/>
  <c r="H9" i="32"/>
  <c r="G9" i="32"/>
  <c r="E8" i="32"/>
  <c r="E36" i="32" s="1"/>
  <c r="E60" i="32" s="1"/>
  <c r="D8" i="32"/>
  <c r="D36" i="32" s="1"/>
  <c r="D60" i="32" s="1"/>
  <c r="D75" i="32" s="1"/>
  <c r="C8" i="32"/>
  <c r="C36" i="32" s="1"/>
  <c r="C60" i="32" s="1"/>
  <c r="C75" i="32" s="1"/>
  <c r="K13" i="32" l="1"/>
  <c r="K38" i="32"/>
  <c r="F37" i="32"/>
  <c r="K37" i="32" s="1"/>
  <c r="F12" i="32"/>
  <c r="K12" i="32" s="1"/>
  <c r="G12" i="32"/>
  <c r="G8" i="32" s="1"/>
  <c r="G19" i="32"/>
  <c r="J19" i="32"/>
  <c r="G74" i="32"/>
  <c r="E75" i="32"/>
  <c r="F8" i="32"/>
  <c r="F36" i="32" s="1"/>
  <c r="K74" i="32"/>
  <c r="H74" i="32"/>
  <c r="H13" i="32"/>
  <c r="J13" i="32"/>
  <c r="H19" i="32"/>
  <c r="G32" i="32"/>
  <c r="H32" i="32"/>
  <c r="G38" i="32"/>
  <c r="H38" i="32"/>
  <c r="J38" i="32"/>
  <c r="H43" i="32"/>
  <c r="J43" i="32"/>
  <c r="H67" i="32"/>
  <c r="J67" i="32"/>
  <c r="J74" i="32" s="1"/>
  <c r="K67" i="32"/>
  <c r="G37" i="32" l="1"/>
  <c r="J12" i="32"/>
  <c r="J8" i="32" s="1"/>
  <c r="J36" i="32" s="1"/>
  <c r="H37" i="32"/>
  <c r="F60" i="32"/>
  <c r="F75" i="32" s="1"/>
  <c r="H12" i="32"/>
  <c r="G36" i="32"/>
  <c r="H8" i="32"/>
  <c r="K36" i="32"/>
  <c r="K8" i="32"/>
  <c r="H36" i="32"/>
  <c r="J37" i="32"/>
  <c r="G60" i="32" l="1"/>
  <c r="G75" i="32" s="1"/>
  <c r="K60" i="32"/>
  <c r="H60" i="32"/>
  <c r="J60" i="32"/>
  <c r="J75" i="32" s="1"/>
  <c r="K75" i="32"/>
  <c r="H75" i="32"/>
</calcChain>
</file>

<file path=xl/sharedStrings.xml><?xml version="1.0" encoding="utf-8"?>
<sst xmlns="http://schemas.openxmlformats.org/spreadsheetml/2006/main" count="87" uniqueCount="80">
  <si>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</si>
  <si>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</si>
  <si>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</si>
  <si>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</si>
  <si>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</si>
  <si>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</si>
  <si>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</si>
  <si>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</si>
  <si>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</si>
  <si>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</si>
  <si>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</si>
  <si>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</si>
  <si>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</si>
  <si>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</si>
  <si>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</si>
  <si>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</si>
  <si>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</si>
  <si>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</si>
  <si>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</si>
  <si>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</si>
  <si>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</si>
  <si>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</si>
  <si>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</si>
  <si>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</si>
  <si>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</si>
  <si>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</si>
  <si>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</si>
  <si>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</si>
  <si>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</si>
  <si>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</si>
  <si>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</si>
  <si>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</si>
  <si>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</si>
  <si>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</si>
  <si>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</si>
  <si>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</si>
  <si>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</si>
  <si>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</si>
  <si>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</si>
  <si>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</si>
  <si>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</si>
  <si>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</si>
  <si>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</si>
  <si>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</si>
  <si>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</si>
  <si>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</si>
  <si>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</si>
  <si>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</si>
  <si>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</si>
  <si>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</si>
  <si>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</si>
  <si>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</si>
  <si>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</si>
  <si>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</si>
  <si>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</si>
  <si>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Відхилення фактичних надходжень на звітну дату 2018 року до фактичних надходжень у 2017 році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</si>
  <si>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</si>
  <si>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</si>
  <si>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</si>
  <si>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                         виконання  розпису доходів  бюджету м.Вараш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</si>
  <si>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</si>
  <si>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</si>
  <si>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</si>
  <si>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</si>
  <si>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</si>
  <si>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</si>
  <si>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</si>
  <si>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</si>
  <si>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</si>
  <si>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</si>
  <si>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</si>
  <si>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 частини другої статті 7 або учасниками бойових дій відповідно до пунктів 19 - 20 частини першої статті 6 Закону України  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</si>
  <si>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</si>
  <si>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</si>
  <si>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Затверджений бюджет                  на 2018р. зі змінами</t>
  </si>
  <si>
    <t>Затверджений бюджет                 на 2019 р.</t>
  </si>
  <si>
    <t xml:space="preserve">Затверджено розписом станом на  01.03.2019 р.                             </t>
  </si>
  <si>
    <t xml:space="preserve"> Фактичні надходження до бюджету станом  на 01.03.2018р.</t>
  </si>
  <si>
    <r>
      <t xml:space="preserve">                                                                                                                 станом  на  01  березня 2019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</si>
  <si>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r>
      <t xml:space="preserve"> Фактичні надходження до бюджету станом  на 01</t>
    </r>
    <r>
      <rPr>
        <b/>
        <sz val="11"/>
        <color rgb="FFFF0000"/>
        <rFont val="Times New Roman"/>
        <family val="1"/>
        <charset val="204"/>
      </rPr>
      <t>.03</t>
    </r>
    <r>
      <rPr>
        <b/>
        <sz val="11"/>
        <color indexed="10"/>
        <rFont val="Times New Roman"/>
        <family val="1"/>
        <charset val="204"/>
      </rPr>
      <t>.2019р.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</si>
</sst>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5" xfId="1" applyFont="1" applyBorder="1"/>
    <xf numFmtId="0" fontId="5" fillId="0" borderId="25" xfId="1" applyFont="1" applyBorder="1"/>
    <xf numFmtId="0" fontId="12" fillId="0" borderId="25" xfId="1" applyFont="1" applyBorder="1"/>
    <xf numFmtId="4" fontId="13" fillId="0" borderId="25" xfId="1" applyNumberFormat="1" applyFont="1" applyFill="1" applyBorder="1" applyAlignment="1">
      <alignment horizontal="right"/>
    </xf>
    <xf numFmtId="4" fontId="13" fillId="0" borderId="25" xfId="1" applyNumberFormat="1" applyFont="1" applyFill="1" applyBorder="1"/>
    <xf numFmtId="4" fontId="12" fillId="3" borderId="25" xfId="1" applyNumberFormat="1" applyFont="1" applyFill="1" applyBorder="1"/>
    <xf numFmtId="0" fontId="4" fillId="0" borderId="25" xfId="1" applyFont="1" applyFill="1" applyBorder="1"/>
    <xf numFmtId="0" fontId="4" fillId="0" borderId="25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8" xfId="1" applyFont="1" applyFill="1" applyBorder="1" applyAlignment="1">
      <alignment horizontal="left"/>
    </xf>
    <xf numFmtId="0" fontId="0" fillId="0" borderId="23" xfId="0" applyBorder="1"/>
    <xf numFmtId="0" fontId="4" fillId="0" borderId="0" xfId="0" applyFont="1" applyBorder="1" applyAlignment="1">
      <alignment wrapText="1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4" xfId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20" fillId="4" borderId="8" xfId="1" applyFont="1" applyFill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20" fillId="4" borderId="15" xfId="1" applyFont="1" applyFill="1" applyBorder="1" applyAlignment="1">
      <alignment horizontal="center"/>
    </xf>
    <xf numFmtId="0" fontId="20" fillId="0" borderId="16" xfId="1" applyFont="1" applyBorder="1" applyAlignment="1">
      <alignment horizontal="center"/>
    </xf>
    <xf numFmtId="0" fontId="20" fillId="0" borderId="15" xfId="1" applyFont="1" applyBorder="1" applyAlignment="1">
      <alignment horizontal="center"/>
    </xf>
    <xf numFmtId="0" fontId="20" fillId="4" borderId="1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0" fillId="5" borderId="1" xfId="1" applyFont="1" applyFill="1" applyBorder="1" applyAlignment="1">
      <alignment horizontal="center"/>
    </xf>
    <xf numFmtId="0" fontId="20" fillId="0" borderId="15" xfId="1" applyFont="1" applyFill="1" applyBorder="1" applyAlignment="1">
      <alignment horizontal="center"/>
    </xf>
    <xf numFmtId="0" fontId="21" fillId="4" borderId="27" xfId="1" applyFont="1" applyFill="1" applyBorder="1"/>
    <xf numFmtId="166" fontId="18" fillId="4" borderId="6" xfId="1" applyNumberFormat="1" applyFont="1" applyFill="1" applyBorder="1" applyAlignment="1" applyProtection="1">
      <alignment horizontal="right"/>
      <protection locked="0"/>
    </xf>
    <xf numFmtId="166" fontId="18" fillId="4" borderId="6" xfId="1" applyNumberFormat="1" applyFont="1" applyFill="1" applyBorder="1" applyProtection="1">
      <protection locked="0"/>
    </xf>
    <xf numFmtId="0" fontId="26" fillId="2" borderId="2" xfId="1" applyFont="1" applyFill="1" applyBorder="1" applyAlignment="1">
      <alignment horizontal="center"/>
    </xf>
    <xf numFmtId="0" fontId="26" fillId="2" borderId="34" xfId="1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6" fillId="2" borderId="3" xfId="1" applyFont="1" applyFill="1" applyBorder="1" applyAlignment="1">
      <alignment horizontal="center"/>
    </xf>
    <xf numFmtId="0" fontId="26" fillId="2" borderId="4" xfId="1" applyFont="1" applyFill="1" applyBorder="1" applyAlignment="1">
      <alignment horizontal="centerContinuous"/>
    </xf>
    <xf numFmtId="0" fontId="26" fillId="2" borderId="21" xfId="1" applyFont="1" applyFill="1" applyBorder="1" applyAlignment="1">
      <alignment horizontal="centerContinuous"/>
    </xf>
    <xf numFmtId="0" fontId="26" fillId="2" borderId="22" xfId="1" applyFont="1" applyFill="1" applyBorder="1" applyAlignment="1">
      <alignment horizontal="centerContinuous"/>
    </xf>
    <xf numFmtId="0" fontId="26" fillId="0" borderId="4" xfId="1" applyFont="1" applyFill="1" applyBorder="1" applyAlignment="1">
      <alignment horizontal="centerContinuous"/>
    </xf>
    <xf numFmtId="0" fontId="26" fillId="2" borderId="0" xfId="1" applyFont="1" applyFill="1" applyBorder="1" applyAlignment="1">
      <alignment horizontal="centerContinuous"/>
    </xf>
    <xf numFmtId="0" fontId="26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28" fillId="5" borderId="6" xfId="1" applyFont="1" applyFill="1" applyBorder="1" applyAlignment="1">
      <alignment horizontal="left" wrapText="1"/>
    </xf>
    <xf numFmtId="0" fontId="30" fillId="4" borderId="9" xfId="1" applyFont="1" applyFill="1" applyBorder="1" applyAlignment="1">
      <alignment horizontal="left" wrapText="1"/>
    </xf>
    <xf numFmtId="11" fontId="4" fillId="0" borderId="6" xfId="1" applyNumberFormat="1" applyFont="1" applyBorder="1" applyAlignment="1" applyProtection="1">
      <alignment horizontal="left" wrapText="1"/>
      <protection locked="0"/>
    </xf>
    <xf numFmtId="11" fontId="4" fillId="0" borderId="17" xfId="1" applyNumberFormat="1" applyFont="1" applyBorder="1" applyAlignment="1" applyProtection="1">
      <alignment horizontal="left" wrapText="1"/>
      <protection locked="0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1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8" fillId="0" borderId="6" xfId="1" applyNumberFormat="1" applyFont="1" applyBorder="1" applyAlignment="1" applyProtection="1">
      <alignment horizontal="left" wrapText="1"/>
      <protection locked="0"/>
    </xf>
    <xf numFmtId="11" fontId="5" fillId="0" borderId="11" xfId="1" applyNumberFormat="1" applyFont="1" applyBorder="1" applyAlignment="1">
      <alignment wrapText="1"/>
    </xf>
    <xf numFmtId="0" fontId="16" fillId="0" borderId="6" xfId="1" applyFont="1" applyFill="1" applyBorder="1" applyAlignment="1">
      <alignment horizontal="left" wrapText="1"/>
    </xf>
    <xf numFmtId="0" fontId="29" fillId="0" borderId="6" xfId="0" applyFont="1" applyBorder="1" applyAlignment="1">
      <alignment wrapText="1"/>
    </xf>
    <xf numFmtId="0" fontId="28" fillId="0" borderId="11" xfId="1" applyFont="1" applyFill="1" applyBorder="1" applyAlignment="1">
      <alignment horizontal="left" wrapText="1"/>
    </xf>
    <xf numFmtId="0" fontId="19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31" fillId="4" borderId="9" xfId="1" applyNumberFormat="1" applyFont="1" applyFill="1" applyBorder="1" applyAlignment="1">
      <alignment wrapText="1"/>
    </xf>
    <xf numFmtId="166" fontId="31" fillId="4" borderId="9" xfId="1" applyNumberFormat="1" applyFont="1" applyFill="1" applyBorder="1" applyAlignment="1">
      <alignment horizontal="right" wrapText="1"/>
    </xf>
    <xf numFmtId="165" fontId="32" fillId="4" borderId="6" xfId="1" applyNumberFormat="1" applyFont="1" applyFill="1" applyBorder="1"/>
    <xf numFmtId="165" fontId="32" fillId="4" borderId="12" xfId="1" applyNumberFormat="1" applyFont="1" applyFill="1" applyBorder="1"/>
    <xf numFmtId="166" fontId="33" fillId="0" borderId="6" xfId="1" applyNumberFormat="1" applyFont="1" applyBorder="1" applyAlignment="1" applyProtection="1">
      <protection locked="0"/>
    </xf>
    <xf numFmtId="166" fontId="34" fillId="0" borderId="6" xfId="1" applyNumberFormat="1" applyFont="1" applyBorder="1" applyProtection="1">
      <protection locked="0"/>
    </xf>
    <xf numFmtId="166" fontId="34" fillId="4" borderId="6" xfId="1" applyNumberFormat="1" applyFont="1" applyFill="1" applyBorder="1" applyAlignment="1" applyProtection="1">
      <alignment horizontal="right"/>
      <protection locked="0"/>
    </xf>
    <xf numFmtId="166" fontId="34" fillId="3" borderId="6" xfId="1" applyNumberFormat="1" applyFont="1" applyFill="1" applyBorder="1" applyAlignment="1">
      <alignment horizontal="right"/>
    </xf>
    <xf numFmtId="165" fontId="34" fillId="3" borderId="6" xfId="1" applyNumberFormat="1" applyFont="1" applyFill="1" applyBorder="1"/>
    <xf numFmtId="166" fontId="34" fillId="0" borderId="6" xfId="1" applyNumberFormat="1" applyFont="1" applyBorder="1"/>
    <xf numFmtId="165" fontId="34" fillId="3" borderId="7" xfId="1" applyNumberFormat="1" applyFont="1" applyFill="1" applyBorder="1"/>
    <xf numFmtId="164" fontId="33" fillId="0" borderId="6" xfId="1" applyNumberFormat="1" applyFont="1" applyFill="1" applyBorder="1" applyAlignment="1" applyProtection="1">
      <alignment wrapText="1"/>
      <protection locked="0"/>
    </xf>
    <xf numFmtId="166" fontId="34" fillId="0" borderId="6" xfId="1" applyNumberFormat="1" applyFont="1" applyBorder="1" applyAlignment="1" applyProtection="1">
      <alignment horizontal="right"/>
      <protection locked="0"/>
    </xf>
    <xf numFmtId="166" fontId="34" fillId="4" borderId="6" xfId="1" applyNumberFormat="1" applyFont="1" applyFill="1" applyBorder="1" applyProtection="1">
      <protection locked="0"/>
    </xf>
    <xf numFmtId="166" fontId="33" fillId="0" borderId="13" xfId="1" applyNumberFormat="1" applyFont="1" applyBorder="1" applyAlignment="1">
      <alignment wrapText="1"/>
    </xf>
    <xf numFmtId="166" fontId="34" fillId="0" borderId="6" xfId="1" applyNumberFormat="1" applyFont="1" applyFill="1" applyBorder="1" applyProtection="1">
      <protection locked="0"/>
    </xf>
    <xf numFmtId="166" fontId="32" fillId="0" borderId="6" xfId="1" applyNumberFormat="1" applyFont="1" applyFill="1" applyBorder="1" applyAlignment="1" applyProtection="1">
      <protection locked="0"/>
    </xf>
    <xf numFmtId="166" fontId="32" fillId="0" borderId="6" xfId="1" applyNumberFormat="1" applyFont="1" applyFill="1" applyBorder="1" applyProtection="1">
      <protection locked="0"/>
    </xf>
    <xf numFmtId="166" fontId="32" fillId="4" borderId="6" xfId="1" applyNumberFormat="1" applyFont="1" applyFill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6" fontId="32" fillId="6" borderId="6" xfId="1" applyNumberFormat="1" applyFont="1" applyFill="1" applyBorder="1" applyProtection="1">
      <protection locked="0"/>
    </xf>
    <xf numFmtId="166" fontId="33" fillId="0" borderId="14" xfId="1" applyNumberFormat="1" applyFont="1" applyBorder="1" applyAlignment="1">
      <alignment wrapText="1"/>
    </xf>
    <xf numFmtId="166" fontId="31" fillId="4" borderId="11" xfId="1" applyNumberFormat="1" applyFont="1" applyFill="1" applyBorder="1" applyAlignment="1"/>
    <xf numFmtId="166" fontId="31" fillId="4" borderId="11" xfId="1" applyNumberFormat="1" applyFont="1" applyFill="1" applyBorder="1" applyAlignment="1">
      <alignment horizontal="right"/>
    </xf>
    <xf numFmtId="165" fontId="32" fillId="4" borderId="7" xfId="1" applyNumberFormat="1" applyFont="1" applyFill="1" applyBorder="1"/>
    <xf numFmtId="164" fontId="33" fillId="0" borderId="6" xfId="1" applyNumberFormat="1" applyFont="1" applyFill="1" applyBorder="1" applyAlignment="1" applyProtection="1">
      <alignment horizontal="right" wrapText="1"/>
      <protection locked="0"/>
    </xf>
    <xf numFmtId="165" fontId="34" fillId="0" borderId="7" xfId="1" applyNumberFormat="1" applyFont="1" applyBorder="1"/>
    <xf numFmtId="164" fontId="33" fillId="0" borderId="0" xfId="0" applyNumberFormat="1" applyFont="1" applyBorder="1" applyAlignment="1">
      <alignment horizontal="right" wrapText="1"/>
    </xf>
    <xf numFmtId="164" fontId="33" fillId="0" borderId="6" xfId="0" applyNumberFormat="1" applyFont="1" applyBorder="1" applyAlignment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3" fillId="3" borderId="6" xfId="0" applyNumberFormat="1" applyFont="1" applyFill="1" applyBorder="1" applyAlignment="1" applyProtection="1">
      <alignment horizontal="right" wrapText="1"/>
    </xf>
    <xf numFmtId="164" fontId="35" fillId="0" borderId="6" xfId="1" applyNumberFormat="1" applyFont="1" applyBorder="1" applyAlignment="1" applyProtection="1">
      <alignment horizontal="right" wrapText="1"/>
      <protection locked="0"/>
    </xf>
    <xf numFmtId="164" fontId="36" fillId="0" borderId="17" xfId="0" applyNumberFormat="1" applyFont="1" applyBorder="1" applyAlignment="1" applyProtection="1">
      <alignment horizontal="right" wrapText="1"/>
      <protection locked="0"/>
    </xf>
    <xf numFmtId="164" fontId="36" fillId="0" borderId="6" xfId="0" applyNumberFormat="1" applyFont="1" applyBorder="1" applyAlignment="1" applyProtection="1">
      <alignment horizontal="right" wrapText="1"/>
      <protection locked="0"/>
    </xf>
    <xf numFmtId="164" fontId="33" fillId="0" borderId="6" xfId="1" applyNumberFormat="1" applyFont="1" applyBorder="1" applyAlignment="1" applyProtection="1">
      <alignment horizontal="right"/>
      <protection locked="0"/>
    </xf>
    <xf numFmtId="164" fontId="33" fillId="0" borderId="6" xfId="1" applyNumberFormat="1" applyFont="1" applyBorder="1" applyAlignment="1">
      <alignment horizontal="right"/>
    </xf>
    <xf numFmtId="164" fontId="33" fillId="0" borderId="11" xfId="1" applyNumberFormat="1" applyFont="1" applyBorder="1" applyAlignment="1">
      <alignment horizontal="right" wrapText="1"/>
    </xf>
    <xf numFmtId="166" fontId="34" fillId="0" borderId="11" xfId="1" applyNumberFormat="1" applyFont="1" applyFill="1" applyBorder="1" applyProtection="1">
      <protection locked="0"/>
    </xf>
    <xf numFmtId="166" fontId="34" fillId="4" borderId="11" xfId="1" applyNumberFormat="1" applyFont="1" applyFill="1" applyBorder="1" applyProtection="1">
      <protection locked="0"/>
    </xf>
    <xf numFmtId="0" fontId="37" fillId="4" borderId="11" xfId="1" applyFont="1" applyFill="1" applyBorder="1" applyAlignment="1">
      <alignment horizontal="left" wrapText="1"/>
    </xf>
    <xf numFmtId="0" fontId="33" fillId="0" borderId="6" xfId="1" applyFont="1" applyBorder="1" applyAlignment="1">
      <alignment wrapText="1"/>
    </xf>
    <xf numFmtId="0" fontId="33" fillId="0" borderId="11" xfId="1" applyFont="1" applyBorder="1" applyAlignment="1">
      <alignment wrapText="1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5" fontId="32" fillId="3" borderId="6" xfId="1" applyNumberFormat="1" applyFont="1" applyFill="1" applyBorder="1"/>
    <xf numFmtId="166" fontId="32" fillId="4" borderId="6" xfId="1" applyNumberFormat="1" applyFont="1" applyFill="1" applyBorder="1" applyAlignment="1" applyProtection="1">
      <alignment horizontal="right"/>
      <protection locked="0"/>
    </xf>
    <xf numFmtId="0" fontId="33" fillId="0" borderId="6" xfId="1" applyFont="1" applyBorder="1" applyAlignment="1">
      <alignment horizontal="right" wrapText="1"/>
    </xf>
    <xf numFmtId="166" fontId="34" fillId="4" borderId="6" xfId="1" applyNumberFormat="1" applyFont="1" applyFill="1" applyBorder="1" applyAlignment="1" applyProtection="1">
      <protection locked="0"/>
    </xf>
    <xf numFmtId="165" fontId="38" fillId="3" borderId="7" xfId="1" applyNumberFormat="1" applyFont="1" applyFill="1" applyBorder="1" applyAlignment="1"/>
    <xf numFmtId="165" fontId="31" fillId="3" borderId="7" xfId="1" applyNumberFormat="1" applyFont="1" applyFill="1" applyBorder="1" applyAlignment="1"/>
    <xf numFmtId="166" fontId="33" fillId="0" borderId="0" xfId="0" applyNumberFormat="1" applyFont="1" applyBorder="1" applyAlignment="1">
      <alignment horizontal="right" wrapText="1"/>
    </xf>
    <xf numFmtId="166" fontId="33" fillId="0" borderId="6" xfId="0" applyNumberFormat="1" applyFont="1" applyBorder="1" applyAlignment="1">
      <alignment horizontal="right" wrapText="1"/>
    </xf>
    <xf numFmtId="166" fontId="33" fillId="0" borderId="6" xfId="1" applyNumberFormat="1" applyFont="1" applyBorder="1" applyAlignment="1">
      <alignment horizontal="right" wrapText="1"/>
    </xf>
    <xf numFmtId="166" fontId="33" fillId="0" borderId="6" xfId="1" applyNumberFormat="1" applyFont="1" applyBorder="1" applyAlignment="1" applyProtection="1">
      <alignment horizontal="right" wrapText="1"/>
      <protection locked="0"/>
    </xf>
    <xf numFmtId="164" fontId="34" fillId="4" borderId="6" xfId="1" applyNumberFormat="1" applyFont="1" applyFill="1" applyBorder="1" applyAlignment="1" applyProtection="1">
      <protection locked="0"/>
    </xf>
    <xf numFmtId="164" fontId="35" fillId="0" borderId="11" xfId="1" applyNumberFormat="1" applyFont="1" applyFill="1" applyBorder="1" applyAlignment="1">
      <alignment horizontal="right" wrapText="1"/>
    </xf>
    <xf numFmtId="164" fontId="34" fillId="4" borderId="6" xfId="1" applyNumberFormat="1" applyFont="1" applyFill="1" applyBorder="1" applyProtection="1">
      <protection locked="0"/>
    </xf>
    <xf numFmtId="166" fontId="32" fillId="4" borderId="11" xfId="1" applyNumberFormat="1" applyFont="1" applyFill="1" applyBorder="1" applyProtection="1">
      <protection locked="0"/>
    </xf>
    <xf numFmtId="165" fontId="32" fillId="4" borderId="30" xfId="1" applyNumberFormat="1" applyFont="1" applyFill="1" applyBorder="1"/>
    <xf numFmtId="164" fontId="33" fillId="0" borderId="13" xfId="1" applyNumberFormat="1" applyFont="1" applyBorder="1" applyAlignment="1">
      <alignment horizontal="right" wrapText="1"/>
    </xf>
    <xf numFmtId="0" fontId="39" fillId="0" borderId="6" xfId="0" applyFont="1" applyBorder="1" applyAlignment="1">
      <alignment horizontal="right" wrapText="1"/>
    </xf>
    <xf numFmtId="0" fontId="39" fillId="0" borderId="13" xfId="0" applyFont="1" applyBorder="1" applyAlignment="1">
      <alignment horizontal="right" wrapText="1"/>
    </xf>
    <xf numFmtId="0" fontId="40" fillId="0" borderId="6" xfId="0" applyFont="1" applyBorder="1" applyAlignment="1">
      <alignment horizontal="center"/>
    </xf>
    <xf numFmtId="0" fontId="40" fillId="4" borderId="6" xfId="0" applyFont="1" applyFill="1" applyBorder="1" applyAlignment="1">
      <alignment horizontal="right"/>
    </xf>
    <xf numFmtId="166" fontId="40" fillId="0" borderId="6" xfId="0" applyNumberFormat="1" applyFont="1" applyBorder="1" applyAlignment="1">
      <alignment horizontal="right"/>
    </xf>
    <xf numFmtId="166" fontId="40" fillId="4" borderId="6" xfId="0" applyNumberFormat="1" applyFont="1" applyFill="1" applyBorder="1" applyAlignment="1">
      <alignment horizontal="right"/>
    </xf>
    <xf numFmtId="0" fontId="35" fillId="0" borderId="11" xfId="1" applyFont="1" applyFill="1" applyBorder="1" applyAlignment="1">
      <alignment horizontal="right" wrapText="1"/>
    </xf>
    <xf numFmtId="166" fontId="32" fillId="5" borderId="6" xfId="1" applyNumberFormat="1" applyFont="1" applyFill="1" applyBorder="1" applyProtection="1">
      <protection locked="0"/>
    </xf>
    <xf numFmtId="165" fontId="34" fillId="5" borderId="6" xfId="1" applyNumberFormat="1" applyFont="1" applyFill="1" applyBorder="1"/>
    <xf numFmtId="166" fontId="34" fillId="5" borderId="6" xfId="1" applyNumberFormat="1" applyFont="1" applyFill="1" applyBorder="1" applyProtection="1">
      <protection locked="0"/>
    </xf>
    <xf numFmtId="0" fontId="33" fillId="0" borderId="6" xfId="1" applyFont="1" applyFill="1" applyBorder="1" applyAlignment="1">
      <alignment wrapText="1"/>
    </xf>
    <xf numFmtId="164" fontId="33" fillId="0" borderId="6" xfId="1" applyNumberFormat="1" applyFont="1" applyFill="1" applyBorder="1" applyAlignment="1"/>
    <xf numFmtId="166" fontId="34" fillId="0" borderId="6" xfId="1" applyNumberFormat="1" applyFont="1" applyFill="1" applyBorder="1" applyAlignment="1" applyProtection="1">
      <alignment horizontal="right"/>
      <protection locked="0"/>
    </xf>
    <xf numFmtId="166" fontId="32" fillId="4" borderId="28" xfId="1" applyNumberFormat="1" applyFont="1" applyFill="1" applyBorder="1" applyAlignment="1">
      <alignment horizontal="right"/>
    </xf>
    <xf numFmtId="165" fontId="32" fillId="4" borderId="29" xfId="1" applyNumberFormat="1" applyFont="1" applyFill="1" applyBorder="1"/>
    <xf numFmtId="0" fontId="4" fillId="0" borderId="6" xfId="1" applyFont="1" applyBorder="1" applyAlignment="1">
      <alignment horizontal="left" wrapText="1"/>
    </xf>
    <xf numFmtId="0" fontId="43" fillId="0" borderId="6" xfId="0" applyFont="1" applyBorder="1" applyAlignment="1">
      <alignment wrapText="1"/>
    </xf>
    <xf numFmtId="165" fontId="32" fillId="4" borderId="11" xfId="1" applyNumberFormat="1" applyFont="1" applyFill="1" applyBorder="1"/>
    <xf numFmtId="0" fontId="33" fillId="0" borderId="6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165" fontId="32" fillId="4" borderId="28" xfId="1" applyNumberFormat="1" applyFont="1" applyFill="1" applyBorder="1"/>
    <xf numFmtId="0" fontId="20" fillId="0" borderId="35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164" fontId="33" fillId="0" borderId="6" xfId="1" applyNumberFormat="1" applyFont="1" applyBorder="1" applyAlignment="1">
      <alignment horizontal="righ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9" fillId="0" borderId="14" xfId="0" applyNumberFormat="1" applyFont="1" applyBorder="1" applyAlignment="1">
      <alignment horizontal="right" wrapText="1"/>
    </xf>
    <xf numFmtId="166" fontId="40" fillId="5" borderId="6" xfId="0" applyNumberFormat="1" applyFont="1" applyFill="1" applyBorder="1" applyAlignment="1">
      <alignment horizontal="right"/>
    </xf>
    <xf numFmtId="164" fontId="35" fillId="5" borderId="6" xfId="1" applyNumberFormat="1" applyFont="1" applyFill="1" applyBorder="1" applyAlignment="1">
      <alignment horizontal="right" wrapText="1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9" fillId="0" borderId="21" xfId="1" applyFont="1" applyBorder="1" applyAlignment="1">
      <alignment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41" fillId="0" borderId="16" xfId="1" applyFont="1" applyFill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/>
    </xf>
    <xf numFmtId="0" fontId="23" fillId="0" borderId="21" xfId="1" applyFont="1" applyBorder="1" applyAlignment="1">
      <alignment vertical="center"/>
    </xf>
    <xf numFmtId="0" fontId="24" fillId="0" borderId="10" xfId="1" applyFont="1" applyBorder="1" applyAlignment="1">
      <alignment horizontal="center" vertical="center" wrapText="1"/>
    </xf>
    <xf numFmtId="0" fontId="24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W85"/>
  <sheetViews>
    <sheetView tabSelected="1" topLeftCell="B1" zoomScale="60" zoomScaleNormal="60" workbookViewId="0">
      <selection activeCell="B1" sqref="B1:K1"/>
    </sheetView>
  </sheetViews>
  <sheetFormatPr defaultRowHeight="15" x14ac:dyDescent="0.25"/>
  <cols>
    <col min="1" max="1" width="15.7109375" customWidth="1"/>
    <col min="2" max="2" width="93.85546875" customWidth="1"/>
    <col min="3" max="3" width="16.5703125" customWidth="1"/>
    <col min="4" max="4" width="17" hidden="1" customWidth="1"/>
    <col min="5" max="5" width="18.5703125" customWidth="1"/>
    <col min="6" max="6" width="16.7109375" customWidth="1"/>
    <col min="7" max="7" width="15.140625" customWidth="1"/>
    <col min="8" max="8" width="14.7109375" customWidth="1"/>
    <col min="9" max="9" width="16.28515625" customWidth="1"/>
    <col min="10" max="10" width="15.5703125" customWidth="1"/>
    <col min="11" max="11" width="15.42578125" customWidth="1"/>
  </cols>
  <sheetData>
    <row r="1" spans="1:11" ht="20.25" x14ac:dyDescent="0.3">
      <c r="A1" s="2"/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0.25" x14ac:dyDescent="0.3">
      <c r="A2" s="2"/>
      <c r="B2" s="188" t="s">
        <v>59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1:11" ht="20.25" x14ac:dyDescent="0.3">
      <c r="A3" s="2"/>
      <c r="B3" s="189" t="s">
        <v>78</v>
      </c>
      <c r="C3" s="189"/>
      <c r="D3" s="189"/>
      <c r="E3" s="189"/>
      <c r="F3" s="189"/>
      <c r="G3" s="189"/>
      <c r="H3" s="189"/>
      <c r="I3" s="189"/>
      <c r="J3" s="189"/>
      <c r="K3" s="189"/>
    </row>
    <row r="4" spans="1:11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x14ac:dyDescent="0.25">
      <c r="A5" s="190" t="s">
        <v>45</v>
      </c>
      <c r="B5" s="192" t="s">
        <v>46</v>
      </c>
      <c r="C5" s="194" t="s">
        <v>75</v>
      </c>
      <c r="D5" s="194" t="s">
        <v>74</v>
      </c>
      <c r="E5" s="196" t="s">
        <v>76</v>
      </c>
      <c r="F5" s="181" t="s">
        <v>79</v>
      </c>
      <c r="G5" s="183" t="s">
        <v>1</v>
      </c>
      <c r="H5" s="183"/>
      <c r="I5" s="181" t="s">
        <v>77</v>
      </c>
      <c r="J5" s="183" t="s">
        <v>55</v>
      </c>
      <c r="K5" s="184"/>
    </row>
    <row r="6" spans="1:11" ht="56.25" customHeight="1" x14ac:dyDescent="0.25">
      <c r="A6" s="191"/>
      <c r="B6" s="193"/>
      <c r="C6" s="195"/>
      <c r="D6" s="195"/>
      <c r="E6" s="197"/>
      <c r="F6" s="182"/>
      <c r="G6" s="27" t="s">
        <v>2</v>
      </c>
      <c r="H6" s="28" t="s">
        <v>3</v>
      </c>
      <c r="I6" s="182"/>
      <c r="J6" s="27" t="s">
        <v>2</v>
      </c>
      <c r="K6" s="29" t="s">
        <v>3</v>
      </c>
    </row>
    <row r="7" spans="1:11" x14ac:dyDescent="0.25">
      <c r="A7" s="45">
        <v>1</v>
      </c>
      <c r="B7" s="46">
        <v>2</v>
      </c>
      <c r="C7" s="47">
        <v>3</v>
      </c>
      <c r="D7" s="48">
        <v>4</v>
      </c>
      <c r="E7" s="48">
        <v>5</v>
      </c>
      <c r="F7" s="49">
        <v>6</v>
      </c>
      <c r="G7" s="50">
        <v>7</v>
      </c>
      <c r="H7" s="51">
        <v>8</v>
      </c>
      <c r="I7" s="52">
        <v>9</v>
      </c>
      <c r="J7" s="53">
        <v>10</v>
      </c>
      <c r="K7" s="54">
        <v>11</v>
      </c>
    </row>
    <row r="8" spans="1:11" ht="22.5" x14ac:dyDescent="0.3">
      <c r="A8" s="30">
        <v>100000</v>
      </c>
      <c r="B8" s="58" t="s">
        <v>4</v>
      </c>
      <c r="C8" s="84">
        <f>SUM(C9:C11,C12)</f>
        <v>381501.6</v>
      </c>
      <c r="D8" s="85">
        <f>SUM(D9:D11,D12)</f>
        <v>0</v>
      </c>
      <c r="E8" s="85">
        <f>SUM(E9:E11,E12)</f>
        <v>62427.4</v>
      </c>
      <c r="F8" s="85">
        <f>SUM(F9:F11,F12)</f>
        <v>69832.399999999994</v>
      </c>
      <c r="G8" s="85">
        <f>SUM(G9:G11,G12)</f>
        <v>7404.9999999999973</v>
      </c>
      <c r="H8" s="86">
        <f>SUM(F8/E8)</f>
        <v>1.1186177864207061</v>
      </c>
      <c r="I8" s="85">
        <f>SUM(I9:I11,I12)</f>
        <v>55772.4</v>
      </c>
      <c r="J8" s="85">
        <f>SUM(J9:J12)</f>
        <v>14059.999999999998</v>
      </c>
      <c r="K8" s="87">
        <f>SUM(F8/I8)*100%</f>
        <v>1.2520960188193442</v>
      </c>
    </row>
    <row r="9" spans="1:11" ht="20.25" x14ac:dyDescent="0.3">
      <c r="A9" s="31">
        <v>110100</v>
      </c>
      <c r="B9" s="61" t="s">
        <v>5</v>
      </c>
      <c r="C9" s="88">
        <v>304490</v>
      </c>
      <c r="D9" s="88"/>
      <c r="E9" s="89">
        <v>49900</v>
      </c>
      <c r="F9" s="90">
        <v>57259.199999999997</v>
      </c>
      <c r="G9" s="91">
        <f>SUM(F9-E9)</f>
        <v>7359.1999999999971</v>
      </c>
      <c r="H9" s="92">
        <f>SUM(F9/E9)</f>
        <v>1.1474789579158315</v>
      </c>
      <c r="I9" s="43">
        <v>43742</v>
      </c>
      <c r="J9" s="93">
        <f>SUM(F9-I9)</f>
        <v>13517.199999999997</v>
      </c>
      <c r="K9" s="94">
        <f>SUM(F9/I9)*100%</f>
        <v>1.3090210781400027</v>
      </c>
    </row>
    <row r="10" spans="1:11" ht="20.25" x14ac:dyDescent="0.3">
      <c r="A10" s="32">
        <v>110200</v>
      </c>
      <c r="B10" s="62" t="s">
        <v>6</v>
      </c>
      <c r="C10" s="95">
        <v>256.60000000000002</v>
      </c>
      <c r="D10" s="95"/>
      <c r="E10" s="96"/>
      <c r="F10" s="97"/>
      <c r="G10" s="91">
        <f t="shared" ref="G10:G11" si="0">SUM(F10-E10)</f>
        <v>0</v>
      </c>
      <c r="H10" s="92" t="e">
        <f t="shared" ref="H10:H11" si="1">SUM(F10/E10)</f>
        <v>#DIV/0!</v>
      </c>
      <c r="I10" s="44"/>
      <c r="J10" s="93">
        <f t="shared" ref="J10:J18" si="2">SUM(F10-I10)</f>
        <v>0</v>
      </c>
      <c r="K10" s="94" t="e">
        <f t="shared" ref="K10:K31" si="3">SUM(F10/I10)*100%</f>
        <v>#DIV/0!</v>
      </c>
    </row>
    <row r="11" spans="1:11" ht="40.5" x14ac:dyDescent="0.3">
      <c r="A11" s="32">
        <v>140400</v>
      </c>
      <c r="B11" s="63" t="s">
        <v>7</v>
      </c>
      <c r="C11" s="98">
        <v>11655</v>
      </c>
      <c r="D11" s="98"/>
      <c r="E11" s="99">
        <v>790</v>
      </c>
      <c r="F11" s="97">
        <v>918.3</v>
      </c>
      <c r="G11" s="91">
        <f t="shared" si="0"/>
        <v>128.29999999999995</v>
      </c>
      <c r="H11" s="92">
        <f t="shared" si="1"/>
        <v>1.1624050632911391</v>
      </c>
      <c r="I11" s="44">
        <v>739.9</v>
      </c>
      <c r="J11" s="93">
        <f t="shared" si="2"/>
        <v>178.39999999999998</v>
      </c>
      <c r="K11" s="94">
        <f t="shared" si="3"/>
        <v>1.2411136640086498</v>
      </c>
    </row>
    <row r="12" spans="1:11" ht="20.25" x14ac:dyDescent="0.3">
      <c r="A12" s="33">
        <v>180000</v>
      </c>
      <c r="B12" s="64" t="s">
        <v>8</v>
      </c>
      <c r="C12" s="100">
        <f>SUM(C17:C18,C13)</f>
        <v>65100</v>
      </c>
      <c r="D12" s="101">
        <f t="shared" ref="D12:F12" si="4">SUM(D17:D18,D13)</f>
        <v>0</v>
      </c>
      <c r="E12" s="101">
        <f>SUM(E17:E18,E13)</f>
        <v>11737.400000000001</v>
      </c>
      <c r="F12" s="102">
        <f t="shared" si="4"/>
        <v>11654.900000000001</v>
      </c>
      <c r="G12" s="103">
        <f>SUM(G17:G18,G13)</f>
        <v>-82.499999999999886</v>
      </c>
      <c r="H12" s="92">
        <f t="shared" ref="H12:H18" si="5">SUM(F12/E12)</f>
        <v>0.99297118612299151</v>
      </c>
      <c r="I12" s="102">
        <f t="shared" ref="I12" si="6">SUM(I17:I18,I13)</f>
        <v>11290.5</v>
      </c>
      <c r="J12" s="104">
        <f t="shared" si="2"/>
        <v>364.40000000000146</v>
      </c>
      <c r="K12" s="105">
        <f t="shared" si="3"/>
        <v>1.0322749213940925</v>
      </c>
    </row>
    <row r="13" spans="1:11" ht="20.25" x14ac:dyDescent="0.3">
      <c r="A13" s="33">
        <v>180100</v>
      </c>
      <c r="B13" s="65" t="s">
        <v>9</v>
      </c>
      <c r="C13" s="100">
        <f t="shared" ref="C13:F13" si="7">SUM(C14:C16)</f>
        <v>51555</v>
      </c>
      <c r="D13" s="101">
        <f t="shared" si="7"/>
        <v>0</v>
      </c>
      <c r="E13" s="101">
        <f t="shared" si="7"/>
        <v>8741.2000000000007</v>
      </c>
      <c r="F13" s="106">
        <f t="shared" si="7"/>
        <v>8268.6</v>
      </c>
      <c r="G13" s="103">
        <f>SUM(G14:G16)</f>
        <v>-472.59999999999991</v>
      </c>
      <c r="H13" s="92">
        <f t="shared" si="5"/>
        <v>0.94593419667780165</v>
      </c>
      <c r="I13" s="102">
        <f t="shared" ref="I13" si="8">SUM(I14:I16)</f>
        <v>8409.5</v>
      </c>
      <c r="J13" s="93">
        <f t="shared" si="2"/>
        <v>-140.89999999999964</v>
      </c>
      <c r="K13" s="94">
        <f t="shared" si="3"/>
        <v>0.98324513942564962</v>
      </c>
    </row>
    <row r="14" spans="1:11" ht="20.25" x14ac:dyDescent="0.3">
      <c r="A14" s="32"/>
      <c r="B14" s="66" t="s">
        <v>10</v>
      </c>
      <c r="C14" s="107">
        <v>6250</v>
      </c>
      <c r="D14" s="107"/>
      <c r="E14" s="99">
        <v>1311</v>
      </c>
      <c r="F14" s="97">
        <v>1357.6</v>
      </c>
      <c r="G14" s="91">
        <f t="shared" ref="G14:G18" si="9">SUM(F14-E14)</f>
        <v>46.599999999999909</v>
      </c>
      <c r="H14" s="92">
        <f t="shared" si="5"/>
        <v>1.0355453852021357</v>
      </c>
      <c r="I14" s="44">
        <v>785.4</v>
      </c>
      <c r="J14" s="93">
        <f t="shared" si="2"/>
        <v>572.19999999999993</v>
      </c>
      <c r="K14" s="94">
        <f t="shared" si="3"/>
        <v>1.7285459638400815</v>
      </c>
    </row>
    <row r="15" spans="1:11" ht="20.25" x14ac:dyDescent="0.3">
      <c r="A15" s="32"/>
      <c r="B15" s="66" t="s">
        <v>11</v>
      </c>
      <c r="C15" s="107">
        <v>45255</v>
      </c>
      <c r="D15" s="107"/>
      <c r="E15" s="99">
        <v>7430.2</v>
      </c>
      <c r="F15" s="97">
        <v>6905</v>
      </c>
      <c r="G15" s="91">
        <f t="shared" si="9"/>
        <v>-525.19999999999982</v>
      </c>
      <c r="H15" s="92">
        <f t="shared" si="5"/>
        <v>0.92931549621813681</v>
      </c>
      <c r="I15" s="44">
        <v>7619.1</v>
      </c>
      <c r="J15" s="93">
        <f t="shared" si="2"/>
        <v>-714.10000000000036</v>
      </c>
      <c r="K15" s="94">
        <f t="shared" si="3"/>
        <v>0.90627501935924182</v>
      </c>
    </row>
    <row r="16" spans="1:11" ht="20.25" x14ac:dyDescent="0.3">
      <c r="A16" s="32"/>
      <c r="B16" s="66" t="s">
        <v>12</v>
      </c>
      <c r="C16" s="107">
        <v>50</v>
      </c>
      <c r="D16" s="107"/>
      <c r="E16" s="99"/>
      <c r="F16" s="97">
        <v>6</v>
      </c>
      <c r="G16" s="91">
        <f t="shared" si="9"/>
        <v>6</v>
      </c>
      <c r="H16" s="92" t="e">
        <f t="shared" si="5"/>
        <v>#DIV/0!</v>
      </c>
      <c r="I16" s="44">
        <v>5</v>
      </c>
      <c r="J16" s="93">
        <f t="shared" si="2"/>
        <v>1</v>
      </c>
      <c r="K16" s="94">
        <f t="shared" si="3"/>
        <v>1.2</v>
      </c>
    </row>
    <row r="17" spans="1:11" ht="20.25" x14ac:dyDescent="0.3">
      <c r="A17" s="32">
        <v>180300</v>
      </c>
      <c r="B17" s="66" t="s">
        <v>13</v>
      </c>
      <c r="C17" s="107">
        <v>5</v>
      </c>
      <c r="D17" s="107"/>
      <c r="E17" s="99">
        <v>1.2</v>
      </c>
      <c r="F17" s="97">
        <v>2.8</v>
      </c>
      <c r="G17" s="91">
        <f t="shared" si="9"/>
        <v>1.5999999999999999</v>
      </c>
      <c r="H17" s="92">
        <f t="shared" si="5"/>
        <v>2.3333333333333335</v>
      </c>
      <c r="I17" s="44">
        <v>1.5</v>
      </c>
      <c r="J17" s="93">
        <f t="shared" si="2"/>
        <v>1.2999999999999998</v>
      </c>
      <c r="K17" s="94">
        <f t="shared" si="3"/>
        <v>1.8666666666666665</v>
      </c>
    </row>
    <row r="18" spans="1:11" ht="20.25" x14ac:dyDescent="0.3">
      <c r="A18" s="32">
        <v>180500</v>
      </c>
      <c r="B18" s="66" t="s">
        <v>14</v>
      </c>
      <c r="C18" s="107">
        <v>13540</v>
      </c>
      <c r="D18" s="107"/>
      <c r="E18" s="99">
        <v>2995</v>
      </c>
      <c r="F18" s="97">
        <v>3383.5</v>
      </c>
      <c r="G18" s="91">
        <f t="shared" si="9"/>
        <v>388.5</v>
      </c>
      <c r="H18" s="92">
        <f t="shared" si="5"/>
        <v>1.1297161936560935</v>
      </c>
      <c r="I18" s="44">
        <v>2879.5</v>
      </c>
      <c r="J18" s="93">
        <f t="shared" si="2"/>
        <v>504</v>
      </c>
      <c r="K18" s="94">
        <f t="shared" si="3"/>
        <v>1.1750303872200034</v>
      </c>
    </row>
    <row r="19" spans="1:11" ht="20.25" x14ac:dyDescent="0.3">
      <c r="A19" s="34">
        <v>200000</v>
      </c>
      <c r="B19" s="23" t="s">
        <v>16</v>
      </c>
      <c r="C19" s="108">
        <f>SUM(C20:C31)</f>
        <v>1750</v>
      </c>
      <c r="D19" s="109">
        <f>SUM(D20:D31)</f>
        <v>0</v>
      </c>
      <c r="E19" s="109">
        <f>SUM(E20:E31)</f>
        <v>253.3</v>
      </c>
      <c r="F19" s="109">
        <f>SUM(F20:F31)</f>
        <v>419.5</v>
      </c>
      <c r="G19" s="109">
        <f>SUM(G20:G31)</f>
        <v>166.2</v>
      </c>
      <c r="H19" s="86">
        <f>SUM(F19/E19)</f>
        <v>1.6561389656533754</v>
      </c>
      <c r="I19" s="109">
        <f>SUM(I20:I31)</f>
        <v>293.8</v>
      </c>
      <c r="J19" s="109">
        <f>SUM(J20:J31)</f>
        <v>125.7</v>
      </c>
      <c r="K19" s="110">
        <f>SUM(F19/I19)*100%</f>
        <v>1.4278420694349898</v>
      </c>
    </row>
    <row r="20" spans="1:11" ht="40.5" x14ac:dyDescent="0.3">
      <c r="A20" s="32">
        <v>210103</v>
      </c>
      <c r="B20" s="67" t="s">
        <v>67</v>
      </c>
      <c r="C20" s="111">
        <v>174.5</v>
      </c>
      <c r="D20" s="111"/>
      <c r="E20" s="99"/>
      <c r="F20" s="97"/>
      <c r="G20" s="91">
        <f t="shared" ref="G20:G31" si="10">SUM(F20-E20)</f>
        <v>0</v>
      </c>
      <c r="H20" s="92" t="e">
        <f t="shared" ref="H20:H31" si="11">SUM(F20/E20)</f>
        <v>#DIV/0!</v>
      </c>
      <c r="I20" s="97"/>
      <c r="J20" s="93">
        <f t="shared" ref="J20:J35" si="12">SUM(F20-I20)</f>
        <v>0</v>
      </c>
      <c r="K20" s="112" t="e">
        <f t="shared" si="3"/>
        <v>#DIV/0!</v>
      </c>
    </row>
    <row r="21" spans="1:11" ht="20.25" x14ac:dyDescent="0.3">
      <c r="A21" s="32">
        <v>210500</v>
      </c>
      <c r="B21" s="68" t="s">
        <v>39</v>
      </c>
      <c r="C21" s="113"/>
      <c r="D21" s="99"/>
      <c r="E21" s="99"/>
      <c r="F21" s="97"/>
      <c r="G21" s="91">
        <f t="shared" si="10"/>
        <v>0</v>
      </c>
      <c r="H21" s="92" t="e">
        <f t="shared" si="11"/>
        <v>#DIV/0!</v>
      </c>
      <c r="I21" s="97"/>
      <c r="J21" s="93">
        <f t="shared" si="12"/>
        <v>0</v>
      </c>
      <c r="K21" s="112" t="e">
        <f t="shared" si="3"/>
        <v>#DIV/0!</v>
      </c>
    </row>
    <row r="22" spans="1:11" ht="20.25" x14ac:dyDescent="0.3">
      <c r="A22" s="32">
        <v>210805</v>
      </c>
      <c r="B22" s="69" t="s">
        <v>17</v>
      </c>
      <c r="C22" s="114"/>
      <c r="D22" s="99"/>
      <c r="E22" s="99"/>
      <c r="F22" s="97"/>
      <c r="G22" s="91"/>
      <c r="H22" s="92"/>
      <c r="I22" s="97"/>
      <c r="J22" s="93">
        <f t="shared" si="12"/>
        <v>0</v>
      </c>
      <c r="K22" s="112"/>
    </row>
    <row r="23" spans="1:11" ht="20.25" x14ac:dyDescent="0.3">
      <c r="A23" s="31">
        <v>210811</v>
      </c>
      <c r="B23" s="70" t="s">
        <v>18</v>
      </c>
      <c r="C23" s="115">
        <v>100</v>
      </c>
      <c r="D23" s="115"/>
      <c r="E23" s="99">
        <v>11.8</v>
      </c>
      <c r="F23" s="97">
        <v>20.8</v>
      </c>
      <c r="G23" s="91">
        <f t="shared" si="10"/>
        <v>9</v>
      </c>
      <c r="H23" s="92">
        <f t="shared" si="11"/>
        <v>1.7627118644067796</v>
      </c>
      <c r="I23" s="97">
        <v>29.1</v>
      </c>
      <c r="J23" s="93">
        <f t="shared" si="12"/>
        <v>-8.3000000000000007</v>
      </c>
      <c r="K23" s="112">
        <f>SUM(F23/I23)*100%</f>
        <v>0.71477663230240551</v>
      </c>
    </row>
    <row r="24" spans="1:11" ht="60.75" x14ac:dyDescent="0.3">
      <c r="A24" s="35">
        <v>210815</v>
      </c>
      <c r="B24" s="71" t="s">
        <v>36</v>
      </c>
      <c r="C24" s="116"/>
      <c r="D24" s="99"/>
      <c r="E24" s="99"/>
      <c r="F24" s="97"/>
      <c r="G24" s="91"/>
      <c r="H24" s="92"/>
      <c r="I24" s="97"/>
      <c r="J24" s="93">
        <f t="shared" si="12"/>
        <v>0</v>
      </c>
      <c r="K24" s="112" t="e">
        <f>SUM(F24/I24)*100%</f>
        <v>#DIV/0!</v>
      </c>
    </row>
    <row r="25" spans="1:11" ht="40.5" x14ac:dyDescent="0.3">
      <c r="A25" s="36">
        <v>220103</v>
      </c>
      <c r="B25" s="71" t="s">
        <v>38</v>
      </c>
      <c r="C25" s="116">
        <v>25</v>
      </c>
      <c r="D25" s="116"/>
      <c r="E25" s="99">
        <v>2</v>
      </c>
      <c r="F25" s="97">
        <v>4.8</v>
      </c>
      <c r="G25" s="91">
        <f t="shared" si="10"/>
        <v>2.8</v>
      </c>
      <c r="H25" s="92">
        <f t="shared" si="11"/>
        <v>2.4</v>
      </c>
      <c r="I25" s="97">
        <v>4.8</v>
      </c>
      <c r="J25" s="93">
        <f t="shared" si="12"/>
        <v>0</v>
      </c>
      <c r="K25" s="112">
        <f>SUM(F25/I25)*100%</f>
        <v>1</v>
      </c>
    </row>
    <row r="26" spans="1:11" ht="20.25" x14ac:dyDescent="0.3">
      <c r="A26" s="31">
        <v>220125</v>
      </c>
      <c r="B26" s="72" t="s">
        <v>69</v>
      </c>
      <c r="C26" s="117">
        <v>1200</v>
      </c>
      <c r="D26" s="117"/>
      <c r="E26" s="99">
        <v>200</v>
      </c>
      <c r="F26" s="97">
        <v>292.2</v>
      </c>
      <c r="G26" s="91">
        <f t="shared" si="10"/>
        <v>92.199999999999989</v>
      </c>
      <c r="H26" s="92">
        <f t="shared" si="11"/>
        <v>1.4609999999999999</v>
      </c>
      <c r="I26" s="97">
        <v>190.5</v>
      </c>
      <c r="J26" s="93">
        <f t="shared" si="12"/>
        <v>101.69999999999999</v>
      </c>
      <c r="K26" s="112">
        <f t="shared" si="3"/>
        <v>1.5338582677165353</v>
      </c>
    </row>
    <row r="27" spans="1:11" ht="40.5" x14ac:dyDescent="0.3">
      <c r="A27" s="31">
        <v>220126</v>
      </c>
      <c r="B27" s="177" t="s">
        <v>34</v>
      </c>
      <c r="C27" s="118">
        <v>130</v>
      </c>
      <c r="D27" s="119"/>
      <c r="E27" s="99">
        <v>20</v>
      </c>
      <c r="F27" s="97">
        <v>21</v>
      </c>
      <c r="G27" s="91">
        <f t="shared" si="10"/>
        <v>1</v>
      </c>
      <c r="H27" s="92">
        <f t="shared" si="11"/>
        <v>1.05</v>
      </c>
      <c r="I27" s="97">
        <v>27.2</v>
      </c>
      <c r="J27" s="93">
        <f t="shared" si="12"/>
        <v>-6.1999999999999993</v>
      </c>
      <c r="K27" s="112">
        <f t="shared" si="3"/>
        <v>0.7720588235294118</v>
      </c>
    </row>
    <row r="28" spans="1:11" ht="40.5" x14ac:dyDescent="0.3">
      <c r="A28" s="31">
        <v>220804</v>
      </c>
      <c r="B28" s="175" t="s">
        <v>73</v>
      </c>
      <c r="C28" s="119">
        <v>27</v>
      </c>
      <c r="D28" s="119"/>
      <c r="E28" s="99">
        <v>4.4000000000000004</v>
      </c>
      <c r="F28" s="97">
        <v>5.5</v>
      </c>
      <c r="G28" s="91">
        <f t="shared" si="10"/>
        <v>1.0999999999999996</v>
      </c>
      <c r="H28" s="92">
        <f t="shared" si="11"/>
        <v>1.25</v>
      </c>
      <c r="I28" s="97"/>
      <c r="J28" s="93">
        <f t="shared" si="12"/>
        <v>5.5</v>
      </c>
      <c r="K28" s="112"/>
    </row>
    <row r="29" spans="1:11" ht="20.25" x14ac:dyDescent="0.3">
      <c r="A29" s="31">
        <v>220900</v>
      </c>
      <c r="B29" s="61" t="s">
        <v>19</v>
      </c>
      <c r="C29" s="120">
        <v>17.5</v>
      </c>
      <c r="D29" s="120"/>
      <c r="E29" s="99">
        <v>2.5</v>
      </c>
      <c r="F29" s="97">
        <v>2.9</v>
      </c>
      <c r="G29" s="91">
        <f t="shared" si="10"/>
        <v>0.39999999999999991</v>
      </c>
      <c r="H29" s="92">
        <f t="shared" si="11"/>
        <v>1.1599999999999999</v>
      </c>
      <c r="I29" s="97">
        <v>3.1</v>
      </c>
      <c r="J29" s="93">
        <f t="shared" si="12"/>
        <v>-0.20000000000000018</v>
      </c>
      <c r="K29" s="112">
        <f t="shared" si="3"/>
        <v>0.93548387096774188</v>
      </c>
    </row>
    <row r="30" spans="1:11" ht="20.25" x14ac:dyDescent="0.3">
      <c r="A30" s="31">
        <v>240603</v>
      </c>
      <c r="B30" s="69" t="s">
        <v>17</v>
      </c>
      <c r="C30" s="121">
        <v>76</v>
      </c>
      <c r="D30" s="121"/>
      <c r="E30" s="99">
        <v>12.6</v>
      </c>
      <c r="F30" s="97">
        <v>72.3</v>
      </c>
      <c r="G30" s="91">
        <f t="shared" si="10"/>
        <v>59.699999999999996</v>
      </c>
      <c r="H30" s="92">
        <f t="shared" si="11"/>
        <v>5.7380952380952381</v>
      </c>
      <c r="I30" s="97">
        <v>35.299999999999997</v>
      </c>
      <c r="J30" s="93">
        <f t="shared" si="12"/>
        <v>37</v>
      </c>
      <c r="K30" s="112">
        <f t="shared" si="3"/>
        <v>2.048158640226629</v>
      </c>
    </row>
    <row r="31" spans="1:11" ht="141.75" x14ac:dyDescent="0.3">
      <c r="A31" s="36">
        <v>240622</v>
      </c>
      <c r="B31" s="73" t="s">
        <v>47</v>
      </c>
      <c r="C31" s="122"/>
      <c r="D31" s="123"/>
      <c r="E31" s="123"/>
      <c r="F31" s="124"/>
      <c r="G31" s="91">
        <f t="shared" si="10"/>
        <v>0</v>
      </c>
      <c r="H31" s="92" t="e">
        <f t="shared" si="11"/>
        <v>#DIV/0!</v>
      </c>
      <c r="I31" s="124">
        <v>3.8</v>
      </c>
      <c r="J31" s="93">
        <f t="shared" si="12"/>
        <v>-3.8</v>
      </c>
      <c r="K31" s="112">
        <f t="shared" si="3"/>
        <v>0</v>
      </c>
    </row>
    <row r="32" spans="1:11" ht="20.25" x14ac:dyDescent="0.3">
      <c r="A32" s="34">
        <v>300000</v>
      </c>
      <c r="B32" s="23" t="s">
        <v>20</v>
      </c>
      <c r="C32" s="125"/>
      <c r="D32" s="109">
        <f>SUM(D33:D35)</f>
        <v>0</v>
      </c>
      <c r="E32" s="109">
        <f>SUM(E34)</f>
        <v>0</v>
      </c>
      <c r="F32" s="109">
        <f>SUM(F34)</f>
        <v>0</v>
      </c>
      <c r="G32" s="109">
        <f>SUM(F32-E32)</f>
        <v>0</v>
      </c>
      <c r="H32" s="86" t="e">
        <f>SUM(F32/E32)</f>
        <v>#DIV/0!</v>
      </c>
      <c r="I32" s="109"/>
      <c r="J32" s="109">
        <f>SUM(F32-I32)</f>
        <v>0</v>
      </c>
      <c r="K32" s="110"/>
    </row>
    <row r="33" spans="1:11" ht="20.25" x14ac:dyDescent="0.3">
      <c r="A33" s="31">
        <v>310102</v>
      </c>
      <c r="B33" s="55" t="s">
        <v>21</v>
      </c>
      <c r="C33" s="126"/>
      <c r="D33" s="96"/>
      <c r="E33" s="96"/>
      <c r="F33" s="97"/>
      <c r="G33" s="91">
        <v>0</v>
      </c>
      <c r="H33" s="92"/>
      <c r="I33" s="97"/>
      <c r="J33" s="93">
        <f t="shared" si="12"/>
        <v>0</v>
      </c>
      <c r="K33" s="112"/>
    </row>
    <row r="34" spans="1:11" ht="20.25" x14ac:dyDescent="0.3">
      <c r="A34" s="31">
        <v>310200</v>
      </c>
      <c r="B34" s="162" t="s">
        <v>70</v>
      </c>
      <c r="C34" s="127"/>
      <c r="D34" s="96"/>
      <c r="E34" s="96"/>
      <c r="F34" s="97"/>
      <c r="G34" s="91">
        <f t="shared" ref="G34:G35" si="13">SUM(F34-E34)</f>
        <v>0</v>
      </c>
      <c r="H34" s="92" t="e">
        <f t="shared" ref="H34" si="14">SUM(F34/E34)</f>
        <v>#DIV/0!</v>
      </c>
      <c r="I34" s="97"/>
      <c r="J34" s="93">
        <f t="shared" si="12"/>
        <v>0</v>
      </c>
      <c r="K34" s="112"/>
    </row>
    <row r="35" spans="1:11" ht="20.25" x14ac:dyDescent="0.3">
      <c r="A35" s="31"/>
      <c r="B35" s="56" t="s">
        <v>22</v>
      </c>
      <c r="C35" s="127"/>
      <c r="D35" s="96"/>
      <c r="E35" s="96">
        <v>0</v>
      </c>
      <c r="F35" s="97"/>
      <c r="G35" s="91">
        <f t="shared" si="13"/>
        <v>0</v>
      </c>
      <c r="H35" s="92"/>
      <c r="I35" s="97"/>
      <c r="J35" s="93">
        <f t="shared" si="12"/>
        <v>0</v>
      </c>
      <c r="K35" s="112" t="e">
        <f t="shared" ref="K35" si="15">SUM(F35/I35)*100%</f>
        <v>#DIV/0!</v>
      </c>
    </row>
    <row r="36" spans="1:11" ht="20.25" x14ac:dyDescent="0.3">
      <c r="A36" s="37"/>
      <c r="B36" s="23" t="s">
        <v>23</v>
      </c>
      <c r="C36" s="102">
        <f>SUM(C8,C19,C32)</f>
        <v>383251.6</v>
      </c>
      <c r="D36" s="102">
        <f>SUM(D8,D19,D32)</f>
        <v>0</v>
      </c>
      <c r="E36" s="102">
        <f>SUM(E8,E19,E32)</f>
        <v>62680.700000000004</v>
      </c>
      <c r="F36" s="102">
        <f>SUM(F8,F19,F32,F35)</f>
        <v>70251.899999999994</v>
      </c>
      <c r="G36" s="102">
        <f>SUM(G8,G19,G32,G35)</f>
        <v>7571.1999999999971</v>
      </c>
      <c r="H36" s="86">
        <f>SUM(F36/E36)</f>
        <v>1.1207899720328585</v>
      </c>
      <c r="I36" s="102">
        <f>SUM(I8,I19,I32,I35)</f>
        <v>56066.200000000004</v>
      </c>
      <c r="J36" s="102">
        <f>SUM(J8,J19,J32,J35)</f>
        <v>14185.699999999999</v>
      </c>
      <c r="K36" s="110">
        <f t="shared" ref="K36:K57" si="16">SUM(F36/I36)*100%</f>
        <v>1.2530169692256652</v>
      </c>
    </row>
    <row r="37" spans="1:11" ht="20.25" x14ac:dyDescent="0.3">
      <c r="A37" s="38">
        <v>400000</v>
      </c>
      <c r="B37" s="74" t="s">
        <v>24</v>
      </c>
      <c r="C37" s="128">
        <f>SUM(C38,C43)</f>
        <v>159773.29999999999</v>
      </c>
      <c r="D37" s="128">
        <f>SUM(D38,D43)</f>
        <v>0</v>
      </c>
      <c r="E37" s="128">
        <f>SUM(E38,E43)</f>
        <v>25672.1</v>
      </c>
      <c r="F37" s="129">
        <f>SUM(F38,F43)</f>
        <v>25957.1</v>
      </c>
      <c r="G37" s="103">
        <f t="shared" ref="G37:G58" si="17">SUM(F37-E37)</f>
        <v>285</v>
      </c>
      <c r="H37" s="130">
        <f t="shared" ref="H37:H58" si="18">SUM(F37/E37)</f>
        <v>1.0111015460363586</v>
      </c>
      <c r="I37" s="128">
        <f>SUM(I38,I43)</f>
        <v>23685.599999999999</v>
      </c>
      <c r="J37" s="128">
        <f>SUM(J38,J43)</f>
        <v>2271.5000000000018</v>
      </c>
      <c r="K37" s="105">
        <f t="shared" si="16"/>
        <v>1.0959021515182221</v>
      </c>
    </row>
    <row r="38" spans="1:11" ht="20.25" x14ac:dyDescent="0.3">
      <c r="A38" s="38">
        <v>410300</v>
      </c>
      <c r="B38" s="74" t="s">
        <v>49</v>
      </c>
      <c r="C38" s="128">
        <f>SUM(C39:C42)</f>
        <v>97317.5</v>
      </c>
      <c r="D38" s="128">
        <f t="shared" ref="D38:F38" si="19">SUM(D39:D42)</f>
        <v>0</v>
      </c>
      <c r="E38" s="128">
        <f t="shared" si="19"/>
        <v>15369.7</v>
      </c>
      <c r="F38" s="129">
        <f t="shared" si="19"/>
        <v>16075.7</v>
      </c>
      <c r="G38" s="103">
        <f t="shared" si="17"/>
        <v>706</v>
      </c>
      <c r="H38" s="130">
        <f t="shared" si="18"/>
        <v>1.0459345335302577</v>
      </c>
      <c r="I38" s="131">
        <f>SUM(I39:I42)</f>
        <v>14383</v>
      </c>
      <c r="J38" s="104">
        <f t="shared" ref="J38:J59" si="20">SUM(F38-I38)</f>
        <v>1692.7000000000007</v>
      </c>
      <c r="K38" s="105">
        <f t="shared" si="16"/>
        <v>1.1176875477994856</v>
      </c>
    </row>
    <row r="39" spans="1:11" ht="20.25" x14ac:dyDescent="0.3">
      <c r="A39" s="31">
        <v>410339</v>
      </c>
      <c r="B39" s="161" t="s">
        <v>25</v>
      </c>
      <c r="C39" s="138">
        <v>67106.2</v>
      </c>
      <c r="D39" s="138"/>
      <c r="E39" s="96">
        <v>10334.4</v>
      </c>
      <c r="F39" s="133">
        <v>10334.4</v>
      </c>
      <c r="G39" s="91">
        <f t="shared" si="17"/>
        <v>0</v>
      </c>
      <c r="H39" s="92">
        <f t="shared" si="18"/>
        <v>1</v>
      </c>
      <c r="I39" s="133">
        <v>8174.6</v>
      </c>
      <c r="J39" s="93">
        <f t="shared" si="20"/>
        <v>2159.7999999999993</v>
      </c>
      <c r="K39" s="134">
        <f t="shared" si="16"/>
        <v>1.2642086462946198</v>
      </c>
    </row>
    <row r="40" spans="1:11" ht="20.25" x14ac:dyDescent="0.3">
      <c r="A40" s="31">
        <v>410342</v>
      </c>
      <c r="B40" s="161" t="s">
        <v>26</v>
      </c>
      <c r="C40" s="138">
        <v>30211.3</v>
      </c>
      <c r="D40" s="138"/>
      <c r="E40" s="96">
        <v>5035.3</v>
      </c>
      <c r="F40" s="133">
        <v>5035.3</v>
      </c>
      <c r="G40" s="91">
        <f t="shared" si="17"/>
        <v>0</v>
      </c>
      <c r="H40" s="92">
        <f t="shared" si="18"/>
        <v>1</v>
      </c>
      <c r="I40" s="133">
        <v>6208.4</v>
      </c>
      <c r="J40" s="93">
        <f t="shared" si="20"/>
        <v>-1173.0999999999995</v>
      </c>
      <c r="K40" s="134">
        <f t="shared" si="16"/>
        <v>0.81104632433477231</v>
      </c>
    </row>
    <row r="41" spans="1:11" ht="37.5" x14ac:dyDescent="0.3">
      <c r="A41" s="31">
        <v>410345</v>
      </c>
      <c r="B41" s="26" t="s">
        <v>66</v>
      </c>
      <c r="C41" s="132"/>
      <c r="D41" s="176"/>
      <c r="E41" s="96"/>
      <c r="F41" s="133">
        <v>706</v>
      </c>
      <c r="G41" s="91">
        <f t="shared" si="17"/>
        <v>706</v>
      </c>
      <c r="H41" s="92" t="e">
        <f t="shared" si="18"/>
        <v>#DIV/0!</v>
      </c>
      <c r="I41" s="133"/>
      <c r="J41" s="93">
        <f t="shared" si="20"/>
        <v>706</v>
      </c>
      <c r="K41" s="134" t="e">
        <f t="shared" si="16"/>
        <v>#DIV/0!</v>
      </c>
    </row>
    <row r="42" spans="1:11" ht="56.25" x14ac:dyDescent="0.3">
      <c r="A42" s="31">
        <v>410351</v>
      </c>
      <c r="B42" s="161" t="s">
        <v>58</v>
      </c>
      <c r="C42" s="138"/>
      <c r="D42" s="138"/>
      <c r="E42" s="96"/>
      <c r="F42" s="133"/>
      <c r="G42" s="91">
        <f t="shared" si="17"/>
        <v>0</v>
      </c>
      <c r="H42" s="92" t="e">
        <f t="shared" si="18"/>
        <v>#DIV/0!</v>
      </c>
      <c r="I42" s="133"/>
      <c r="J42" s="93">
        <f t="shared" si="20"/>
        <v>0</v>
      </c>
      <c r="K42" s="134" t="e">
        <f t="shared" si="16"/>
        <v>#DIV/0!</v>
      </c>
    </row>
    <row r="43" spans="1:11" ht="20.25" x14ac:dyDescent="0.3">
      <c r="A43" s="38">
        <v>410500</v>
      </c>
      <c r="B43" s="74" t="s">
        <v>50</v>
      </c>
      <c r="C43" s="128">
        <f>SUM(C44:C57)</f>
        <v>62455.8</v>
      </c>
      <c r="D43" s="128">
        <f>SUM(D44:D57)</f>
        <v>0</v>
      </c>
      <c r="E43" s="128">
        <f>SUM(E44:E57)</f>
        <v>10302.4</v>
      </c>
      <c r="F43" s="128">
        <f>SUM(F44:F57)</f>
        <v>9881.4</v>
      </c>
      <c r="G43" s="128">
        <f>SUM(G44:G57)</f>
        <v>-421.00000000000017</v>
      </c>
      <c r="H43" s="92">
        <f t="shared" si="18"/>
        <v>0.95913573536263397</v>
      </c>
      <c r="I43" s="128">
        <f>SUM(I44:I59)</f>
        <v>9302.5999999999985</v>
      </c>
      <c r="J43" s="104">
        <f t="shared" si="20"/>
        <v>578.80000000000109</v>
      </c>
      <c r="K43" s="135">
        <f t="shared" si="16"/>
        <v>1.0622191645346464</v>
      </c>
    </row>
    <row r="44" spans="1:11" ht="112.5" x14ac:dyDescent="0.3">
      <c r="A44" s="31">
        <v>410501</v>
      </c>
      <c r="B44" s="169" t="s">
        <v>51</v>
      </c>
      <c r="C44" s="136">
        <v>6995</v>
      </c>
      <c r="D44" s="137"/>
      <c r="E44" s="96">
        <v>1869.2</v>
      </c>
      <c r="F44" s="133">
        <v>1869.2</v>
      </c>
      <c r="G44" s="91">
        <f t="shared" si="17"/>
        <v>0</v>
      </c>
      <c r="H44" s="92">
        <f t="shared" si="18"/>
        <v>1</v>
      </c>
      <c r="I44" s="133">
        <v>1024.4000000000001</v>
      </c>
      <c r="J44" s="93">
        <f t="shared" si="20"/>
        <v>844.8</v>
      </c>
      <c r="K44" s="134">
        <f t="shared" si="16"/>
        <v>1.8246778602108551</v>
      </c>
    </row>
    <row r="45" spans="1:11" ht="56.25" x14ac:dyDescent="0.3">
      <c r="A45" s="31">
        <v>410502</v>
      </c>
      <c r="B45" s="161" t="s">
        <v>52</v>
      </c>
      <c r="C45" s="138">
        <v>20</v>
      </c>
      <c r="D45" s="138"/>
      <c r="E45" s="96">
        <v>3.2</v>
      </c>
      <c r="F45" s="133"/>
      <c r="G45" s="91">
        <f t="shared" si="17"/>
        <v>-3.2</v>
      </c>
      <c r="H45" s="92">
        <f t="shared" si="18"/>
        <v>0</v>
      </c>
      <c r="I45" s="133">
        <v>0.5</v>
      </c>
      <c r="J45" s="93">
        <f t="shared" si="20"/>
        <v>-0.5</v>
      </c>
      <c r="K45" s="134">
        <f t="shared" si="16"/>
        <v>0</v>
      </c>
    </row>
    <row r="46" spans="1:11" ht="187.5" x14ac:dyDescent="0.3">
      <c r="A46" s="31">
        <v>410503</v>
      </c>
      <c r="B46" s="59" t="s">
        <v>53</v>
      </c>
      <c r="C46" s="139">
        <v>53400</v>
      </c>
      <c r="D46" s="139"/>
      <c r="E46" s="96">
        <v>8000</v>
      </c>
      <c r="F46" s="133">
        <v>7582.2</v>
      </c>
      <c r="G46" s="91">
        <f>SUM(F46-E46)</f>
        <v>-417.80000000000018</v>
      </c>
      <c r="H46" s="92">
        <f t="shared" si="18"/>
        <v>0.94777499999999992</v>
      </c>
      <c r="I46" s="97">
        <v>7971</v>
      </c>
      <c r="J46" s="93">
        <f t="shared" si="20"/>
        <v>-388.80000000000018</v>
      </c>
      <c r="K46" s="134">
        <f t="shared" si="16"/>
        <v>0.95122318404215278</v>
      </c>
    </row>
    <row r="47" spans="1:11" ht="206.25" x14ac:dyDescent="0.3">
      <c r="A47" s="31">
        <v>410505</v>
      </c>
      <c r="B47" s="170" t="s">
        <v>68</v>
      </c>
      <c r="C47" s="115"/>
      <c r="D47" s="115"/>
      <c r="E47" s="96"/>
      <c r="F47" s="133"/>
      <c r="G47" s="91">
        <f>SUM(F47-E47)</f>
        <v>0</v>
      </c>
      <c r="H47" s="92" t="e">
        <f t="shared" si="18"/>
        <v>#DIV/0!</v>
      </c>
      <c r="I47" s="97"/>
      <c r="J47" s="93">
        <f t="shared" si="20"/>
        <v>0</v>
      </c>
      <c r="K47" s="134" t="e">
        <f t="shared" si="16"/>
        <v>#DIV/0!</v>
      </c>
    </row>
    <row r="48" spans="1:11" ht="206.25" x14ac:dyDescent="0.3">
      <c r="A48" s="168">
        <v>410506</v>
      </c>
      <c r="B48" s="170" t="s">
        <v>71</v>
      </c>
      <c r="C48" s="115"/>
      <c r="D48" s="115"/>
      <c r="E48" s="96"/>
      <c r="F48" s="133"/>
      <c r="G48" s="91">
        <f>SUM(F48-E48)</f>
        <v>0</v>
      </c>
      <c r="H48" s="92" t="e">
        <f t="shared" si="18"/>
        <v>#DIV/0!</v>
      </c>
      <c r="I48" s="97"/>
      <c r="J48" s="93">
        <f t="shared" si="20"/>
        <v>0</v>
      </c>
      <c r="K48" s="134"/>
    </row>
    <row r="49" spans="1:49" ht="56.25" x14ac:dyDescent="0.3">
      <c r="A49" s="31">
        <v>410508</v>
      </c>
      <c r="B49" s="170" t="s">
        <v>62</v>
      </c>
      <c r="C49" s="115"/>
      <c r="D49" s="115"/>
      <c r="E49" s="96"/>
      <c r="F49" s="133"/>
      <c r="G49" s="91">
        <f t="shared" si="17"/>
        <v>0</v>
      </c>
      <c r="H49" s="92" t="e">
        <f t="shared" si="18"/>
        <v>#DIV/0!</v>
      </c>
      <c r="I49" s="133"/>
      <c r="J49" s="93">
        <f t="shared" si="20"/>
        <v>0</v>
      </c>
      <c r="K49" s="134"/>
    </row>
    <row r="50" spans="1:49" ht="34.5" customHeight="1" x14ac:dyDescent="0.3">
      <c r="A50" s="31">
        <v>410511</v>
      </c>
      <c r="B50" s="169" t="s">
        <v>64</v>
      </c>
      <c r="C50" s="115"/>
      <c r="D50" s="115"/>
      <c r="E50" s="96"/>
      <c r="F50" s="133"/>
      <c r="G50" s="91">
        <f t="shared" ref="G50" si="21">SUM(F50-E50)</f>
        <v>0</v>
      </c>
      <c r="H50" s="92" t="e">
        <f t="shared" si="18"/>
        <v>#DIV/0!</v>
      </c>
      <c r="I50" s="133"/>
      <c r="J50" s="93">
        <f t="shared" si="20"/>
        <v>0</v>
      </c>
      <c r="K50" s="134"/>
    </row>
    <row r="51" spans="1:49" ht="53.25" customHeight="1" x14ac:dyDescent="0.3">
      <c r="A51" s="31">
        <v>410512</v>
      </c>
      <c r="B51" s="171" t="s">
        <v>61</v>
      </c>
      <c r="C51" s="115">
        <v>798.6</v>
      </c>
      <c r="D51" s="115"/>
      <c r="E51" s="96">
        <v>118.5</v>
      </c>
      <c r="F51" s="133">
        <v>118.5</v>
      </c>
      <c r="G51" s="91">
        <f t="shared" si="17"/>
        <v>0</v>
      </c>
      <c r="H51" s="92">
        <f t="shared" si="18"/>
        <v>1</v>
      </c>
      <c r="I51" s="133"/>
      <c r="J51" s="93">
        <f t="shared" si="20"/>
        <v>118.5</v>
      </c>
      <c r="K51" s="134" t="e">
        <f t="shared" si="16"/>
        <v>#DIV/0!</v>
      </c>
    </row>
    <row r="52" spans="1:49" ht="48.75" customHeight="1" x14ac:dyDescent="0.3">
      <c r="A52" s="31">
        <v>410514</v>
      </c>
      <c r="B52" s="172" t="s">
        <v>65</v>
      </c>
      <c r="C52" s="115"/>
      <c r="D52" s="115"/>
      <c r="E52" s="96"/>
      <c r="F52" s="133"/>
      <c r="G52" s="91">
        <f t="shared" ref="G52" si="22">SUM(F52-E52)</f>
        <v>0</v>
      </c>
      <c r="H52" s="92" t="e">
        <f t="shared" si="18"/>
        <v>#DIV/0!</v>
      </c>
      <c r="I52" s="133"/>
      <c r="J52" s="93"/>
      <c r="K52" s="134"/>
    </row>
    <row r="53" spans="1:49" ht="33" customHeight="1" x14ac:dyDescent="0.3">
      <c r="A53" s="31">
        <v>410515</v>
      </c>
      <c r="B53" s="60" t="s">
        <v>57</v>
      </c>
      <c r="C53" s="115">
        <v>828</v>
      </c>
      <c r="D53" s="115"/>
      <c r="E53" s="96">
        <v>138</v>
      </c>
      <c r="F53" s="133">
        <v>138</v>
      </c>
      <c r="G53" s="91">
        <f t="shared" si="17"/>
        <v>0</v>
      </c>
      <c r="H53" s="92">
        <f t="shared" si="18"/>
        <v>1</v>
      </c>
      <c r="I53" s="133">
        <v>104.8</v>
      </c>
      <c r="J53" s="93">
        <f t="shared" si="20"/>
        <v>33.200000000000003</v>
      </c>
      <c r="K53" s="134">
        <f t="shared" si="16"/>
        <v>1.3167938931297711</v>
      </c>
    </row>
    <row r="54" spans="1:49" ht="36" customHeight="1" x14ac:dyDescent="0.3">
      <c r="A54" s="35">
        <v>410516</v>
      </c>
      <c r="B54" s="173" t="s">
        <v>60</v>
      </c>
      <c r="C54" s="115"/>
      <c r="D54" s="115"/>
      <c r="E54" s="96"/>
      <c r="F54" s="133"/>
      <c r="G54" s="91">
        <f t="shared" si="17"/>
        <v>0</v>
      </c>
      <c r="H54" s="92" t="e">
        <f t="shared" si="18"/>
        <v>#DIV/0!</v>
      </c>
      <c r="I54" s="133"/>
      <c r="J54" s="93">
        <f t="shared" si="20"/>
        <v>0</v>
      </c>
      <c r="K54" s="134" t="e">
        <f t="shared" si="16"/>
        <v>#DIV/0!</v>
      </c>
    </row>
    <row r="55" spans="1:49" ht="56.25" x14ac:dyDescent="0.3">
      <c r="A55" s="31">
        <v>410520</v>
      </c>
      <c r="B55" s="170" t="s">
        <v>56</v>
      </c>
      <c r="C55" s="114">
        <v>208.4</v>
      </c>
      <c r="D55" s="114"/>
      <c r="E55" s="96">
        <v>138.9</v>
      </c>
      <c r="F55" s="133">
        <v>138.9</v>
      </c>
      <c r="G55" s="91">
        <f t="shared" si="17"/>
        <v>0</v>
      </c>
      <c r="H55" s="92">
        <f t="shared" si="18"/>
        <v>1</v>
      </c>
      <c r="I55" s="133">
        <v>151.9</v>
      </c>
      <c r="J55" s="93">
        <f t="shared" si="20"/>
        <v>-13</v>
      </c>
      <c r="K55" s="134">
        <f t="shared" si="16"/>
        <v>0.91441737985516791</v>
      </c>
    </row>
    <row r="56" spans="1:49" ht="51.75" customHeight="1" x14ac:dyDescent="0.3">
      <c r="A56" s="31">
        <v>410526</v>
      </c>
      <c r="B56" s="172" t="s">
        <v>63</v>
      </c>
      <c r="C56" s="114"/>
      <c r="D56" s="114"/>
      <c r="E56" s="96"/>
      <c r="F56" s="133"/>
      <c r="G56" s="91"/>
      <c r="H56" s="92"/>
      <c r="I56" s="140"/>
      <c r="J56" s="93"/>
      <c r="K56" s="134"/>
    </row>
    <row r="57" spans="1:49" ht="27" customHeight="1" x14ac:dyDescent="0.3">
      <c r="A57" s="31">
        <v>410539</v>
      </c>
      <c r="B57" s="169" t="s">
        <v>54</v>
      </c>
      <c r="C57" s="114">
        <v>205.8</v>
      </c>
      <c r="D57" s="114"/>
      <c r="E57" s="96">
        <v>34.6</v>
      </c>
      <c r="F57" s="133">
        <v>34.6</v>
      </c>
      <c r="G57" s="91">
        <f t="shared" si="17"/>
        <v>0</v>
      </c>
      <c r="H57" s="92">
        <f t="shared" si="18"/>
        <v>1</v>
      </c>
      <c r="I57" s="133">
        <v>50</v>
      </c>
      <c r="J57" s="93">
        <f t="shared" si="20"/>
        <v>-15.399999999999999</v>
      </c>
      <c r="K57" s="112">
        <f t="shared" si="16"/>
        <v>0.69200000000000006</v>
      </c>
    </row>
    <row r="58" spans="1:49" ht="38.25" hidden="1" customHeight="1" x14ac:dyDescent="0.3">
      <c r="A58" s="31">
        <v>410366</v>
      </c>
      <c r="B58" s="76" t="s">
        <v>27</v>
      </c>
      <c r="C58" s="141"/>
      <c r="D58" s="96"/>
      <c r="E58" s="96" t="s">
        <v>40</v>
      </c>
      <c r="F58" s="133"/>
      <c r="G58" s="91" t="e">
        <f t="shared" si="17"/>
        <v>#VALUE!</v>
      </c>
      <c r="H58" s="92" t="e">
        <f t="shared" si="18"/>
        <v>#VALUE!</v>
      </c>
      <c r="I58" s="142"/>
      <c r="J58" s="93">
        <f t="shared" si="20"/>
        <v>0</v>
      </c>
      <c r="K58" s="112"/>
    </row>
    <row r="59" spans="1:49" s="25" customFormat="1" ht="40.5" hidden="1" x14ac:dyDescent="0.3">
      <c r="A59" s="31">
        <v>410370</v>
      </c>
      <c r="B59" s="174" t="s">
        <v>41</v>
      </c>
      <c r="C59" s="164"/>
      <c r="D59" s="96"/>
      <c r="E59" s="96"/>
      <c r="F59" s="133"/>
      <c r="G59" s="91"/>
      <c r="H59" s="92"/>
      <c r="I59" s="142"/>
      <c r="J59" s="93">
        <f t="shared" si="20"/>
        <v>0</v>
      </c>
      <c r="K59" s="112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</row>
    <row r="60" spans="1:49" ht="20.25" x14ac:dyDescent="0.3">
      <c r="A60" s="77"/>
      <c r="B60" s="23" t="s">
        <v>43</v>
      </c>
      <c r="C60" s="143">
        <f>SUM(C36:C37)</f>
        <v>543024.89999999991</v>
      </c>
      <c r="D60" s="143">
        <f>SUM(D36:D37)</f>
        <v>0</v>
      </c>
      <c r="E60" s="143">
        <f>SUM(E36:E37)</f>
        <v>88352.8</v>
      </c>
      <c r="F60" s="143">
        <f>SUM(F36:F37)</f>
        <v>96209</v>
      </c>
      <c r="G60" s="143">
        <f>SUM(G36:G37)</f>
        <v>7856.1999999999971</v>
      </c>
      <c r="H60" s="163">
        <f>SUM(F60/E60)</f>
        <v>1.088918517579522</v>
      </c>
      <c r="I60" s="143">
        <f>SUM(I36:I37)</f>
        <v>79751.8</v>
      </c>
      <c r="J60" s="143">
        <f>SUM(J36:J37)</f>
        <v>16457.2</v>
      </c>
      <c r="K60" s="144">
        <f>SUM(F60/I60)*100%</f>
        <v>1.2063552170609315</v>
      </c>
    </row>
    <row r="61" spans="1:49" ht="17.25" x14ac:dyDescent="0.25">
      <c r="A61" s="185" t="s">
        <v>32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7"/>
    </row>
    <row r="62" spans="1:49" ht="20.25" x14ac:dyDescent="0.3">
      <c r="A62" s="32">
        <v>190100</v>
      </c>
      <c r="B62" s="78" t="s">
        <v>15</v>
      </c>
      <c r="C62" s="145">
        <v>140</v>
      </c>
      <c r="D62" s="145"/>
      <c r="E62" s="99">
        <v>34.700000000000003</v>
      </c>
      <c r="F62" s="97">
        <v>92</v>
      </c>
      <c r="G62" s="91">
        <f t="shared" ref="G62:G66" si="23">SUM(F62-E62)</f>
        <v>57.3</v>
      </c>
      <c r="H62" s="92">
        <f t="shared" ref="H62" si="24">SUM(F62/E62)</f>
        <v>2.6512968299711814</v>
      </c>
      <c r="I62" s="97">
        <v>60.6</v>
      </c>
      <c r="J62" s="93">
        <f t="shared" ref="J62:J69" si="25">SUM(F62-I62)</f>
        <v>31.4</v>
      </c>
      <c r="K62" s="94">
        <f>SUM(F62/I62)*100%</f>
        <v>1.5181518151815181</v>
      </c>
    </row>
    <row r="63" spans="1:49" ht="37.5" customHeight="1" x14ac:dyDescent="0.3">
      <c r="A63" s="39">
        <v>240616</v>
      </c>
      <c r="B63" s="75" t="s">
        <v>37</v>
      </c>
      <c r="C63" s="146"/>
      <c r="D63" s="99"/>
      <c r="E63" s="99"/>
      <c r="F63" s="97"/>
      <c r="G63" s="91">
        <f t="shared" si="23"/>
        <v>0</v>
      </c>
      <c r="H63" s="92"/>
      <c r="I63" s="97"/>
      <c r="J63" s="93">
        <f t="shared" si="25"/>
        <v>0</v>
      </c>
      <c r="K63" s="94"/>
    </row>
    <row r="64" spans="1:49" ht="57.75" customHeight="1" x14ac:dyDescent="0.3">
      <c r="A64" s="39">
        <v>240621</v>
      </c>
      <c r="B64" s="79" t="s">
        <v>33</v>
      </c>
      <c r="C64" s="147"/>
      <c r="D64" s="148"/>
      <c r="E64" s="148"/>
      <c r="F64" s="149"/>
      <c r="G64" s="91">
        <f t="shared" si="23"/>
        <v>0</v>
      </c>
      <c r="H64" s="148"/>
      <c r="I64" s="149"/>
      <c r="J64" s="93">
        <f t="shared" si="25"/>
        <v>0</v>
      </c>
      <c r="K64" s="94" t="e">
        <f>SUM(F64/I64)*100%</f>
        <v>#DIV/0!</v>
      </c>
    </row>
    <row r="65" spans="1:11" ht="20.25" x14ac:dyDescent="0.3">
      <c r="A65" s="39">
        <v>250000</v>
      </c>
      <c r="B65" s="80" t="s">
        <v>28</v>
      </c>
      <c r="C65" s="178">
        <v>10480.9</v>
      </c>
      <c r="D65" s="178"/>
      <c r="E65" s="179">
        <v>1621.2</v>
      </c>
      <c r="F65" s="151">
        <v>1621.2</v>
      </c>
      <c r="G65" s="91">
        <f t="shared" si="23"/>
        <v>0</v>
      </c>
      <c r="H65" s="92">
        <f t="shared" ref="H65:H66" si="26">SUM(F65/E65)</f>
        <v>1</v>
      </c>
      <c r="I65" s="151">
        <v>1774.4</v>
      </c>
      <c r="J65" s="93">
        <f t="shared" si="25"/>
        <v>-153.20000000000005</v>
      </c>
      <c r="K65" s="94">
        <f>SUM(F65/I65)*100%</f>
        <v>0.91366095581605045</v>
      </c>
    </row>
    <row r="66" spans="1:11" ht="40.5" x14ac:dyDescent="0.3">
      <c r="A66" s="31">
        <v>410366</v>
      </c>
      <c r="B66" s="76" t="s">
        <v>27</v>
      </c>
      <c r="C66" s="152"/>
      <c r="D66" s="150"/>
      <c r="E66" s="150"/>
      <c r="F66" s="151"/>
      <c r="G66" s="91">
        <f t="shared" si="23"/>
        <v>0</v>
      </c>
      <c r="H66" s="92" t="e">
        <f t="shared" si="26"/>
        <v>#DIV/0!</v>
      </c>
      <c r="I66" s="151"/>
      <c r="J66" s="93">
        <f t="shared" si="25"/>
        <v>0</v>
      </c>
      <c r="K66" s="94"/>
    </row>
    <row r="67" spans="1:11" ht="20.25" x14ac:dyDescent="0.3">
      <c r="A67" s="37"/>
      <c r="B67" s="81" t="s">
        <v>29</v>
      </c>
      <c r="C67" s="102">
        <f>SUM(C69:C71)</f>
        <v>170</v>
      </c>
      <c r="D67" s="102">
        <f>SUM(D69:D73)</f>
        <v>0</v>
      </c>
      <c r="E67" s="102">
        <f>SUM(E69:E73)</f>
        <v>0</v>
      </c>
      <c r="F67" s="102">
        <f>SUM(F68:F73)</f>
        <v>2</v>
      </c>
      <c r="G67" s="102">
        <f>SUM(G68:G73)</f>
        <v>2</v>
      </c>
      <c r="H67" s="86" t="e">
        <f>SUM(F67/E67)</f>
        <v>#DIV/0!</v>
      </c>
      <c r="I67" s="102">
        <f>SUM(I68:I73)</f>
        <v>1127.3</v>
      </c>
      <c r="J67" s="102">
        <f t="shared" si="25"/>
        <v>-1125.3</v>
      </c>
      <c r="K67" s="110">
        <f>SUM(F67/I67)*100%</f>
        <v>1.7741506253880954E-3</v>
      </c>
    </row>
    <row r="68" spans="1:11" ht="60.75" x14ac:dyDescent="0.3">
      <c r="A68" s="37">
        <v>241109</v>
      </c>
      <c r="B68" s="175" t="s">
        <v>72</v>
      </c>
      <c r="C68" s="102"/>
      <c r="D68" s="102"/>
      <c r="E68" s="102"/>
      <c r="F68" s="97"/>
      <c r="G68" s="91">
        <f t="shared" ref="G68:G73" si="27">SUM(F68-E68)</f>
        <v>0</v>
      </c>
      <c r="H68" s="86"/>
      <c r="I68" s="97"/>
      <c r="J68" s="155">
        <f t="shared" si="25"/>
        <v>0</v>
      </c>
      <c r="K68" s="110"/>
    </row>
    <row r="69" spans="1:11" ht="40.5" x14ac:dyDescent="0.3">
      <c r="A69" s="40">
        <v>241700</v>
      </c>
      <c r="B69" s="57" t="s">
        <v>35</v>
      </c>
      <c r="C69" s="180">
        <v>100</v>
      </c>
      <c r="D69" s="153"/>
      <c r="E69" s="153"/>
      <c r="F69" s="97">
        <v>2</v>
      </c>
      <c r="G69" s="91">
        <f t="shared" si="27"/>
        <v>2</v>
      </c>
      <c r="H69" s="154"/>
      <c r="I69" s="97">
        <v>1112.5999999999999</v>
      </c>
      <c r="J69" s="155">
        <f t="shared" si="25"/>
        <v>-1110.5999999999999</v>
      </c>
      <c r="K69" s="134">
        <f t="shared" ref="K69" si="28">SUM(F69/I69)*100%</f>
        <v>1.7975912277548088E-3</v>
      </c>
    </row>
    <row r="70" spans="1:11" ht="20.25" x14ac:dyDescent="0.3">
      <c r="A70" s="41">
        <v>310300</v>
      </c>
      <c r="B70" s="82" t="s">
        <v>48</v>
      </c>
      <c r="C70" s="156"/>
      <c r="D70" s="101"/>
      <c r="E70" s="101"/>
      <c r="F70" s="97"/>
      <c r="G70" s="91">
        <f t="shared" si="27"/>
        <v>0</v>
      </c>
      <c r="H70" s="92"/>
      <c r="I70" s="97"/>
      <c r="J70" s="93"/>
      <c r="K70" s="112"/>
    </row>
    <row r="71" spans="1:11" ht="20.25" x14ac:dyDescent="0.3">
      <c r="A71" s="32">
        <v>330100</v>
      </c>
      <c r="B71" s="83" t="s">
        <v>30</v>
      </c>
      <c r="C71" s="157">
        <v>70</v>
      </c>
      <c r="D71" s="157"/>
      <c r="E71" s="158"/>
      <c r="F71" s="97"/>
      <c r="G71" s="91">
        <f t="shared" si="27"/>
        <v>0</v>
      </c>
      <c r="H71" s="92" t="e">
        <f t="shared" ref="H71:H75" si="29">SUM(F71/E71)</f>
        <v>#DIV/0!</v>
      </c>
      <c r="I71" s="97">
        <v>14.7</v>
      </c>
      <c r="J71" s="93">
        <f>SUM(F71-I71)</f>
        <v>-14.7</v>
      </c>
      <c r="K71" s="134">
        <f t="shared" ref="K71" si="30">SUM(F71/I71)*100%</f>
        <v>0</v>
      </c>
    </row>
    <row r="72" spans="1:11" ht="40.5" x14ac:dyDescent="0.3">
      <c r="A72" s="31">
        <v>410345</v>
      </c>
      <c r="B72" s="166" t="s">
        <v>66</v>
      </c>
      <c r="C72" s="156"/>
      <c r="D72" s="158"/>
      <c r="E72" s="158"/>
      <c r="F72" s="97"/>
      <c r="G72" s="91"/>
      <c r="H72" s="92"/>
      <c r="I72" s="97"/>
      <c r="J72" s="93">
        <f>SUM(F72-I72)</f>
        <v>0</v>
      </c>
      <c r="K72" s="94"/>
    </row>
    <row r="73" spans="1:11" ht="20.25" x14ac:dyDescent="0.3">
      <c r="A73" s="31">
        <v>410539</v>
      </c>
      <c r="B73" s="68" t="s">
        <v>54</v>
      </c>
      <c r="C73" s="156"/>
      <c r="D73" s="158"/>
      <c r="E73" s="158"/>
      <c r="F73" s="97"/>
      <c r="G73" s="91">
        <f t="shared" si="27"/>
        <v>0</v>
      </c>
      <c r="H73" s="92" t="e">
        <f t="shared" si="29"/>
        <v>#DIV/0!</v>
      </c>
      <c r="I73" s="97"/>
      <c r="J73" s="93">
        <f>SUM(F73-I73)</f>
        <v>0</v>
      </c>
      <c r="K73" s="94"/>
    </row>
    <row r="74" spans="1:11" ht="20.25" x14ac:dyDescent="0.3">
      <c r="A74" s="37"/>
      <c r="B74" s="81" t="s">
        <v>44</v>
      </c>
      <c r="C74" s="131">
        <f>SUM(C62:C67)</f>
        <v>10790.9</v>
      </c>
      <c r="D74" s="131">
        <f>SUM(D62:D67)</f>
        <v>0</v>
      </c>
      <c r="E74" s="131">
        <f>SUM(E62:E67)</f>
        <v>1655.9</v>
      </c>
      <c r="F74" s="131">
        <f>SUM(F62:F67)</f>
        <v>1715.2</v>
      </c>
      <c r="G74" s="131">
        <f>SUM(G62:G67)</f>
        <v>59.3</v>
      </c>
      <c r="H74" s="86">
        <f t="shared" si="29"/>
        <v>1.0358113412645691</v>
      </c>
      <c r="I74" s="131">
        <f>SUM(I62:I67)</f>
        <v>2962.3</v>
      </c>
      <c r="J74" s="131">
        <f>SUM(J62:J67)</f>
        <v>-1247.0999999999999</v>
      </c>
      <c r="K74" s="110">
        <f>SUM(F74/I74)*100%</f>
        <v>0.57900955338757043</v>
      </c>
    </row>
    <row r="75" spans="1:11" ht="21" thickBot="1" x14ac:dyDescent="0.35">
      <c r="A75" s="42"/>
      <c r="B75" s="24" t="s">
        <v>31</v>
      </c>
      <c r="C75" s="159">
        <f>SUM(C60,C74)</f>
        <v>553815.79999999993</v>
      </c>
      <c r="D75" s="159">
        <f>SUM(D60,D74)</f>
        <v>0</v>
      </c>
      <c r="E75" s="159">
        <f>SUM(E60,E74)</f>
        <v>90008.7</v>
      </c>
      <c r="F75" s="159">
        <f>SUM(F60,F74)</f>
        <v>97924.2</v>
      </c>
      <c r="G75" s="159">
        <f>SUM(G60,G74)</f>
        <v>7915.4999999999973</v>
      </c>
      <c r="H75" s="167">
        <f t="shared" si="29"/>
        <v>1.0879414989884311</v>
      </c>
      <c r="I75" s="159">
        <f>SUM(I60,I74)</f>
        <v>82714.100000000006</v>
      </c>
      <c r="J75" s="159">
        <f>SUM(J60,J74)</f>
        <v>15210.1</v>
      </c>
      <c r="K75" s="160">
        <f>SUM(F75/I75)*100%</f>
        <v>1.1838876322174816</v>
      </c>
    </row>
    <row r="76" spans="1:11" ht="20.25" x14ac:dyDescent="0.3">
      <c r="A76" s="15"/>
      <c r="B76" s="16" t="s">
        <v>42</v>
      </c>
      <c r="C76" s="16"/>
      <c r="D76" s="17"/>
      <c r="E76" s="17"/>
      <c r="F76" s="18"/>
      <c r="G76" s="19"/>
      <c r="H76" s="20"/>
      <c r="I76" s="21"/>
      <c r="J76" s="22"/>
      <c r="K76" s="22"/>
    </row>
    <row r="77" spans="1:11" ht="18.75" x14ac:dyDescent="0.3">
      <c r="A77" s="1"/>
      <c r="B77" s="1"/>
      <c r="C77" s="1"/>
      <c r="D77" s="10"/>
      <c r="E77" s="10"/>
      <c r="F77" s="11"/>
      <c r="G77" s="12"/>
      <c r="H77" s="13"/>
      <c r="I77" s="8"/>
      <c r="J77" s="7"/>
      <c r="K77" s="7"/>
    </row>
    <row r="78" spans="1:11" ht="18.75" x14ac:dyDescent="0.3">
      <c r="A78" s="1"/>
      <c r="B78" s="1"/>
      <c r="C78" s="1"/>
      <c r="D78" s="10"/>
      <c r="E78" s="10"/>
      <c r="F78" s="14"/>
      <c r="G78" s="12"/>
      <c r="H78" s="13"/>
      <c r="I78" s="8"/>
      <c r="J78" s="7"/>
      <c r="K78" s="7"/>
    </row>
    <row r="79" spans="1:11" ht="20.25" x14ac:dyDescent="0.3">
      <c r="A79" s="1"/>
      <c r="B79" s="1"/>
      <c r="C79" s="1"/>
      <c r="D79" s="6"/>
      <c r="E79" s="6"/>
      <c r="F79" s="3"/>
      <c r="G79" s="3"/>
      <c r="H79" s="4"/>
      <c r="I79" s="5"/>
      <c r="J79" s="1"/>
      <c r="K79" s="1"/>
    </row>
    <row r="85" spans="2:2" x14ac:dyDescent="0.25">
      <c r="B85" t="s">
        <v>40</v>
      </c>
    </row>
  </sheetData>
  <mergeCells count="13">
    <mergeCell ref="I5:I6"/>
    <mergeCell ref="J5:K5"/>
    <mergeCell ref="A61:K61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11811023622047245" right="0.11811023622047245" top="0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лютий-19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Пользователь Windows</cp:lastModifiedBy>
  <cp:lastPrinted>2019-03-06T12:35:58Z</cp:lastPrinted>
  <dcterms:created xsi:type="dcterms:W3CDTF">2015-02-12T09:02:27Z</dcterms:created>
  <dcterms:modified xsi:type="dcterms:W3CDTF">2019-03-12T14:58:55Z</dcterms:modified>
</cp:coreProperties>
</file>