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305" yWindow="-15" windowWidth="10230" windowHeight="8115" tabRatio="351"/>
  </bookViews>
  <sheets>
    <sheet name="липень-19 " sheetId="43" r:id="rId1"/>
    <sheet name="Лист4" sheetId="37" r:id="rId2"/>
    <sheet name="Лист5" sheetId="38" r:id="rId3"/>
    <sheet name="Лист6" sheetId="39" r:id="rId4"/>
    <sheet name="Лист7" sheetId="40" r:id="rId5"/>
  </sheets>
  <calcPr calcId="145621"/>
</workbook>
</file>

<file path=xl/calcChain.xml><?xml version="1.0" encoding="utf-8"?>
<calcChain xmlns="http://schemas.openxmlformats.org/spreadsheetml/2006/main">
  <c r="J40" i="43" l="1"/>
  <c r="G40" i="43"/>
  <c r="F39" i="43"/>
  <c r="J77" i="43" l="1"/>
  <c r="H77" i="43"/>
  <c r="G77" i="43"/>
  <c r="J76" i="43"/>
  <c r="K75" i="43"/>
  <c r="J75" i="43"/>
  <c r="H75" i="43"/>
  <c r="G75" i="43"/>
  <c r="G74" i="43"/>
  <c r="K73" i="43"/>
  <c r="J73" i="43"/>
  <c r="G73" i="43"/>
  <c r="J72" i="43"/>
  <c r="G72" i="43"/>
  <c r="I71" i="43"/>
  <c r="I78" i="43" s="1"/>
  <c r="F71" i="43"/>
  <c r="F78" i="43" s="1"/>
  <c r="E71" i="43"/>
  <c r="E78" i="43" s="1"/>
  <c r="D71" i="43"/>
  <c r="D78" i="43" s="1"/>
  <c r="C71" i="43"/>
  <c r="C78" i="43" s="1"/>
  <c r="J70" i="43"/>
  <c r="H70" i="43"/>
  <c r="G70" i="43"/>
  <c r="K69" i="43"/>
  <c r="J69" i="43"/>
  <c r="H69" i="43"/>
  <c r="G69" i="43"/>
  <c r="K68" i="43"/>
  <c r="J68" i="43"/>
  <c r="G68" i="43"/>
  <c r="J67" i="43"/>
  <c r="G67" i="43"/>
  <c r="K66" i="43"/>
  <c r="J66" i="43"/>
  <c r="H66" i="43"/>
  <c r="G66" i="43"/>
  <c r="K63" i="43"/>
  <c r="J63" i="43"/>
  <c r="H63" i="43"/>
  <c r="G63" i="43"/>
  <c r="K62" i="43"/>
  <c r="J62" i="43"/>
  <c r="H62" i="43"/>
  <c r="G62" i="43"/>
  <c r="K61" i="43"/>
  <c r="J61" i="43"/>
  <c r="H61" i="43"/>
  <c r="G61" i="43"/>
  <c r="K60" i="43"/>
  <c r="J60" i="43"/>
  <c r="H60" i="43"/>
  <c r="G60" i="43"/>
  <c r="K59" i="43"/>
  <c r="J59" i="43"/>
  <c r="H59" i="43"/>
  <c r="G59" i="43"/>
  <c r="K58" i="43"/>
  <c r="J58" i="43"/>
  <c r="H58" i="43"/>
  <c r="G58" i="43"/>
  <c r="K57" i="43"/>
  <c r="J57" i="43"/>
  <c r="H57" i="43"/>
  <c r="G57" i="43"/>
  <c r="J56" i="43"/>
  <c r="H56" i="43"/>
  <c r="G56" i="43"/>
  <c r="K55" i="43"/>
  <c r="J55" i="43"/>
  <c r="H55" i="43"/>
  <c r="G55" i="43"/>
  <c r="J54" i="43"/>
  <c r="H54" i="43"/>
  <c r="G54" i="43"/>
  <c r="J53" i="43"/>
  <c r="G53" i="43"/>
  <c r="J52" i="43"/>
  <c r="H52" i="43"/>
  <c r="G52" i="43"/>
  <c r="J51" i="43"/>
  <c r="H51" i="43"/>
  <c r="G51" i="43"/>
  <c r="K50" i="43"/>
  <c r="J50" i="43"/>
  <c r="H50" i="43"/>
  <c r="G50" i="43"/>
  <c r="K49" i="43"/>
  <c r="J49" i="43"/>
  <c r="H49" i="43"/>
  <c r="G49" i="43"/>
  <c r="K48" i="43"/>
  <c r="J48" i="43"/>
  <c r="H48" i="43"/>
  <c r="G48" i="43"/>
  <c r="K47" i="43"/>
  <c r="J47" i="43"/>
  <c r="H47" i="43"/>
  <c r="G47" i="43"/>
  <c r="I46" i="43"/>
  <c r="F46" i="43"/>
  <c r="E46" i="43"/>
  <c r="D46" i="43"/>
  <c r="C46" i="43"/>
  <c r="K45" i="43"/>
  <c r="J45" i="43"/>
  <c r="H45" i="43"/>
  <c r="G45" i="43"/>
  <c r="K44" i="43"/>
  <c r="J44" i="43"/>
  <c r="H44" i="43"/>
  <c r="G44" i="43"/>
  <c r="K43" i="43"/>
  <c r="J43" i="43"/>
  <c r="H43" i="43"/>
  <c r="G43" i="43"/>
  <c r="K42" i="43"/>
  <c r="J42" i="43"/>
  <c r="H42" i="43"/>
  <c r="G42" i="43"/>
  <c r="J41" i="43"/>
  <c r="G41" i="43"/>
  <c r="I39" i="43"/>
  <c r="E39" i="43"/>
  <c r="D39" i="43"/>
  <c r="C39" i="43"/>
  <c r="I38" i="43"/>
  <c r="E38" i="43"/>
  <c r="D38" i="43"/>
  <c r="C38" i="43"/>
  <c r="K36" i="43"/>
  <c r="J36" i="43"/>
  <c r="G36" i="43"/>
  <c r="J35" i="43"/>
  <c r="H35" i="43"/>
  <c r="G35" i="43"/>
  <c r="J34" i="43"/>
  <c r="F33" i="43"/>
  <c r="J33" i="43" s="1"/>
  <c r="E33" i="43"/>
  <c r="D33" i="43"/>
  <c r="K32" i="43"/>
  <c r="J32" i="43"/>
  <c r="H32" i="43"/>
  <c r="G32" i="43"/>
  <c r="K31" i="43"/>
  <c r="J31" i="43"/>
  <c r="H31" i="43"/>
  <c r="G31" i="43"/>
  <c r="K30" i="43"/>
  <c r="J30" i="43"/>
  <c r="H30" i="43"/>
  <c r="G30" i="43"/>
  <c r="J29" i="43"/>
  <c r="H29" i="43"/>
  <c r="G29" i="43"/>
  <c r="K28" i="43"/>
  <c r="J28" i="43"/>
  <c r="H28" i="43"/>
  <c r="G28" i="43"/>
  <c r="K27" i="43"/>
  <c r="J27" i="43"/>
  <c r="H27" i="43"/>
  <c r="G27" i="43"/>
  <c r="K26" i="43"/>
  <c r="J26" i="43"/>
  <c r="H26" i="43"/>
  <c r="G26" i="43"/>
  <c r="K25" i="43"/>
  <c r="J25" i="43"/>
  <c r="H25" i="43"/>
  <c r="G25" i="43"/>
  <c r="K24" i="43"/>
  <c r="J24" i="43"/>
  <c r="H24" i="43"/>
  <c r="G24" i="43"/>
  <c r="J23" i="43"/>
  <c r="K22" i="43"/>
  <c r="J22" i="43"/>
  <c r="H22" i="43"/>
  <c r="G22" i="43"/>
  <c r="K21" i="43"/>
  <c r="J21" i="43"/>
  <c r="H21" i="43"/>
  <c r="G21" i="43"/>
  <c r="I20" i="43"/>
  <c r="F20" i="43"/>
  <c r="E20" i="43"/>
  <c r="D20" i="43"/>
  <c r="C20" i="43"/>
  <c r="K19" i="43"/>
  <c r="J19" i="43"/>
  <c r="H19" i="43"/>
  <c r="G19" i="43"/>
  <c r="K18" i="43"/>
  <c r="J18" i="43"/>
  <c r="H18" i="43"/>
  <c r="G18" i="43"/>
  <c r="K17" i="43"/>
  <c r="J17" i="43"/>
  <c r="H17" i="43"/>
  <c r="G17" i="43"/>
  <c r="K16" i="43"/>
  <c r="J16" i="43"/>
  <c r="H16" i="43"/>
  <c r="G16" i="43"/>
  <c r="K15" i="43"/>
  <c r="J15" i="43"/>
  <c r="H15" i="43"/>
  <c r="G15" i="43"/>
  <c r="I14" i="43"/>
  <c r="F14" i="43"/>
  <c r="E14" i="43"/>
  <c r="D14" i="43"/>
  <c r="C14" i="43"/>
  <c r="I13" i="43"/>
  <c r="E13" i="43"/>
  <c r="D13" i="43"/>
  <c r="C13" i="43"/>
  <c r="K12" i="43"/>
  <c r="J12" i="43"/>
  <c r="H12" i="43"/>
  <c r="G12" i="43"/>
  <c r="J11" i="43"/>
  <c r="G11" i="43"/>
  <c r="K10" i="43"/>
  <c r="J10" i="43"/>
  <c r="H10" i="43"/>
  <c r="G10" i="43"/>
  <c r="K9" i="43"/>
  <c r="J9" i="43"/>
  <c r="H9" i="43"/>
  <c r="G9" i="43"/>
  <c r="I8" i="43"/>
  <c r="I37" i="43" s="1"/>
  <c r="I64" i="43" s="1"/>
  <c r="E8" i="43"/>
  <c r="E37" i="43" s="1"/>
  <c r="E64" i="43" s="1"/>
  <c r="D8" i="43"/>
  <c r="D37" i="43" s="1"/>
  <c r="D64" i="43" s="1"/>
  <c r="D79" i="43" s="1"/>
  <c r="C8" i="43"/>
  <c r="C37" i="43" s="1"/>
  <c r="C64" i="43" s="1"/>
  <c r="C79" i="43" s="1"/>
  <c r="K14" i="43" l="1"/>
  <c r="K46" i="43"/>
  <c r="G71" i="43"/>
  <c r="E79" i="43"/>
  <c r="G46" i="43"/>
  <c r="I79" i="43"/>
  <c r="K20" i="43"/>
  <c r="F38" i="43"/>
  <c r="K38" i="43" s="1"/>
  <c r="G14" i="43"/>
  <c r="G13" i="43" s="1"/>
  <c r="F13" i="43"/>
  <c r="K13" i="43" s="1"/>
  <c r="J20" i="43"/>
  <c r="F8" i="43"/>
  <c r="H8" i="43" s="1"/>
  <c r="G8" i="43"/>
  <c r="G78" i="43"/>
  <c r="G20" i="43"/>
  <c r="K39" i="43"/>
  <c r="K78" i="43"/>
  <c r="H78" i="43"/>
  <c r="H14" i="43"/>
  <c r="J14" i="43"/>
  <c r="H20" i="43"/>
  <c r="G33" i="43"/>
  <c r="H33" i="43"/>
  <c r="G39" i="43"/>
  <c r="H39" i="43"/>
  <c r="J39" i="43"/>
  <c r="H46" i="43"/>
  <c r="J46" i="43"/>
  <c r="H71" i="43"/>
  <c r="J71" i="43"/>
  <c r="J78" i="43" s="1"/>
  <c r="K71" i="43"/>
  <c r="J13" i="43" l="1"/>
  <c r="J8" i="43" s="1"/>
  <c r="J37" i="43" s="1"/>
  <c r="H38" i="43"/>
  <c r="H13" i="43"/>
  <c r="G37" i="43"/>
  <c r="G38" i="43"/>
  <c r="F37" i="43"/>
  <c r="F64" i="43" s="1"/>
  <c r="F79" i="43" s="1"/>
  <c r="K8" i="43"/>
  <c r="J38" i="43"/>
  <c r="J64" i="43" l="1"/>
  <c r="J79" i="43" s="1"/>
  <c r="G64" i="43"/>
  <c r="G79" i="43" s="1"/>
  <c r="K64" i="43"/>
  <c r="K37" i="43"/>
  <c r="H64" i="43"/>
  <c r="H37" i="43"/>
  <c r="K79" i="43"/>
  <c r="H79" i="43"/>
</calcChain>
</file>

<file path=xl/sharedStrings.xml><?xml version="1.0" encoding="utf-8"?>
<sst xmlns="http://schemas.openxmlformats.org/spreadsheetml/2006/main" count="91" uniqueCount="85">
  <si>
    <t xml:space="preserve">                                    Аналіз</t>
  </si>
  <si>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</si>
  <si>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</si>
  <si>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</si>
  <si>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</si>
  <si>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</si>
  <si>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</si>
  <si>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</si>
  <si>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</si>
  <si>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</si>
  <si>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</si>
  <si>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</si>
  <si>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</si>
  <si>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</si>
  <si>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</si>
  <si>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</si>
  <si>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</si>
  <si>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</si>
  <si>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</si>
  <si>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</si>
  <si>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</si>
  <si>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*Податки і збори, нараховані до 1 січня 2015 року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</si>
  <si>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</si>
  <si>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</si>
  <si>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</si>
  <si>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</si>
  <si>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</si>
  <si>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</si>
  <si>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</si>
  <si>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</si>
  <si>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</si>
  <si>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</si>
  <si>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</si>
  <si>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</si>
  <si>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</si>
  <si>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</si>
  <si>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Іншi надходження до фондiв охорони навколишнього природного середовища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</si>
  <si>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</si>
  <si>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</si>
  <si>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 </t>
  </si>
  <si>
    <t>Начальник відділу доходів бюджету                                          О.Хандучка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</si>
  <si>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</si>
  <si>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</si>
  <si>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</si>
  <si>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</si>
  <si>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</si>
  <si>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</si>
  <si>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</si>
  <si>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</si>
  <si>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</si>
  <si>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</si>
  <si>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</si>
  <si>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Інші субвенцiї з місцевого бюджету</t>
  </si>
  <si>
    <t>Відхилення фактичних надходжень на звітну дату 2018 року до фактичних надходжень у 2017 році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</si>
  <si>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</si>
  <si>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</si>
  <si>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</si>
  <si>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 xml:space="preserve">                                       виконання  розпису доходів  бюджету м.Вараш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</si>
  <si>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</si>
  <si>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</si>
  <si>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</si>
  <si>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</si>
  <si>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</si>
  <si>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</si>
  <si>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</si>
  <si>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Частина чистого прибутку (доходу) комунальних унітарних підприємств та їх об'єднань, що вилучається до бюджету 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</si>
  <si>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</si>
  <si>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Плата за надання інших адміністративних послуг</t>
  </si>
  <si>
    <t>Надходження коштів від Державного фонду дорогоцінних металів і дорогоцінного каміння  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</si>
  <si>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 пунктів 11 - 14 частини другої статті 7 або учасниками бойових дій відповідно до пунктів 19 - 20 частини першої статті 6 Закону України  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</si>
  <si>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</si>
  <si>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</si>
  <si>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Затверджений бюджет                 на 2019 р.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</si>
  <si>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</si>
  <si>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Внутрішні податки на товари та послуги (акцизний податок)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</si>
  <si>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</si>
  <si>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 Рентна плата та плата за використання інших природних ресурсів </t>
  </si>
  <si>
    <t>Субвенція з державного бюджету місцевим бюджетам на формування інфраструктури об'єднаних територіальних громад</t>
  </si>
  <si>
    <t>Затверджений бюджет                  на 2019р. зі змінами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</si>
  <si>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</si>
  <si>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 xml:space="preserve">Затверджено розписом станом на  01.08.2019 р.                             </t>
  </si>
  <si>
    <t xml:space="preserve"> Фактичні надходження до бюджету станом  на 01.08.2019р.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</si>
  <si>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ступенів,</t>
  </si>
  <si>
    <r>
      <t xml:space="preserve">                                                                                                                 станом  на 01 серпня 2019  року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</t>
    </r>
  </si>
  <si>
    <t xml:space="preserve"> Фактичні надходження до бюджету станом  на 01.08.2018р.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</si>
</sst>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4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5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5.5"/>
      <color indexed="8"/>
      <name val="Cambria"/>
      <family val="1"/>
      <charset val="204"/>
      <scheme val="major"/>
    </font>
    <font>
      <b/>
      <sz val="15.5"/>
      <name val="Cambria"/>
      <family val="1"/>
      <charset val="204"/>
      <scheme val="major"/>
    </font>
    <font>
      <sz val="15.5"/>
      <name val="Times New Roman"/>
      <family val="1"/>
      <charset val="204"/>
    </font>
    <font>
      <sz val="15.5"/>
      <name val="Cambria"/>
      <family val="1"/>
      <charset val="204"/>
      <scheme val="major"/>
    </font>
    <font>
      <sz val="15.5"/>
      <color indexed="8"/>
      <name val="Times New Roman"/>
      <family val="1"/>
      <charset val="204"/>
    </font>
    <font>
      <sz val="15.5"/>
      <color theme="3" tint="-0.499984740745262"/>
      <name val="Times New Roman"/>
      <family val="1"/>
      <charset val="204"/>
    </font>
    <font>
      <b/>
      <sz val="15.5"/>
      <color indexed="8"/>
      <name val="Times New Roman"/>
      <family val="1"/>
      <charset val="204"/>
    </font>
    <font>
      <sz val="15.5"/>
      <color indexed="8"/>
      <name val="Cambria"/>
      <family val="1"/>
      <charset val="204"/>
      <scheme val="major"/>
    </font>
    <font>
      <sz val="15.5"/>
      <color theme="1"/>
      <name val="Times New Roman"/>
      <family val="1"/>
      <charset val="204"/>
    </font>
    <font>
      <sz val="15.5"/>
      <color theme="1"/>
      <name val="Cambria"/>
      <family val="1"/>
      <charset val="204"/>
      <scheme val="major"/>
    </font>
    <font>
      <sz val="13.5"/>
      <name val="Cambria"/>
      <family val="1"/>
      <charset val="204"/>
      <scheme val="major"/>
    </font>
    <font>
      <sz val="13.5"/>
      <color theme="1"/>
      <name val="Cambria"/>
      <family val="1"/>
      <charset val="204"/>
      <scheme val="major"/>
    </font>
    <font>
      <sz val="16"/>
      <color rgb="FF000000"/>
      <name val="Times New Roman"/>
      <family val="1"/>
      <charset val="204"/>
    </font>
    <font>
      <b/>
      <sz val="15"/>
      <color indexed="8"/>
      <name val="Cambria"/>
      <family val="1"/>
      <charset val="204"/>
      <scheme val="major"/>
    </font>
    <font>
      <sz val="15"/>
      <color theme="1"/>
      <name val="Cambria"/>
      <family val="1"/>
      <charset val="204"/>
      <scheme val="major"/>
    </font>
    <font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12">
    <xf numFmtId="0" fontId="0" fillId="0" borderId="0" xfId="0"/>
    <xf numFmtId="0" fontId="1" fillId="0" borderId="0" xfId="1"/>
    <xf numFmtId="0" fontId="3" fillId="0" borderId="0" xfId="1" applyFont="1"/>
    <xf numFmtId="166" fontId="7" fillId="0" borderId="0" xfId="1" applyNumberFormat="1" applyFont="1" applyFill="1" applyBorder="1"/>
    <xf numFmtId="165" fontId="8" fillId="0" borderId="0" xfId="1" applyNumberFormat="1" applyFont="1" applyFill="1" applyBorder="1"/>
    <xf numFmtId="0" fontId="1" fillId="0" borderId="0" xfId="1" applyFill="1"/>
    <xf numFmtId="0" fontId="10" fillId="0" borderId="0" xfId="1" applyFont="1"/>
    <xf numFmtId="0" fontId="14" fillId="0" borderId="0" xfId="1" applyFont="1"/>
    <xf numFmtId="0" fontId="14" fillId="0" borderId="0" xfId="1" applyFont="1" applyFill="1"/>
    <xf numFmtId="0" fontId="6" fillId="0" borderId="0" xfId="1" applyFont="1"/>
    <xf numFmtId="0" fontId="12" fillId="0" borderId="0" xfId="1" applyFont="1" applyBorder="1"/>
    <xf numFmtId="4" fontId="13" fillId="0" borderId="0" xfId="1" applyNumberFormat="1" applyFont="1" applyFill="1" applyBorder="1" applyAlignment="1">
      <alignment horizontal="right"/>
    </xf>
    <xf numFmtId="4" fontId="13" fillId="0" borderId="0" xfId="1" applyNumberFormat="1" applyFont="1" applyFill="1" applyBorder="1"/>
    <xf numFmtId="4" fontId="12" fillId="3" borderId="0" xfId="1" applyNumberFormat="1" applyFont="1" applyFill="1" applyBorder="1"/>
    <xf numFmtId="4" fontId="12" fillId="0" borderId="0" xfId="1" applyNumberFormat="1" applyFont="1" applyFill="1" applyBorder="1"/>
    <xf numFmtId="0" fontId="3" fillId="0" borderId="24" xfId="1" applyFont="1" applyBorder="1"/>
    <xf numFmtId="0" fontId="5" fillId="0" borderId="24" xfId="1" applyFont="1" applyBorder="1"/>
    <xf numFmtId="0" fontId="12" fillId="0" borderId="24" xfId="1" applyFont="1" applyBorder="1"/>
    <xf numFmtId="4" fontId="13" fillId="0" borderId="24" xfId="1" applyNumberFormat="1" applyFont="1" applyFill="1" applyBorder="1" applyAlignment="1">
      <alignment horizontal="right"/>
    </xf>
    <xf numFmtId="4" fontId="13" fillId="0" borderId="24" xfId="1" applyNumberFormat="1" applyFont="1" applyFill="1" applyBorder="1"/>
    <xf numFmtId="4" fontId="12" fillId="3" borderId="24" xfId="1" applyNumberFormat="1" applyFont="1" applyFill="1" applyBorder="1"/>
    <xf numFmtId="0" fontId="4" fillId="0" borderId="24" xfId="1" applyFont="1" applyFill="1" applyBorder="1"/>
    <xf numFmtId="0" fontId="4" fillId="0" borderId="24" xfId="1" applyFont="1" applyBorder="1"/>
    <xf numFmtId="0" fontId="16" fillId="4" borderId="11" xfId="1" applyFont="1" applyFill="1" applyBorder="1" applyAlignment="1">
      <alignment horizontal="left" wrapText="1"/>
    </xf>
    <xf numFmtId="0" fontId="11" fillId="4" borderId="27" xfId="1" applyFont="1" applyFill="1" applyBorder="1" applyAlignment="1">
      <alignment horizontal="left"/>
    </xf>
    <xf numFmtId="49" fontId="2" fillId="0" borderId="19" xfId="1" applyNumberFormat="1" applyFont="1" applyBorder="1" applyAlignment="1">
      <alignment horizontal="centerContinuous" vertical="center"/>
    </xf>
    <xf numFmtId="0" fontId="2" fillId="0" borderId="23" xfId="1" applyFont="1" applyBorder="1" applyAlignment="1">
      <alignment horizontal="centerContinuous" vertical="center"/>
    </xf>
    <xf numFmtId="0" fontId="2" fillId="0" borderId="25" xfId="1" applyFont="1" applyBorder="1" applyAlignment="1">
      <alignment horizontal="centerContinuous" vertical="center"/>
    </xf>
    <xf numFmtId="0" fontId="19" fillId="4" borderId="8" xfId="1" applyFont="1" applyFill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19" fillId="0" borderId="1" xfId="1" applyFont="1" applyFill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19" fillId="4" borderId="15" xfId="1" applyFont="1" applyFill="1" applyBorder="1" applyAlignment="1">
      <alignment horizontal="center"/>
    </xf>
    <xf numFmtId="0" fontId="19" fillId="0" borderId="16" xfId="1" applyFont="1" applyBorder="1" applyAlignment="1">
      <alignment horizontal="center"/>
    </xf>
    <xf numFmtId="0" fontId="19" fillId="0" borderId="15" xfId="1" applyFont="1" applyBorder="1" applyAlignment="1">
      <alignment horizontal="center"/>
    </xf>
    <xf numFmtId="0" fontId="19" fillId="4" borderId="1" xfId="1" applyFont="1" applyFill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9" fillId="0" borderId="16" xfId="1" applyFont="1" applyFill="1" applyBorder="1" applyAlignment="1">
      <alignment horizontal="center"/>
    </xf>
    <xf numFmtId="0" fontId="19" fillId="5" borderId="1" xfId="1" applyFont="1" applyFill="1" applyBorder="1" applyAlignment="1">
      <alignment horizontal="center"/>
    </xf>
    <xf numFmtId="0" fontId="19" fillId="0" borderId="15" xfId="1" applyFont="1" applyFill="1" applyBorder="1" applyAlignment="1">
      <alignment horizontal="center"/>
    </xf>
    <xf numFmtId="0" fontId="20" fillId="4" borderId="26" xfId="1" applyFont="1" applyFill="1" applyBorder="1"/>
    <xf numFmtId="0" fontId="24" fillId="2" borderId="2" xfId="1" applyFont="1" applyFill="1" applyBorder="1" applyAlignment="1">
      <alignment horizontal="center"/>
    </xf>
    <xf numFmtId="0" fontId="24" fillId="2" borderId="33" xfId="1" applyFont="1" applyFill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4" fillId="2" borderId="3" xfId="1" applyFont="1" applyFill="1" applyBorder="1" applyAlignment="1">
      <alignment horizontal="center"/>
    </xf>
    <xf numFmtId="0" fontId="24" fillId="2" borderId="21" xfId="1" applyFont="1" applyFill="1" applyBorder="1" applyAlignment="1">
      <alignment horizontal="centerContinuous"/>
    </xf>
    <xf numFmtId="0" fontId="24" fillId="2" borderId="22" xfId="1" applyFont="1" applyFill="1" applyBorder="1" applyAlignment="1">
      <alignment horizontal="centerContinuous"/>
    </xf>
    <xf numFmtId="0" fontId="24" fillId="2" borderId="0" xfId="1" applyFont="1" applyFill="1" applyBorder="1" applyAlignment="1">
      <alignment horizontal="centerContinuous"/>
    </xf>
    <xf numFmtId="0" fontId="24" fillId="2" borderId="5" xfId="1" applyFont="1" applyFill="1" applyBorder="1" applyAlignment="1">
      <alignment horizontal="centerContinuous"/>
    </xf>
    <xf numFmtId="0" fontId="5" fillId="0" borderId="6" xfId="1" applyFont="1" applyBorder="1" applyAlignment="1">
      <alignment wrapText="1"/>
    </xf>
    <xf numFmtId="0" fontId="5" fillId="0" borderId="11" xfId="1" applyFont="1" applyBorder="1" applyAlignment="1">
      <alignment wrapText="1"/>
    </xf>
    <xf numFmtId="0" fontId="26" fillId="5" borderId="6" xfId="1" applyFont="1" applyFill="1" applyBorder="1" applyAlignment="1">
      <alignment horizontal="left" wrapText="1"/>
    </xf>
    <xf numFmtId="0" fontId="28" fillId="4" borderId="9" xfId="1" applyFont="1" applyFill="1" applyBorder="1" applyAlignment="1">
      <alignment horizontal="left" wrapText="1"/>
    </xf>
    <xf numFmtId="11" fontId="4" fillId="0" borderId="6" xfId="1" applyNumberFormat="1" applyFont="1" applyBorder="1" applyAlignment="1" applyProtection="1">
      <alignment horizontal="left" wrapText="1"/>
      <protection locked="0"/>
    </xf>
    <xf numFmtId="11" fontId="4" fillId="0" borderId="17" xfId="1" applyNumberFormat="1" applyFont="1" applyBorder="1" applyAlignment="1" applyProtection="1">
      <alignment horizontal="left" wrapText="1"/>
      <protection locked="0"/>
    </xf>
    <xf numFmtId="0" fontId="5" fillId="0" borderId="6" xfId="1" applyFont="1" applyBorder="1" applyAlignment="1" applyProtection="1">
      <protection locked="0"/>
    </xf>
    <xf numFmtId="0" fontId="5" fillId="0" borderId="6" xfId="1" applyFont="1" applyFill="1" applyBorder="1" applyAlignment="1" applyProtection="1">
      <alignment wrapText="1"/>
      <protection locked="0"/>
    </xf>
    <xf numFmtId="0" fontId="5" fillId="0" borderId="13" xfId="1" applyFont="1" applyBorder="1" applyAlignment="1">
      <alignment horizontal="left" wrapText="1"/>
    </xf>
    <xf numFmtId="0" fontId="11" fillId="0" borderId="14" xfId="1" applyFont="1" applyBorder="1" applyAlignment="1">
      <alignment horizontal="left" wrapText="1"/>
    </xf>
    <xf numFmtId="0" fontId="5" fillId="0" borderId="14" xfId="1" applyFont="1" applyBorder="1" applyAlignment="1">
      <alignment horizontal="left" wrapText="1"/>
    </xf>
    <xf numFmtId="49" fontId="5" fillId="0" borderId="14" xfId="1" applyNumberFormat="1" applyFont="1" applyBorder="1" applyAlignment="1">
      <alignment horizontal="left" wrapText="1"/>
    </xf>
    <xf numFmtId="0" fontId="5" fillId="0" borderId="6" xfId="1" applyFont="1" applyFill="1" applyBorder="1" applyAlignment="1" applyProtection="1">
      <alignment horizontal="left" wrapText="1"/>
      <protection locked="0"/>
    </xf>
    <xf numFmtId="0" fontId="5" fillId="0" borderId="6" xfId="0" applyFont="1" applyBorder="1" applyAlignment="1">
      <alignment wrapText="1"/>
    </xf>
    <xf numFmtId="0" fontId="5" fillId="0" borderId="6" xfId="1" applyFont="1" applyBorder="1" applyAlignment="1"/>
    <xf numFmtId="0" fontId="5" fillId="0" borderId="6" xfId="1" applyFont="1" applyBorder="1" applyAlignment="1" applyProtection="1">
      <alignment wrapText="1"/>
      <protection locked="0"/>
    </xf>
    <xf numFmtId="0" fontId="5" fillId="3" borderId="6" xfId="0" applyFont="1" applyFill="1" applyBorder="1" applyAlignment="1" applyProtection="1">
      <alignment horizontal="left" wrapText="1"/>
    </xf>
    <xf numFmtId="49" fontId="26" fillId="0" borderId="6" xfId="1" applyNumberFormat="1" applyFont="1" applyBorder="1" applyAlignment="1" applyProtection="1">
      <alignment horizontal="left" wrapText="1"/>
      <protection locked="0"/>
    </xf>
    <xf numFmtId="11" fontId="5" fillId="0" borderId="11" xfId="1" applyNumberFormat="1" applyFont="1" applyBorder="1" applyAlignment="1">
      <alignment wrapText="1"/>
    </xf>
    <xf numFmtId="0" fontId="16" fillId="0" borderId="6" xfId="1" applyFont="1" applyFill="1" applyBorder="1" applyAlignment="1">
      <alignment horizontal="left" wrapText="1"/>
    </xf>
    <xf numFmtId="0" fontId="27" fillId="0" borderId="6" xfId="0" applyFont="1" applyBorder="1" applyAlignment="1">
      <alignment wrapText="1"/>
    </xf>
    <xf numFmtId="0" fontId="26" fillId="0" borderId="11" xfId="1" applyFont="1" applyFill="1" applyBorder="1" applyAlignment="1">
      <alignment horizontal="left" wrapText="1"/>
    </xf>
    <xf numFmtId="0" fontId="18" fillId="4" borderId="15" xfId="1" applyFont="1" applyFill="1" applyBorder="1" applyAlignment="1">
      <alignment horizontal="center"/>
    </xf>
    <xf numFmtId="49" fontId="5" fillId="0" borderId="13" xfId="1" applyNumberFormat="1" applyFont="1" applyBorder="1" applyAlignment="1">
      <alignment horizontal="left" wrapText="1"/>
    </xf>
    <xf numFmtId="0" fontId="27" fillId="0" borderId="13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16" fillId="4" borderId="6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wrapText="1"/>
    </xf>
    <xf numFmtId="0" fontId="5" fillId="0" borderId="6" xfId="1" applyFont="1" applyFill="1" applyBorder="1" applyAlignment="1"/>
    <xf numFmtId="166" fontId="29" fillId="4" borderId="9" xfId="1" applyNumberFormat="1" applyFont="1" applyFill="1" applyBorder="1" applyAlignment="1">
      <alignment wrapText="1"/>
    </xf>
    <xf numFmtId="166" fontId="29" fillId="4" borderId="9" xfId="1" applyNumberFormat="1" applyFont="1" applyFill="1" applyBorder="1" applyAlignment="1">
      <alignment horizontal="right" wrapText="1"/>
    </xf>
    <xf numFmtId="165" fontId="30" fillId="4" borderId="6" xfId="1" applyNumberFormat="1" applyFont="1" applyFill="1" applyBorder="1"/>
    <xf numFmtId="165" fontId="30" fillId="4" borderId="12" xfId="1" applyNumberFormat="1" applyFont="1" applyFill="1" applyBorder="1"/>
    <xf numFmtId="166" fontId="31" fillId="0" borderId="6" xfId="1" applyNumberFormat="1" applyFont="1" applyBorder="1" applyAlignment="1" applyProtection="1">
      <protection locked="0"/>
    </xf>
    <xf numFmtId="166" fontId="32" fillId="0" borderId="6" xfId="1" applyNumberFormat="1" applyFont="1" applyBorder="1" applyProtection="1">
      <protection locked="0"/>
    </xf>
    <xf numFmtId="166" fontId="32" fillId="3" borderId="6" xfId="1" applyNumberFormat="1" applyFont="1" applyFill="1" applyBorder="1" applyAlignment="1">
      <alignment horizontal="right"/>
    </xf>
    <xf numFmtId="165" fontId="32" fillId="3" borderId="6" xfId="1" applyNumberFormat="1" applyFont="1" applyFill="1" applyBorder="1"/>
    <xf numFmtId="166" fontId="32" fillId="0" borderId="6" xfId="1" applyNumberFormat="1" applyFont="1" applyBorder="1"/>
    <xf numFmtId="165" fontId="32" fillId="3" borderId="7" xfId="1" applyNumberFormat="1" applyFont="1" applyFill="1" applyBorder="1"/>
    <xf numFmtId="164" fontId="31" fillId="0" borderId="6" xfId="1" applyNumberFormat="1" applyFont="1" applyFill="1" applyBorder="1" applyAlignment="1" applyProtection="1">
      <alignment wrapText="1"/>
      <protection locked="0"/>
    </xf>
    <xf numFmtId="166" fontId="32" fillId="0" borderId="6" xfId="1" applyNumberFormat="1" applyFont="1" applyBorder="1" applyAlignment="1" applyProtection="1">
      <alignment horizontal="right"/>
      <protection locked="0"/>
    </xf>
    <xf numFmtId="166" fontId="31" fillId="0" borderId="13" xfId="1" applyNumberFormat="1" applyFont="1" applyBorder="1" applyAlignment="1">
      <alignment wrapText="1"/>
    </xf>
    <xf numFmtId="166" fontId="32" fillId="0" borderId="6" xfId="1" applyNumberFormat="1" applyFont="1" applyFill="1" applyBorder="1" applyProtection="1">
      <protection locked="0"/>
    </xf>
    <xf numFmtId="166" fontId="30" fillId="0" borderId="6" xfId="1" applyNumberFormat="1" applyFont="1" applyFill="1" applyBorder="1" applyAlignment="1" applyProtection="1">
      <protection locked="0"/>
    </xf>
    <xf numFmtId="166" fontId="30" fillId="0" borderId="6" xfId="1" applyNumberFormat="1" applyFont="1" applyFill="1" applyBorder="1" applyProtection="1">
      <protection locked="0"/>
    </xf>
    <xf numFmtId="166" fontId="30" fillId="4" borderId="6" xfId="1" applyNumberFormat="1" applyFont="1" applyFill="1" applyBorder="1" applyProtection="1">
      <protection locked="0"/>
    </xf>
    <xf numFmtId="166" fontId="30" fillId="3" borderId="6" xfId="1" applyNumberFormat="1" applyFont="1" applyFill="1" applyBorder="1" applyAlignment="1">
      <alignment horizontal="right"/>
    </xf>
    <xf numFmtId="166" fontId="30" fillId="0" borderId="6" xfId="1" applyNumberFormat="1" applyFont="1" applyBorder="1"/>
    <xf numFmtId="165" fontId="30" fillId="3" borderId="7" xfId="1" applyNumberFormat="1" applyFont="1" applyFill="1" applyBorder="1"/>
    <xf numFmtId="166" fontId="31" fillId="0" borderId="14" xfId="1" applyNumberFormat="1" applyFont="1" applyBorder="1" applyAlignment="1">
      <alignment wrapText="1"/>
    </xf>
    <xf numFmtId="166" fontId="29" fillId="4" borderId="11" xfId="1" applyNumberFormat="1" applyFont="1" applyFill="1" applyBorder="1" applyAlignment="1"/>
    <xf numFmtId="166" fontId="29" fillId="4" borderId="11" xfId="1" applyNumberFormat="1" applyFont="1" applyFill="1" applyBorder="1" applyAlignment="1">
      <alignment horizontal="right"/>
    </xf>
    <xf numFmtId="165" fontId="30" fillId="4" borderId="7" xfId="1" applyNumberFormat="1" applyFont="1" applyFill="1" applyBorder="1"/>
    <xf numFmtId="164" fontId="31" fillId="0" borderId="6" xfId="1" applyNumberFormat="1" applyFont="1" applyFill="1" applyBorder="1" applyAlignment="1" applyProtection="1">
      <alignment horizontal="right" wrapText="1"/>
      <protection locked="0"/>
    </xf>
    <xf numFmtId="165" fontId="32" fillId="0" borderId="7" xfId="1" applyNumberFormat="1" applyFont="1" applyBorder="1"/>
    <xf numFmtId="164" fontId="31" fillId="0" borderId="0" xfId="0" applyNumberFormat="1" applyFont="1" applyBorder="1" applyAlignment="1">
      <alignment horizontal="right" wrapText="1"/>
    </xf>
    <xf numFmtId="164" fontId="31" fillId="0" borderId="6" xfId="0" applyNumberFormat="1" applyFont="1" applyBorder="1" applyAlignment="1">
      <alignment horizontal="right" wrapText="1"/>
    </xf>
    <xf numFmtId="164" fontId="31" fillId="0" borderId="6" xfId="1" applyNumberFormat="1" applyFont="1" applyBorder="1" applyAlignment="1" applyProtection="1">
      <alignment horizontal="right" wrapText="1"/>
      <protection locked="0"/>
    </xf>
    <xf numFmtId="164" fontId="31" fillId="3" borderId="6" xfId="0" applyNumberFormat="1" applyFont="1" applyFill="1" applyBorder="1" applyAlignment="1" applyProtection="1">
      <alignment horizontal="right" wrapText="1"/>
    </xf>
    <xf numFmtId="164" fontId="33" fillId="0" borderId="6" xfId="1" applyNumberFormat="1" applyFont="1" applyBorder="1" applyAlignment="1" applyProtection="1">
      <alignment horizontal="right" wrapText="1"/>
      <protection locked="0"/>
    </xf>
    <xf numFmtId="164" fontId="34" fillId="0" borderId="17" xfId="0" applyNumberFormat="1" applyFont="1" applyBorder="1" applyAlignment="1" applyProtection="1">
      <alignment horizontal="right" wrapText="1"/>
      <protection locked="0"/>
    </xf>
    <xf numFmtId="164" fontId="34" fillId="0" borderId="6" xfId="0" applyNumberFormat="1" applyFont="1" applyBorder="1" applyAlignment="1" applyProtection="1">
      <alignment horizontal="right" wrapText="1"/>
      <protection locked="0"/>
    </xf>
    <xf numFmtId="164" fontId="31" fillId="0" borderId="6" xfId="1" applyNumberFormat="1" applyFont="1" applyBorder="1" applyAlignment="1" applyProtection="1">
      <alignment horizontal="right"/>
      <protection locked="0"/>
    </xf>
    <xf numFmtId="164" fontId="31" fillId="0" borderId="6" xfId="1" applyNumberFormat="1" applyFont="1" applyBorder="1" applyAlignment="1">
      <alignment horizontal="right"/>
    </xf>
    <xf numFmtId="164" fontId="31" fillId="0" borderId="11" xfId="1" applyNumberFormat="1" applyFont="1" applyBorder="1" applyAlignment="1">
      <alignment horizontal="right" wrapText="1"/>
    </xf>
    <xf numFmtId="166" fontId="32" fillId="0" borderId="11" xfId="1" applyNumberFormat="1" applyFont="1" applyFill="1" applyBorder="1" applyProtection="1">
      <protection locked="0"/>
    </xf>
    <xf numFmtId="0" fontId="35" fillId="4" borderId="11" xfId="1" applyFont="1" applyFill="1" applyBorder="1" applyAlignment="1">
      <alignment horizontal="left" wrapText="1"/>
    </xf>
    <xf numFmtId="0" fontId="31" fillId="0" borderId="6" xfId="1" applyFont="1" applyBorder="1" applyAlignment="1">
      <alignment wrapText="1"/>
    </xf>
    <xf numFmtId="0" fontId="31" fillId="0" borderId="11" xfId="1" applyFont="1" applyBorder="1" applyAlignment="1">
      <alignment wrapText="1"/>
    </xf>
    <xf numFmtId="166" fontId="30" fillId="0" borderId="6" xfId="1" applyNumberFormat="1" applyFont="1" applyBorder="1" applyAlignment="1" applyProtection="1">
      <alignment horizontal="right"/>
      <protection locked="0"/>
    </xf>
    <xf numFmtId="165" fontId="30" fillId="3" borderId="6" xfId="1" applyNumberFormat="1" applyFont="1" applyFill="1" applyBorder="1"/>
    <xf numFmtId="166" fontId="30" fillId="4" borderId="6" xfId="1" applyNumberFormat="1" applyFont="1" applyFill="1" applyBorder="1" applyAlignment="1" applyProtection="1">
      <alignment horizontal="right"/>
      <protection locked="0"/>
    </xf>
    <xf numFmtId="0" fontId="31" fillId="0" borderId="6" xfId="1" applyFont="1" applyBorder="1" applyAlignment="1">
      <alignment horizontal="right" wrapText="1"/>
    </xf>
    <xf numFmtId="165" fontId="36" fillId="3" borderId="7" xfId="1" applyNumberFormat="1" applyFont="1" applyFill="1" applyBorder="1" applyAlignment="1"/>
    <xf numFmtId="165" fontId="29" fillId="3" borderId="7" xfId="1" applyNumberFormat="1" applyFont="1" applyFill="1" applyBorder="1" applyAlignment="1"/>
    <xf numFmtId="166" fontId="31" fillId="0" borderId="0" xfId="0" applyNumberFormat="1" applyFont="1" applyBorder="1" applyAlignment="1">
      <alignment horizontal="right" wrapText="1"/>
    </xf>
    <xf numFmtId="166" fontId="31" fillId="0" borderId="6" xfId="0" applyNumberFormat="1" applyFont="1" applyBorder="1" applyAlignment="1">
      <alignment horizontal="right" wrapText="1"/>
    </xf>
    <xf numFmtId="166" fontId="31" fillId="0" borderId="6" xfId="1" applyNumberFormat="1" applyFont="1" applyBorder="1" applyAlignment="1">
      <alignment horizontal="right" wrapText="1"/>
    </xf>
    <xf numFmtId="166" fontId="31" fillId="0" borderId="6" xfId="1" applyNumberFormat="1" applyFont="1" applyBorder="1" applyAlignment="1" applyProtection="1">
      <alignment horizontal="right" wrapText="1"/>
      <protection locked="0"/>
    </xf>
    <xf numFmtId="166" fontId="30" fillId="4" borderId="11" xfId="1" applyNumberFormat="1" applyFont="1" applyFill="1" applyBorder="1" applyProtection="1">
      <protection locked="0"/>
    </xf>
    <xf numFmtId="165" fontId="30" fillId="4" borderId="29" xfId="1" applyNumberFormat="1" applyFont="1" applyFill="1" applyBorder="1"/>
    <xf numFmtId="164" fontId="31" fillId="0" borderId="13" xfId="1" applyNumberFormat="1" applyFont="1" applyBorder="1" applyAlignment="1">
      <alignment horizontal="right" wrapText="1"/>
    </xf>
    <xf numFmtId="0" fontId="37" fillId="0" borderId="6" xfId="0" applyFont="1" applyBorder="1" applyAlignment="1">
      <alignment horizontal="right" wrapText="1"/>
    </xf>
    <xf numFmtId="0" fontId="37" fillId="0" borderId="13" xfId="0" applyFont="1" applyBorder="1" applyAlignment="1">
      <alignment horizontal="right" wrapText="1"/>
    </xf>
    <xf numFmtId="0" fontId="38" fillId="0" borderId="6" xfId="0" applyFont="1" applyBorder="1" applyAlignment="1">
      <alignment horizontal="center"/>
    </xf>
    <xf numFmtId="166" fontId="38" fillId="0" borderId="6" xfId="0" applyNumberFormat="1" applyFont="1" applyBorder="1" applyAlignment="1">
      <alignment horizontal="right"/>
    </xf>
    <xf numFmtId="0" fontId="33" fillId="0" borderId="11" xfId="1" applyFont="1" applyFill="1" applyBorder="1" applyAlignment="1">
      <alignment horizontal="right" wrapText="1"/>
    </xf>
    <xf numFmtId="166" fontId="30" fillId="5" borderId="6" xfId="1" applyNumberFormat="1" applyFont="1" applyFill="1" applyBorder="1" applyProtection="1">
      <protection locked="0"/>
    </xf>
    <xf numFmtId="165" fontId="32" fillId="5" borderId="6" xfId="1" applyNumberFormat="1" applyFont="1" applyFill="1" applyBorder="1"/>
    <xf numFmtId="166" fontId="32" fillId="5" borderId="6" xfId="1" applyNumberFormat="1" applyFont="1" applyFill="1" applyBorder="1" applyProtection="1">
      <protection locked="0"/>
    </xf>
    <xf numFmtId="0" fontId="31" fillId="0" borderId="6" xfId="1" applyFont="1" applyFill="1" applyBorder="1" applyAlignment="1">
      <alignment wrapText="1"/>
    </xf>
    <xf numFmtId="164" fontId="31" fillId="0" borderId="6" xfId="1" applyNumberFormat="1" applyFont="1" applyFill="1" applyBorder="1" applyAlignment="1"/>
    <xf numFmtId="166" fontId="32" fillId="0" borderId="6" xfId="1" applyNumberFormat="1" applyFont="1" applyFill="1" applyBorder="1" applyAlignment="1" applyProtection="1">
      <alignment horizontal="right"/>
      <protection locked="0"/>
    </xf>
    <xf numFmtId="166" fontId="30" fillId="4" borderId="27" xfId="1" applyNumberFormat="1" applyFont="1" applyFill="1" applyBorder="1" applyAlignment="1">
      <alignment horizontal="right"/>
    </xf>
    <xf numFmtId="165" fontId="30" fillId="4" borderId="28" xfId="1" applyNumberFormat="1" applyFont="1" applyFill="1" applyBorder="1"/>
    <xf numFmtId="0" fontId="4" fillId="0" borderId="6" xfId="1" applyFont="1" applyBorder="1" applyAlignment="1">
      <alignment horizontal="left" wrapText="1"/>
    </xf>
    <xf numFmtId="165" fontId="30" fillId="4" borderId="11" xfId="1" applyNumberFormat="1" applyFont="1" applyFill="1" applyBorder="1"/>
    <xf numFmtId="0" fontId="5" fillId="0" borderId="0" xfId="0" applyFont="1" applyBorder="1" applyAlignment="1">
      <alignment wrapText="1"/>
    </xf>
    <xf numFmtId="165" fontId="30" fillId="4" borderId="27" xfId="1" applyNumberFormat="1" applyFont="1" applyFill="1" applyBorder="1"/>
    <xf numFmtId="0" fontId="19" fillId="0" borderId="34" xfId="1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1" fillId="0" borderId="0" xfId="0" applyFont="1" applyAlignment="1">
      <alignment wrapText="1"/>
    </xf>
    <xf numFmtId="164" fontId="31" fillId="0" borderId="6" xfId="1" applyNumberFormat="1" applyFont="1" applyBorder="1" applyAlignment="1">
      <alignment horizontal="right" wrapText="1"/>
    </xf>
    <xf numFmtId="49" fontId="5" fillId="0" borderId="6" xfId="0" applyNumberFormat="1" applyFont="1" applyBorder="1" applyAlignment="1" applyProtection="1">
      <alignment horizontal="left" wrapText="1"/>
      <protection locked="0"/>
    </xf>
    <xf numFmtId="166" fontId="37" fillId="0" borderId="14" xfId="0" applyNumberFormat="1" applyFont="1" applyBorder="1" applyAlignment="1">
      <alignment horizontal="right" wrapText="1"/>
    </xf>
    <xf numFmtId="166" fontId="38" fillId="5" borderId="6" xfId="0" applyNumberFormat="1" applyFont="1" applyFill="1" applyBorder="1" applyAlignment="1">
      <alignment horizontal="right"/>
    </xf>
    <xf numFmtId="164" fontId="33" fillId="5" borderId="6" xfId="1" applyNumberFormat="1" applyFont="1" applyFill="1" applyBorder="1" applyAlignment="1">
      <alignment horizontal="right" wrapText="1"/>
    </xf>
    <xf numFmtId="0" fontId="41" fillId="0" borderId="6" xfId="0" applyFont="1" applyBorder="1" applyAlignment="1">
      <alignment wrapText="1"/>
    </xf>
    <xf numFmtId="0" fontId="4" fillId="0" borderId="11" xfId="1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164" fontId="31" fillId="0" borderId="11" xfId="0" applyNumberFormat="1" applyFont="1" applyBorder="1" applyAlignment="1">
      <alignment horizontal="right" wrapText="1"/>
    </xf>
    <xf numFmtId="0" fontId="44" fillId="0" borderId="0" xfId="0" applyFont="1" applyAlignment="1">
      <alignment wrapText="1"/>
    </xf>
    <xf numFmtId="0" fontId="24" fillId="6" borderId="4" xfId="1" applyFont="1" applyFill="1" applyBorder="1" applyAlignment="1">
      <alignment horizontal="centerContinuous"/>
    </xf>
    <xf numFmtId="166" fontId="29" fillId="6" borderId="9" xfId="1" applyNumberFormat="1" applyFont="1" applyFill="1" applyBorder="1" applyAlignment="1">
      <alignment horizontal="right" wrapText="1"/>
    </xf>
    <xf numFmtId="166" fontId="32" fillId="6" borderId="6" xfId="1" applyNumberFormat="1" applyFont="1" applyFill="1" applyBorder="1" applyAlignment="1" applyProtection="1">
      <alignment horizontal="right"/>
      <protection locked="0"/>
    </xf>
    <xf numFmtId="166" fontId="32" fillId="6" borderId="6" xfId="1" applyNumberFormat="1" applyFont="1" applyFill="1" applyBorder="1" applyProtection="1">
      <protection locked="0"/>
    </xf>
    <xf numFmtId="166" fontId="30" fillId="6" borderId="6" xfId="1" applyNumberFormat="1" applyFont="1" applyFill="1" applyBorder="1" applyProtection="1">
      <protection locked="0"/>
    </xf>
    <xf numFmtId="166" fontId="29" fillId="6" borderId="11" xfId="1" applyNumberFormat="1" applyFont="1" applyFill="1" applyBorder="1" applyAlignment="1">
      <alignment horizontal="right"/>
    </xf>
    <xf numFmtId="166" fontId="32" fillId="6" borderId="11" xfId="1" applyNumberFormat="1" applyFont="1" applyFill="1" applyBorder="1" applyProtection="1">
      <protection locked="0"/>
    </xf>
    <xf numFmtId="166" fontId="30" fillId="6" borderId="6" xfId="1" applyNumberFormat="1" applyFont="1" applyFill="1" applyBorder="1" applyAlignment="1" applyProtection="1">
      <alignment horizontal="right"/>
      <protection locked="0"/>
    </xf>
    <xf numFmtId="166" fontId="32" fillId="6" borderId="6" xfId="1" applyNumberFormat="1" applyFont="1" applyFill="1" applyBorder="1" applyAlignment="1" applyProtection="1">
      <protection locked="0"/>
    </xf>
    <xf numFmtId="166" fontId="30" fillId="6" borderId="11" xfId="1" applyNumberFormat="1" applyFont="1" applyFill="1" applyBorder="1" applyProtection="1">
      <protection locked="0"/>
    </xf>
    <xf numFmtId="166" fontId="17" fillId="6" borderId="6" xfId="1" applyNumberFormat="1" applyFont="1" applyFill="1" applyBorder="1" applyAlignment="1" applyProtection="1">
      <alignment horizontal="right"/>
      <protection locked="0"/>
    </xf>
    <xf numFmtId="166" fontId="17" fillId="6" borderId="6" xfId="1" applyNumberFormat="1" applyFont="1" applyFill="1" applyBorder="1" applyProtection="1">
      <protection locked="0"/>
    </xf>
    <xf numFmtId="166" fontId="17" fillId="6" borderId="11" xfId="1" applyNumberFormat="1" applyFont="1" applyFill="1" applyBorder="1" applyProtection="1">
      <protection locked="0"/>
    </xf>
    <xf numFmtId="166" fontId="42" fillId="6" borderId="11" xfId="1" applyNumberFormat="1" applyFont="1" applyFill="1" applyBorder="1" applyAlignment="1">
      <alignment horizontal="right"/>
    </xf>
    <xf numFmtId="166" fontId="17" fillId="6" borderId="6" xfId="1" applyNumberFormat="1" applyFont="1" applyFill="1" applyBorder="1" applyAlignment="1" applyProtection="1">
      <protection locked="0"/>
    </xf>
    <xf numFmtId="0" fontId="38" fillId="6" borderId="6" xfId="0" applyFont="1" applyFill="1" applyBorder="1" applyAlignment="1">
      <alignment horizontal="right"/>
    </xf>
    <xf numFmtId="166" fontId="38" fillId="6" borderId="6" xfId="0" applyNumberFormat="1" applyFont="1" applyFill="1" applyBorder="1" applyAlignment="1">
      <alignment horizontal="right"/>
    </xf>
    <xf numFmtId="166" fontId="30" fillId="6" borderId="27" xfId="1" applyNumberFormat="1" applyFont="1" applyFill="1" applyBorder="1" applyAlignment="1">
      <alignment horizontal="right"/>
    </xf>
    <xf numFmtId="0" fontId="43" fillId="6" borderId="6" xfId="0" applyFont="1" applyFill="1" applyBorder="1" applyAlignment="1">
      <alignment horizontal="right"/>
    </xf>
    <xf numFmtId="166" fontId="43" fillId="6" borderId="6" xfId="0" applyNumberFormat="1" applyFont="1" applyFill="1" applyBorder="1" applyAlignment="1">
      <alignment horizontal="right"/>
    </xf>
    <xf numFmtId="0" fontId="4" fillId="0" borderId="6" xfId="0" applyFont="1" applyBorder="1" applyAlignment="1">
      <alignment wrapText="1"/>
    </xf>
    <xf numFmtId="0" fontId="5" fillId="0" borderId="13" xfId="1" applyFont="1" applyFill="1" applyBorder="1" applyAlignment="1" applyProtection="1">
      <alignment wrapText="1"/>
      <protection locked="0"/>
    </xf>
    <xf numFmtId="164" fontId="31" fillId="0" borderId="13" xfId="1" applyNumberFormat="1" applyFont="1" applyFill="1" applyBorder="1" applyAlignment="1" applyProtection="1">
      <alignment wrapText="1"/>
      <protection locked="0"/>
    </xf>
    <xf numFmtId="0" fontId="4" fillId="0" borderId="0" xfId="0" applyFont="1" applyAlignment="1">
      <alignment wrapText="1"/>
    </xf>
    <xf numFmtId="166" fontId="32" fillId="0" borderId="11" xfId="1" applyNumberFormat="1" applyFont="1" applyBorder="1" applyAlignment="1" applyProtection="1">
      <alignment horizontal="right"/>
      <protection locked="0"/>
    </xf>
    <xf numFmtId="166" fontId="32" fillId="6" borderId="11" xfId="1" applyNumberFormat="1" applyFont="1" applyFill="1" applyBorder="1" applyAlignment="1" applyProtection="1">
      <protection locked="0"/>
    </xf>
    <xf numFmtId="166" fontId="32" fillId="0" borderId="11" xfId="1" applyNumberFormat="1" applyFont="1" applyBorder="1"/>
    <xf numFmtId="165" fontId="32" fillId="0" borderId="29" xfId="1" applyNumberFormat="1" applyFont="1" applyBorder="1"/>
    <xf numFmtId="0" fontId="4" fillId="0" borderId="35" xfId="0" applyFont="1" applyBorder="1" applyAlignment="1">
      <alignment wrapText="1"/>
    </xf>
    <xf numFmtId="0" fontId="9" fillId="6" borderId="10" xfId="1" applyFont="1" applyFill="1" applyBorder="1" applyAlignment="1" applyProtection="1">
      <alignment horizontal="center" vertical="center" wrapText="1"/>
      <protection locked="0"/>
    </xf>
    <xf numFmtId="0" fontId="9" fillId="6" borderId="21" xfId="1" applyFont="1" applyFill="1" applyBorder="1" applyAlignment="1">
      <alignment vertical="center" wrapText="1"/>
    </xf>
    <xf numFmtId="0" fontId="9" fillId="0" borderId="24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39" fillId="0" borderId="16" xfId="1" applyFont="1" applyFill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1" fillId="0" borderId="0" xfId="1" applyFont="1" applyAlignment="1" applyProtection="1">
      <alignment horizontal="center"/>
      <protection locked="0"/>
    </xf>
    <xf numFmtId="0" fontId="2" fillId="0" borderId="30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/>
    </xf>
    <xf numFmtId="0" fontId="22" fillId="0" borderId="21" xfId="1" applyFont="1" applyBorder="1" applyAlignment="1">
      <alignment vertical="center"/>
    </xf>
    <xf numFmtId="0" fontId="23" fillId="0" borderId="10" xfId="1" applyFont="1" applyBorder="1" applyAlignment="1">
      <alignment horizontal="center" vertical="center" wrapText="1"/>
    </xf>
    <xf numFmtId="0" fontId="23" fillId="0" borderId="21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00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89"/>
  <sheetViews>
    <sheetView tabSelected="1" topLeftCell="A16" zoomScale="62" zoomScaleNormal="62" workbookViewId="0">
      <selection activeCell="I7" sqref="I7"/>
    </sheetView>
  </sheetViews>
  <sheetFormatPr defaultRowHeight="15" x14ac:dyDescent="0.25"/>
  <cols>
    <col min="1" max="1" width="15.7109375" customWidth="1"/>
    <col min="2" max="2" width="104.28515625" customWidth="1"/>
    <col min="3" max="3" width="16.85546875" customWidth="1"/>
    <col min="4" max="4" width="17" customWidth="1"/>
    <col min="5" max="5" width="18.5703125" customWidth="1"/>
    <col min="6" max="6" width="16.7109375" customWidth="1"/>
    <col min="7" max="7" width="15.140625" customWidth="1"/>
    <col min="8" max="8" width="14.7109375" customWidth="1"/>
    <col min="9" max="9" width="16.28515625" customWidth="1"/>
    <col min="10" max="10" width="15.5703125" customWidth="1"/>
    <col min="11" max="11" width="15.42578125" customWidth="1"/>
  </cols>
  <sheetData>
    <row r="1" spans="1:11" ht="20.25" x14ac:dyDescent="0.3">
      <c r="A1" s="2"/>
      <c r="B1" s="202" t="s">
        <v>0</v>
      </c>
      <c r="C1" s="202"/>
      <c r="D1" s="202"/>
      <c r="E1" s="202"/>
      <c r="F1" s="202"/>
      <c r="G1" s="202"/>
      <c r="H1" s="202"/>
      <c r="I1" s="202"/>
      <c r="J1" s="202"/>
      <c r="K1" s="202"/>
    </row>
    <row r="2" spans="1:11" ht="20.25" x14ac:dyDescent="0.3">
      <c r="A2" s="2"/>
      <c r="B2" s="202" t="s">
        <v>57</v>
      </c>
      <c r="C2" s="202"/>
      <c r="D2" s="202"/>
      <c r="E2" s="202"/>
      <c r="F2" s="202"/>
      <c r="G2" s="202"/>
      <c r="H2" s="202"/>
      <c r="I2" s="202"/>
      <c r="J2" s="202"/>
      <c r="K2" s="202"/>
    </row>
    <row r="3" spans="1:11" ht="20.25" x14ac:dyDescent="0.3">
      <c r="A3" s="2"/>
      <c r="B3" s="203" t="s">
        <v>83</v>
      </c>
      <c r="C3" s="203"/>
      <c r="D3" s="203"/>
      <c r="E3" s="203"/>
      <c r="F3" s="203"/>
      <c r="G3" s="203"/>
      <c r="H3" s="203"/>
      <c r="I3" s="203"/>
      <c r="J3" s="203"/>
      <c r="K3" s="203"/>
    </row>
    <row r="4" spans="1:11" ht="16.5" thickBot="1" x14ac:dyDescent="0.3">
      <c r="A4" s="2"/>
      <c r="B4" s="2"/>
      <c r="C4" s="2"/>
      <c r="D4" s="2"/>
      <c r="E4" s="2"/>
      <c r="F4" s="2"/>
      <c r="G4" s="2"/>
      <c r="H4" s="2"/>
      <c r="I4" s="2"/>
      <c r="J4" s="9"/>
      <c r="K4" s="2"/>
    </row>
    <row r="5" spans="1:11" x14ac:dyDescent="0.25">
      <c r="A5" s="204" t="s">
        <v>43</v>
      </c>
      <c r="B5" s="206" t="s">
        <v>44</v>
      </c>
      <c r="C5" s="208" t="s">
        <v>72</v>
      </c>
      <c r="D5" s="208" t="s">
        <v>78</v>
      </c>
      <c r="E5" s="210" t="s">
        <v>80</v>
      </c>
      <c r="F5" s="195" t="s">
        <v>81</v>
      </c>
      <c r="G5" s="197" t="s">
        <v>1</v>
      </c>
      <c r="H5" s="197"/>
      <c r="I5" s="195" t="s">
        <v>84</v>
      </c>
      <c r="J5" s="197" t="s">
        <v>53</v>
      </c>
      <c r="K5" s="198"/>
    </row>
    <row r="6" spans="1:11" ht="58.5" customHeight="1" x14ac:dyDescent="0.25">
      <c r="A6" s="205"/>
      <c r="B6" s="207"/>
      <c r="C6" s="209"/>
      <c r="D6" s="209"/>
      <c r="E6" s="211"/>
      <c r="F6" s="196"/>
      <c r="G6" s="25" t="s">
        <v>2</v>
      </c>
      <c r="H6" s="26" t="s">
        <v>3</v>
      </c>
      <c r="I6" s="196"/>
      <c r="J6" s="25" t="s">
        <v>2</v>
      </c>
      <c r="K6" s="27" t="s">
        <v>3</v>
      </c>
    </row>
    <row r="7" spans="1:11" x14ac:dyDescent="0.25">
      <c r="A7" s="41">
        <v>1</v>
      </c>
      <c r="B7" s="42">
        <v>2</v>
      </c>
      <c r="C7" s="43">
        <v>3</v>
      </c>
      <c r="D7" s="44">
        <v>4</v>
      </c>
      <c r="E7" s="44">
        <v>5</v>
      </c>
      <c r="F7" s="166">
        <v>6</v>
      </c>
      <c r="G7" s="45">
        <v>7</v>
      </c>
      <c r="H7" s="46">
        <v>8</v>
      </c>
      <c r="I7" s="166">
        <v>9</v>
      </c>
      <c r="J7" s="47">
        <v>10</v>
      </c>
      <c r="K7" s="48">
        <v>11</v>
      </c>
    </row>
    <row r="8" spans="1:11" ht="22.5" x14ac:dyDescent="0.3">
      <c r="A8" s="28">
        <v>100000</v>
      </c>
      <c r="B8" s="52" t="s">
        <v>4</v>
      </c>
      <c r="C8" s="78">
        <f>SUM(C9:C12,C13)</f>
        <v>381501.6</v>
      </c>
      <c r="D8" s="79">
        <f>SUM(D9:D12,D13)</f>
        <v>400385.79999999993</v>
      </c>
      <c r="E8" s="79">
        <f>SUM(E9:E12,E13)</f>
        <v>241220.30000000002</v>
      </c>
      <c r="F8" s="167">
        <f>SUM(F9:F12,F13)</f>
        <v>250475.6</v>
      </c>
      <c r="G8" s="79">
        <f>SUM(G9:G12,G13)</f>
        <v>9255.2999999999811</v>
      </c>
      <c r="H8" s="80">
        <f>SUM(F8/E8)</f>
        <v>1.038368661344008</v>
      </c>
      <c r="I8" s="167">
        <f>SUM(I9:I12,I13)</f>
        <v>196604.6</v>
      </c>
      <c r="J8" s="79">
        <f>SUM(J9:J13)</f>
        <v>53870.999999999971</v>
      </c>
      <c r="K8" s="81">
        <f>SUM(F8/I8)*100%</f>
        <v>1.2740068136757736</v>
      </c>
    </row>
    <row r="9" spans="1:11" ht="20.25" x14ac:dyDescent="0.3">
      <c r="A9" s="29">
        <v>110100</v>
      </c>
      <c r="B9" s="55" t="s">
        <v>5</v>
      </c>
      <c r="C9" s="82">
        <v>304490</v>
      </c>
      <c r="D9" s="82">
        <v>328380.09999999998</v>
      </c>
      <c r="E9" s="83">
        <v>198855.1</v>
      </c>
      <c r="F9" s="168">
        <v>207447.3</v>
      </c>
      <c r="G9" s="84">
        <f>SUM(F9-E9)</f>
        <v>8592.1999999999825</v>
      </c>
      <c r="H9" s="85">
        <f>SUM(F9/E9)</f>
        <v>1.0432083461776942</v>
      </c>
      <c r="I9" s="176">
        <v>153276.20000000001</v>
      </c>
      <c r="J9" s="86">
        <f>SUM(F9-I9)</f>
        <v>54171.099999999977</v>
      </c>
      <c r="K9" s="87">
        <f>SUM(F9/I9)*100%</f>
        <v>1.3534214705218421</v>
      </c>
    </row>
    <row r="10" spans="1:11" ht="20.25" x14ac:dyDescent="0.3">
      <c r="A10" s="30">
        <v>110200</v>
      </c>
      <c r="B10" s="56" t="s">
        <v>6</v>
      </c>
      <c r="C10" s="88">
        <v>256.60000000000002</v>
      </c>
      <c r="D10" s="88">
        <v>564.6</v>
      </c>
      <c r="E10" s="89">
        <v>408</v>
      </c>
      <c r="F10" s="169">
        <v>564.70000000000005</v>
      </c>
      <c r="G10" s="84">
        <f t="shared" ref="G10:G12" si="0">SUM(F10-E10)</f>
        <v>156.70000000000005</v>
      </c>
      <c r="H10" s="85">
        <f t="shared" ref="H10:H12" si="1">SUM(F10/E10)</f>
        <v>1.3840686274509806</v>
      </c>
      <c r="I10" s="177">
        <v>272.7</v>
      </c>
      <c r="J10" s="86">
        <f t="shared" ref="J10:J19" si="2">SUM(F10-I10)</f>
        <v>292.00000000000006</v>
      </c>
      <c r="K10" s="87">
        <f t="shared" ref="K10:K32" si="3">SUM(F10/I10)*100%</f>
        <v>2.070773744041071</v>
      </c>
    </row>
    <row r="11" spans="1:11" ht="20.25" x14ac:dyDescent="0.3">
      <c r="A11" s="30">
        <v>130000</v>
      </c>
      <c r="B11" s="187" t="s">
        <v>76</v>
      </c>
      <c r="C11" s="188"/>
      <c r="D11" s="188">
        <v>26.1</v>
      </c>
      <c r="E11" s="89">
        <v>26.1</v>
      </c>
      <c r="F11" s="169">
        <v>26.1</v>
      </c>
      <c r="G11" s="84">
        <f t="shared" si="0"/>
        <v>0</v>
      </c>
      <c r="H11" s="85"/>
      <c r="I11" s="177"/>
      <c r="J11" s="86">
        <f t="shared" si="2"/>
        <v>26.1</v>
      </c>
      <c r="K11" s="87"/>
    </row>
    <row r="12" spans="1:11" ht="20.25" x14ac:dyDescent="0.3">
      <c r="A12" s="30">
        <v>140400</v>
      </c>
      <c r="B12" s="57" t="s">
        <v>74</v>
      </c>
      <c r="C12" s="90">
        <v>11655</v>
      </c>
      <c r="D12" s="90">
        <v>11655</v>
      </c>
      <c r="E12" s="91">
        <v>5730</v>
      </c>
      <c r="F12" s="169">
        <v>5512.7</v>
      </c>
      <c r="G12" s="84">
        <f t="shared" si="0"/>
        <v>-217.30000000000018</v>
      </c>
      <c r="H12" s="85">
        <f t="shared" si="1"/>
        <v>0.96207678883071546</v>
      </c>
      <c r="I12" s="177">
        <v>5288.3</v>
      </c>
      <c r="J12" s="86">
        <f t="shared" si="2"/>
        <v>224.39999999999964</v>
      </c>
      <c r="K12" s="87">
        <f t="shared" si="3"/>
        <v>1.0424332961443186</v>
      </c>
    </row>
    <row r="13" spans="1:11" ht="20.25" x14ac:dyDescent="0.3">
      <c r="A13" s="31">
        <v>180000</v>
      </c>
      <c r="B13" s="58" t="s">
        <v>7</v>
      </c>
      <c r="C13" s="92">
        <f>SUM(C18:C19,C14)</f>
        <v>65100</v>
      </c>
      <c r="D13" s="93">
        <f t="shared" ref="D13:F13" si="4">SUM(D18:D19,D14)</f>
        <v>59760</v>
      </c>
      <c r="E13" s="93">
        <f>SUM(E18:E19,E14)</f>
        <v>36201.1</v>
      </c>
      <c r="F13" s="170">
        <f t="shared" si="4"/>
        <v>36924.799999999996</v>
      </c>
      <c r="G13" s="95">
        <f>SUM(G18:G19,G14)</f>
        <v>723.69999999999777</v>
      </c>
      <c r="H13" s="85">
        <f t="shared" ref="H13:H19" si="5">SUM(F13/E13)</f>
        <v>1.0199911052426582</v>
      </c>
      <c r="I13" s="170">
        <f t="shared" ref="I13" si="6">SUM(I18:I19,I14)</f>
        <v>37767.4</v>
      </c>
      <c r="J13" s="96">
        <f t="shared" si="2"/>
        <v>-842.60000000000582</v>
      </c>
      <c r="K13" s="97">
        <f t="shared" si="3"/>
        <v>0.97768975359701737</v>
      </c>
    </row>
    <row r="14" spans="1:11" ht="20.25" x14ac:dyDescent="0.3">
      <c r="A14" s="31">
        <v>180100</v>
      </c>
      <c r="B14" s="59" t="s">
        <v>8</v>
      </c>
      <c r="C14" s="92">
        <f t="shared" ref="C14:F14" si="7">SUM(C15:C17)</f>
        <v>51555</v>
      </c>
      <c r="D14" s="93">
        <f t="shared" si="7"/>
        <v>45555</v>
      </c>
      <c r="E14" s="93">
        <f t="shared" si="7"/>
        <v>27873.200000000001</v>
      </c>
      <c r="F14" s="170">
        <f t="shared" si="7"/>
        <v>28106.199999999997</v>
      </c>
      <c r="G14" s="95">
        <f>SUM(G15:G17)</f>
        <v>232.99999999999781</v>
      </c>
      <c r="H14" s="85">
        <f t="shared" si="5"/>
        <v>1.0083592841869609</v>
      </c>
      <c r="I14" s="170">
        <f t="shared" ref="I14" si="8">SUM(I15:I17)</f>
        <v>30469.4</v>
      </c>
      <c r="J14" s="86">
        <f t="shared" si="2"/>
        <v>-2363.2000000000044</v>
      </c>
      <c r="K14" s="87">
        <f t="shared" si="3"/>
        <v>0.9224402187112315</v>
      </c>
    </row>
    <row r="15" spans="1:11" ht="20.25" x14ac:dyDescent="0.3">
      <c r="A15" s="30"/>
      <c r="B15" s="60" t="s">
        <v>9</v>
      </c>
      <c r="C15" s="98">
        <v>6250</v>
      </c>
      <c r="D15" s="98">
        <v>6250</v>
      </c>
      <c r="E15" s="91">
        <v>4545</v>
      </c>
      <c r="F15" s="169">
        <v>5259</v>
      </c>
      <c r="G15" s="84">
        <f t="shared" ref="G15:G19" si="9">SUM(F15-E15)</f>
        <v>714</v>
      </c>
      <c r="H15" s="85">
        <f t="shared" si="5"/>
        <v>1.1570957095709571</v>
      </c>
      <c r="I15" s="177">
        <v>3938.7</v>
      </c>
      <c r="J15" s="86">
        <f t="shared" si="2"/>
        <v>1320.3000000000002</v>
      </c>
      <c r="K15" s="87">
        <f t="shared" si="3"/>
        <v>1.3352121258283189</v>
      </c>
    </row>
    <row r="16" spans="1:11" ht="20.25" x14ac:dyDescent="0.3">
      <c r="A16" s="30"/>
      <c r="B16" s="60" t="s">
        <v>10</v>
      </c>
      <c r="C16" s="98">
        <v>45255</v>
      </c>
      <c r="D16" s="98">
        <v>39255</v>
      </c>
      <c r="E16" s="91">
        <v>23328.2</v>
      </c>
      <c r="F16" s="169">
        <v>22816.6</v>
      </c>
      <c r="G16" s="84">
        <f t="shared" si="9"/>
        <v>-511.60000000000218</v>
      </c>
      <c r="H16" s="85">
        <f t="shared" si="5"/>
        <v>0.97806946099570469</v>
      </c>
      <c r="I16" s="177">
        <v>26446.5</v>
      </c>
      <c r="J16" s="86">
        <f t="shared" si="2"/>
        <v>-3629.9000000000015</v>
      </c>
      <c r="K16" s="87">
        <f t="shared" si="3"/>
        <v>0.86274554288847294</v>
      </c>
    </row>
    <row r="17" spans="1:11" ht="20.25" x14ac:dyDescent="0.3">
      <c r="A17" s="30"/>
      <c r="B17" s="60" t="s">
        <v>11</v>
      </c>
      <c r="C17" s="98">
        <v>50</v>
      </c>
      <c r="D17" s="98">
        <v>50</v>
      </c>
      <c r="E17" s="91"/>
      <c r="F17" s="169">
        <v>30.6</v>
      </c>
      <c r="G17" s="84">
        <f t="shared" si="9"/>
        <v>30.6</v>
      </c>
      <c r="H17" s="85" t="e">
        <f t="shared" si="5"/>
        <v>#DIV/0!</v>
      </c>
      <c r="I17" s="177">
        <v>84.2</v>
      </c>
      <c r="J17" s="86">
        <f t="shared" si="2"/>
        <v>-53.6</v>
      </c>
      <c r="K17" s="87">
        <f t="shared" si="3"/>
        <v>0.36342042755344417</v>
      </c>
    </row>
    <row r="18" spans="1:11" ht="20.25" x14ac:dyDescent="0.3">
      <c r="A18" s="30">
        <v>180300</v>
      </c>
      <c r="B18" s="60" t="s">
        <v>12</v>
      </c>
      <c r="C18" s="98">
        <v>5</v>
      </c>
      <c r="D18" s="98">
        <v>5</v>
      </c>
      <c r="E18" s="91">
        <v>2.4</v>
      </c>
      <c r="F18" s="169">
        <v>50.1</v>
      </c>
      <c r="G18" s="84">
        <f t="shared" si="9"/>
        <v>47.7</v>
      </c>
      <c r="H18" s="85">
        <f t="shared" si="5"/>
        <v>20.875</v>
      </c>
      <c r="I18" s="177">
        <v>3</v>
      </c>
      <c r="J18" s="86">
        <f t="shared" si="2"/>
        <v>47.1</v>
      </c>
      <c r="K18" s="87">
        <f t="shared" si="3"/>
        <v>16.7</v>
      </c>
    </row>
    <row r="19" spans="1:11" ht="20.25" x14ac:dyDescent="0.3">
      <c r="A19" s="30">
        <v>180500</v>
      </c>
      <c r="B19" s="60" t="s">
        <v>13</v>
      </c>
      <c r="C19" s="98">
        <v>13540</v>
      </c>
      <c r="D19" s="98">
        <v>14200</v>
      </c>
      <c r="E19" s="91">
        <v>8325.5</v>
      </c>
      <c r="F19" s="169">
        <v>8768.5</v>
      </c>
      <c r="G19" s="84">
        <f t="shared" si="9"/>
        <v>443</v>
      </c>
      <c r="H19" s="85">
        <f t="shared" si="5"/>
        <v>1.0532100174163714</v>
      </c>
      <c r="I19" s="177">
        <v>7295</v>
      </c>
      <c r="J19" s="86">
        <f t="shared" si="2"/>
        <v>1473.5</v>
      </c>
      <c r="K19" s="87">
        <f t="shared" si="3"/>
        <v>1.201987662782728</v>
      </c>
    </row>
    <row r="20" spans="1:11" ht="20.25" x14ac:dyDescent="0.3">
      <c r="A20" s="32">
        <v>200000</v>
      </c>
      <c r="B20" s="23" t="s">
        <v>15</v>
      </c>
      <c r="C20" s="99">
        <f>SUM(C21:C32)</f>
        <v>1750</v>
      </c>
      <c r="D20" s="100">
        <f>SUM(D21:D32)</f>
        <v>2422.4</v>
      </c>
      <c r="E20" s="100">
        <f>SUM(E21:E32)</f>
        <v>1408.2</v>
      </c>
      <c r="F20" s="171">
        <f>SUM(F21:F32)</f>
        <v>1896.3</v>
      </c>
      <c r="G20" s="100">
        <f>SUM(G21:G32)</f>
        <v>488.09999999999997</v>
      </c>
      <c r="H20" s="80">
        <f>SUM(F20/E20)</f>
        <v>1.3466126970600767</v>
      </c>
      <c r="I20" s="171">
        <f>SUM(I21:I32)</f>
        <v>1622.6999999999998</v>
      </c>
      <c r="J20" s="100">
        <f>SUM(J21:J32)</f>
        <v>273.60000000000002</v>
      </c>
      <c r="K20" s="101">
        <f>SUM(F20/I20)*100%</f>
        <v>1.1686078757626179</v>
      </c>
    </row>
    <row r="21" spans="1:11" ht="40.5" x14ac:dyDescent="0.3">
      <c r="A21" s="30">
        <v>210103</v>
      </c>
      <c r="B21" s="61" t="s">
        <v>65</v>
      </c>
      <c r="C21" s="102">
        <v>174.5</v>
      </c>
      <c r="D21" s="102">
        <v>174.5</v>
      </c>
      <c r="E21" s="91">
        <v>102</v>
      </c>
      <c r="F21" s="169">
        <v>119.2</v>
      </c>
      <c r="G21" s="84">
        <f t="shared" ref="G21:G32" si="10">SUM(F21-E21)</f>
        <v>17.200000000000003</v>
      </c>
      <c r="H21" s="85">
        <f t="shared" ref="H21:H32" si="11">SUM(F21/E21)</f>
        <v>1.1686274509803922</v>
      </c>
      <c r="I21" s="177">
        <v>156.4</v>
      </c>
      <c r="J21" s="86">
        <f t="shared" ref="J21:J36" si="12">SUM(F21-I21)</f>
        <v>-37.200000000000003</v>
      </c>
      <c r="K21" s="103">
        <f t="shared" si="3"/>
        <v>0.76214833759590794</v>
      </c>
    </row>
    <row r="22" spans="1:11" ht="20.25" x14ac:dyDescent="0.3">
      <c r="A22" s="30">
        <v>210500</v>
      </c>
      <c r="B22" s="62" t="s">
        <v>38</v>
      </c>
      <c r="C22" s="104"/>
      <c r="D22" s="91"/>
      <c r="E22" s="91"/>
      <c r="F22" s="169"/>
      <c r="G22" s="84">
        <f t="shared" si="10"/>
        <v>0</v>
      </c>
      <c r="H22" s="85" t="e">
        <f t="shared" si="11"/>
        <v>#DIV/0!</v>
      </c>
      <c r="I22" s="177">
        <v>398.5</v>
      </c>
      <c r="J22" s="86">
        <f t="shared" si="12"/>
        <v>-398.5</v>
      </c>
      <c r="K22" s="103">
        <f t="shared" si="3"/>
        <v>0</v>
      </c>
    </row>
    <row r="23" spans="1:11" ht="20.25" hidden="1" x14ac:dyDescent="0.3">
      <c r="A23" s="30">
        <v>210805</v>
      </c>
      <c r="B23" s="63" t="s">
        <v>16</v>
      </c>
      <c r="C23" s="105"/>
      <c r="D23" s="91"/>
      <c r="E23" s="91"/>
      <c r="F23" s="169"/>
      <c r="G23" s="84"/>
      <c r="H23" s="85"/>
      <c r="I23" s="177"/>
      <c r="J23" s="86">
        <f t="shared" si="12"/>
        <v>0</v>
      </c>
      <c r="K23" s="103"/>
    </row>
    <row r="24" spans="1:11" ht="20.25" x14ac:dyDescent="0.3">
      <c r="A24" s="29">
        <v>210811</v>
      </c>
      <c r="B24" s="64" t="s">
        <v>17</v>
      </c>
      <c r="C24" s="106">
        <v>100</v>
      </c>
      <c r="D24" s="106">
        <v>100</v>
      </c>
      <c r="E24" s="91">
        <v>55.8</v>
      </c>
      <c r="F24" s="169">
        <v>128.30000000000001</v>
      </c>
      <c r="G24" s="84">
        <f t="shared" si="10"/>
        <v>72.500000000000014</v>
      </c>
      <c r="H24" s="85">
        <f t="shared" si="11"/>
        <v>2.2992831541218641</v>
      </c>
      <c r="I24" s="177">
        <v>115.3</v>
      </c>
      <c r="J24" s="86">
        <f t="shared" si="12"/>
        <v>13.000000000000014</v>
      </c>
      <c r="K24" s="103">
        <f>SUM(F24/I24)*100%</f>
        <v>1.1127493495229837</v>
      </c>
    </row>
    <row r="25" spans="1:11" ht="42" customHeight="1" x14ac:dyDescent="0.3">
      <c r="A25" s="33">
        <v>210815</v>
      </c>
      <c r="B25" s="65" t="s">
        <v>35</v>
      </c>
      <c r="C25" s="107"/>
      <c r="D25" s="91">
        <v>13.6</v>
      </c>
      <c r="E25" s="91">
        <v>13.6</v>
      </c>
      <c r="F25" s="169">
        <v>13.6</v>
      </c>
      <c r="G25" s="84">
        <f t="shared" ref="G25" si="13">SUM(F25-E25)</f>
        <v>0</v>
      </c>
      <c r="H25" s="85">
        <f t="shared" si="11"/>
        <v>1</v>
      </c>
      <c r="I25" s="177"/>
      <c r="J25" s="86">
        <f t="shared" si="12"/>
        <v>13.6</v>
      </c>
      <c r="K25" s="103" t="e">
        <f>SUM(F25/I25)*100%</f>
        <v>#DIV/0!</v>
      </c>
    </row>
    <row r="26" spans="1:11" ht="45" customHeight="1" x14ac:dyDescent="0.3">
      <c r="A26" s="34">
        <v>220103</v>
      </c>
      <c r="B26" s="65" t="s">
        <v>37</v>
      </c>
      <c r="C26" s="107">
        <v>25</v>
      </c>
      <c r="D26" s="107">
        <v>25</v>
      </c>
      <c r="E26" s="91">
        <v>13.5</v>
      </c>
      <c r="F26" s="169">
        <v>13.3</v>
      </c>
      <c r="G26" s="84">
        <f t="shared" si="10"/>
        <v>-0.19999999999999929</v>
      </c>
      <c r="H26" s="85">
        <f t="shared" si="11"/>
        <v>0.98518518518518527</v>
      </c>
      <c r="I26" s="177">
        <v>16.5</v>
      </c>
      <c r="J26" s="86">
        <f t="shared" si="12"/>
        <v>-3.1999999999999993</v>
      </c>
      <c r="K26" s="103">
        <f>SUM(F26/I26)*100%</f>
        <v>0.80606060606060614</v>
      </c>
    </row>
    <row r="27" spans="1:11" ht="20.25" x14ac:dyDescent="0.3">
      <c r="A27" s="29">
        <v>220125</v>
      </c>
      <c r="B27" s="66" t="s">
        <v>67</v>
      </c>
      <c r="C27" s="108">
        <v>1200</v>
      </c>
      <c r="D27" s="108">
        <v>1200</v>
      </c>
      <c r="E27" s="91">
        <v>700</v>
      </c>
      <c r="F27" s="169">
        <v>996.4</v>
      </c>
      <c r="G27" s="84">
        <f t="shared" si="10"/>
        <v>296.39999999999998</v>
      </c>
      <c r="H27" s="85">
        <f t="shared" si="11"/>
        <v>1.4234285714285715</v>
      </c>
      <c r="I27" s="177">
        <v>761.6</v>
      </c>
      <c r="J27" s="86">
        <f t="shared" si="12"/>
        <v>234.79999999999995</v>
      </c>
      <c r="K27" s="103">
        <f t="shared" si="3"/>
        <v>1.3082983193277311</v>
      </c>
    </row>
    <row r="28" spans="1:11" ht="40.5" x14ac:dyDescent="0.3">
      <c r="A28" s="29">
        <v>220126</v>
      </c>
      <c r="B28" s="156" t="s">
        <v>33</v>
      </c>
      <c r="C28" s="109">
        <v>130</v>
      </c>
      <c r="D28" s="110">
        <v>130</v>
      </c>
      <c r="E28" s="91">
        <v>74</v>
      </c>
      <c r="F28" s="169">
        <v>80.5</v>
      </c>
      <c r="G28" s="84">
        <f t="shared" si="10"/>
        <v>6.5</v>
      </c>
      <c r="H28" s="85">
        <f t="shared" si="11"/>
        <v>1.0878378378378379</v>
      </c>
      <c r="I28" s="177">
        <v>74.2</v>
      </c>
      <c r="J28" s="86">
        <f t="shared" si="12"/>
        <v>6.2999999999999972</v>
      </c>
      <c r="K28" s="103">
        <f t="shared" si="3"/>
        <v>1.0849056603773584</v>
      </c>
    </row>
    <row r="29" spans="1:11" ht="40.5" x14ac:dyDescent="0.3">
      <c r="A29" s="29">
        <v>220804</v>
      </c>
      <c r="B29" s="154" t="s">
        <v>71</v>
      </c>
      <c r="C29" s="110">
        <v>27</v>
      </c>
      <c r="D29" s="110">
        <v>647</v>
      </c>
      <c r="E29" s="91">
        <v>356</v>
      </c>
      <c r="F29" s="169">
        <v>356.8</v>
      </c>
      <c r="G29" s="84">
        <f t="shared" si="10"/>
        <v>0.80000000000001137</v>
      </c>
      <c r="H29" s="85">
        <f t="shared" si="11"/>
        <v>1.002247191011236</v>
      </c>
      <c r="I29" s="177"/>
      <c r="J29" s="86">
        <f t="shared" si="12"/>
        <v>356.8</v>
      </c>
      <c r="K29" s="103"/>
    </row>
    <row r="30" spans="1:11" ht="20.25" x14ac:dyDescent="0.3">
      <c r="A30" s="29">
        <v>220900</v>
      </c>
      <c r="B30" s="55" t="s">
        <v>18</v>
      </c>
      <c r="C30" s="111">
        <v>17.5</v>
      </c>
      <c r="D30" s="111">
        <v>17.5</v>
      </c>
      <c r="E30" s="91">
        <v>10</v>
      </c>
      <c r="F30" s="169">
        <v>8.6999999999999993</v>
      </c>
      <c r="G30" s="84">
        <f t="shared" si="10"/>
        <v>-1.3000000000000007</v>
      </c>
      <c r="H30" s="85">
        <f t="shared" si="11"/>
        <v>0.86999999999999988</v>
      </c>
      <c r="I30" s="177">
        <v>11.1</v>
      </c>
      <c r="J30" s="86">
        <f t="shared" si="12"/>
        <v>-2.4000000000000004</v>
      </c>
      <c r="K30" s="103">
        <f t="shared" si="3"/>
        <v>0.78378378378378377</v>
      </c>
    </row>
    <row r="31" spans="1:11" ht="20.25" x14ac:dyDescent="0.3">
      <c r="A31" s="29">
        <v>240603</v>
      </c>
      <c r="B31" s="63" t="s">
        <v>16</v>
      </c>
      <c r="C31" s="112">
        <v>76</v>
      </c>
      <c r="D31" s="112">
        <v>112.8</v>
      </c>
      <c r="E31" s="91">
        <v>81.3</v>
      </c>
      <c r="F31" s="169">
        <v>174.1</v>
      </c>
      <c r="G31" s="84">
        <f t="shared" si="10"/>
        <v>92.8</v>
      </c>
      <c r="H31" s="85">
        <f t="shared" si="11"/>
        <v>2.1414514145141452</v>
      </c>
      <c r="I31" s="177">
        <v>85.3</v>
      </c>
      <c r="J31" s="86">
        <f t="shared" si="12"/>
        <v>88.8</v>
      </c>
      <c r="K31" s="103">
        <f t="shared" si="3"/>
        <v>2.041031652989449</v>
      </c>
    </row>
    <row r="32" spans="1:11" ht="57" customHeight="1" x14ac:dyDescent="0.3">
      <c r="A32" s="34">
        <v>240622</v>
      </c>
      <c r="B32" s="67" t="s">
        <v>45</v>
      </c>
      <c r="C32" s="113"/>
      <c r="D32" s="114">
        <v>2</v>
      </c>
      <c r="E32" s="114">
        <v>2</v>
      </c>
      <c r="F32" s="172">
        <v>5.4</v>
      </c>
      <c r="G32" s="84">
        <f t="shared" si="10"/>
        <v>3.4000000000000004</v>
      </c>
      <c r="H32" s="85">
        <f t="shared" si="11"/>
        <v>2.7</v>
      </c>
      <c r="I32" s="178">
        <v>3.8</v>
      </c>
      <c r="J32" s="86">
        <f t="shared" si="12"/>
        <v>1.6000000000000005</v>
      </c>
      <c r="K32" s="103">
        <f t="shared" si="3"/>
        <v>1.4210526315789476</v>
      </c>
    </row>
    <row r="33" spans="1:11" ht="20.25" x14ac:dyDescent="0.3">
      <c r="A33" s="32">
        <v>300000</v>
      </c>
      <c r="B33" s="23" t="s">
        <v>19</v>
      </c>
      <c r="C33" s="115"/>
      <c r="D33" s="100">
        <f>SUM(D34:D36)</f>
        <v>0.3</v>
      </c>
      <c r="E33" s="100">
        <f>SUM(E35)</f>
        <v>0.3</v>
      </c>
      <c r="F33" s="171">
        <f>SUM(F35,F34)</f>
        <v>0.5</v>
      </c>
      <c r="G33" s="100">
        <f>SUM(F33-E33)</f>
        <v>0.2</v>
      </c>
      <c r="H33" s="80">
        <f>SUM(F33/E33)</f>
        <v>1.6666666666666667</v>
      </c>
      <c r="I33" s="179">
        <v>0.6</v>
      </c>
      <c r="J33" s="100">
        <f>SUM(F33-I33)</f>
        <v>-9.9999999999999978E-2</v>
      </c>
      <c r="K33" s="101"/>
    </row>
    <row r="34" spans="1:11" ht="20.25" hidden="1" x14ac:dyDescent="0.3">
      <c r="A34" s="29">
        <v>310102</v>
      </c>
      <c r="B34" s="49" t="s">
        <v>20</v>
      </c>
      <c r="C34" s="116"/>
      <c r="D34" s="89"/>
      <c r="E34" s="89"/>
      <c r="F34" s="169"/>
      <c r="G34" s="84">
        <v>0</v>
      </c>
      <c r="H34" s="85"/>
      <c r="I34" s="169"/>
      <c r="J34" s="86">
        <f t="shared" si="12"/>
        <v>0</v>
      </c>
      <c r="K34" s="103"/>
    </row>
    <row r="35" spans="1:11" ht="40.5" x14ac:dyDescent="0.3">
      <c r="A35" s="29">
        <v>310200</v>
      </c>
      <c r="B35" s="160" t="s">
        <v>68</v>
      </c>
      <c r="C35" s="117"/>
      <c r="D35" s="89">
        <v>0.3</v>
      </c>
      <c r="E35" s="89">
        <v>0.3</v>
      </c>
      <c r="F35" s="169">
        <v>0.5</v>
      </c>
      <c r="G35" s="84">
        <f t="shared" ref="G35:G36" si="14">SUM(F35-E35)</f>
        <v>0.2</v>
      </c>
      <c r="H35" s="85">
        <f t="shared" ref="H35" si="15">SUM(F35/E35)</f>
        <v>1.6666666666666667</v>
      </c>
      <c r="I35" s="169"/>
      <c r="J35" s="86">
        <f t="shared" si="12"/>
        <v>0.5</v>
      </c>
      <c r="K35" s="103"/>
    </row>
    <row r="36" spans="1:11" ht="20.25" hidden="1" x14ac:dyDescent="0.3">
      <c r="A36" s="29"/>
      <c r="B36" s="50" t="s">
        <v>21</v>
      </c>
      <c r="C36" s="117"/>
      <c r="D36" s="89"/>
      <c r="E36" s="89">
        <v>0</v>
      </c>
      <c r="F36" s="169"/>
      <c r="G36" s="84">
        <f t="shared" si="14"/>
        <v>0</v>
      </c>
      <c r="H36" s="85"/>
      <c r="I36" s="169"/>
      <c r="J36" s="86">
        <f t="shared" si="12"/>
        <v>0</v>
      </c>
      <c r="K36" s="103" t="e">
        <f t="shared" ref="K36" si="16">SUM(F36/I36)*100%</f>
        <v>#DIV/0!</v>
      </c>
    </row>
    <row r="37" spans="1:11" ht="20.25" x14ac:dyDescent="0.3">
      <c r="A37" s="35"/>
      <c r="B37" s="23" t="s">
        <v>22</v>
      </c>
      <c r="C37" s="94">
        <f>SUM(C8,C20,C33)</f>
        <v>383251.6</v>
      </c>
      <c r="D37" s="94">
        <f>SUM(D8,D20,D33)</f>
        <v>402808.49999999994</v>
      </c>
      <c r="E37" s="94">
        <f>SUM(E8,E20,E33)</f>
        <v>242628.80000000002</v>
      </c>
      <c r="F37" s="170">
        <f>SUM(F8,F20,F33,F36)</f>
        <v>252372.4</v>
      </c>
      <c r="G37" s="94">
        <f>SUM(G8,G20,G33,G36)</f>
        <v>9743.5999999999822</v>
      </c>
      <c r="H37" s="80">
        <f>SUM(F37/E37)</f>
        <v>1.0401584642878339</v>
      </c>
      <c r="I37" s="170">
        <f>SUM(I8,I20,I33,I36)</f>
        <v>198227.90000000002</v>
      </c>
      <c r="J37" s="94">
        <f>SUM(J8,J20,J33,J36)</f>
        <v>54144.499999999971</v>
      </c>
      <c r="K37" s="101">
        <f t="shared" ref="K37:K63" si="17">SUM(F37/I37)*100%</f>
        <v>1.2731426807225419</v>
      </c>
    </row>
    <row r="38" spans="1:11" ht="20.25" x14ac:dyDescent="0.3">
      <c r="A38" s="36">
        <v>400000</v>
      </c>
      <c r="B38" s="68" t="s">
        <v>23</v>
      </c>
      <c r="C38" s="118">
        <f>SUM(C39,C46)</f>
        <v>159773.29999999999</v>
      </c>
      <c r="D38" s="118">
        <f>SUM(D39,D46)</f>
        <v>163828.69999999998</v>
      </c>
      <c r="E38" s="118">
        <f>SUM(E39,E46)</f>
        <v>104375.6</v>
      </c>
      <c r="F38" s="173">
        <f>SUM(F39,F46)</f>
        <v>104977.60000000001</v>
      </c>
      <c r="G38" s="95">
        <f t="shared" ref="G38:G62" si="18">SUM(F38-E38)</f>
        <v>602</v>
      </c>
      <c r="H38" s="119">
        <f t="shared" ref="H38:H63" si="19">SUM(F38/E38)</f>
        <v>1.0057676315154116</v>
      </c>
      <c r="I38" s="173">
        <f>SUM(I39,I46)</f>
        <v>94728.200000000012</v>
      </c>
      <c r="J38" s="118">
        <f>SUM(J39,J46)</f>
        <v>10249.399999999994</v>
      </c>
      <c r="K38" s="97">
        <f t="shared" si="17"/>
        <v>1.1081979811713933</v>
      </c>
    </row>
    <row r="39" spans="1:11" ht="20.25" x14ac:dyDescent="0.3">
      <c r="A39" s="36">
        <v>410300</v>
      </c>
      <c r="B39" s="68" t="s">
        <v>47</v>
      </c>
      <c r="C39" s="118">
        <f>SUM(C41:C45)</f>
        <v>97317.5</v>
      </c>
      <c r="D39" s="118">
        <f>SUM(D41:D45)</f>
        <v>98488.9</v>
      </c>
      <c r="E39" s="118">
        <f>SUM(E41:E45)</f>
        <v>62586.7</v>
      </c>
      <c r="F39" s="173">
        <f>SUM(F40:F45)</f>
        <v>65575.400000000009</v>
      </c>
      <c r="G39" s="95">
        <f t="shared" si="18"/>
        <v>2988.7000000000116</v>
      </c>
      <c r="H39" s="119">
        <f t="shared" si="19"/>
        <v>1.0477529570979141</v>
      </c>
      <c r="I39" s="173">
        <f>SUM(I41:I45)</f>
        <v>58775.5</v>
      </c>
      <c r="J39" s="96">
        <f t="shared" ref="J39:J63" si="20">SUM(F39-I39)</f>
        <v>6799.9000000000087</v>
      </c>
      <c r="K39" s="97">
        <f t="shared" si="17"/>
        <v>1.1156927631411049</v>
      </c>
    </row>
    <row r="40" spans="1:11" ht="35.25" customHeight="1" x14ac:dyDescent="0.3">
      <c r="A40" s="29">
        <v>410304</v>
      </c>
      <c r="B40" s="194" t="s">
        <v>82</v>
      </c>
      <c r="C40" s="118"/>
      <c r="D40" s="118"/>
      <c r="E40" s="118"/>
      <c r="F40" s="168">
        <v>748.6</v>
      </c>
      <c r="G40" s="84">
        <f t="shared" si="18"/>
        <v>748.6</v>
      </c>
      <c r="H40" s="119"/>
      <c r="I40" s="173"/>
      <c r="J40" s="86">
        <f t="shared" si="20"/>
        <v>748.6</v>
      </c>
      <c r="K40" s="97"/>
    </row>
    <row r="41" spans="1:11" ht="37.5" x14ac:dyDescent="0.3">
      <c r="A41" s="29">
        <v>410332</v>
      </c>
      <c r="B41" s="189" t="s">
        <v>77</v>
      </c>
      <c r="C41" s="118"/>
      <c r="D41" s="89">
        <v>465.4</v>
      </c>
      <c r="E41" s="89">
        <v>208</v>
      </c>
      <c r="F41" s="168">
        <v>208</v>
      </c>
      <c r="G41" s="84">
        <f t="shared" si="18"/>
        <v>0</v>
      </c>
      <c r="H41" s="119"/>
      <c r="I41" s="173"/>
      <c r="J41" s="86">
        <f t="shared" si="20"/>
        <v>208</v>
      </c>
      <c r="K41" s="97"/>
    </row>
    <row r="42" spans="1:11" ht="20.25" x14ac:dyDescent="0.3">
      <c r="A42" s="29">
        <v>410339</v>
      </c>
      <c r="B42" s="144" t="s">
        <v>24</v>
      </c>
      <c r="C42" s="126">
        <v>67106.2</v>
      </c>
      <c r="D42" s="126">
        <v>67106.2</v>
      </c>
      <c r="E42" s="89">
        <v>44049.4</v>
      </c>
      <c r="F42" s="174">
        <v>44049.4</v>
      </c>
      <c r="G42" s="84">
        <f t="shared" si="18"/>
        <v>0</v>
      </c>
      <c r="H42" s="85">
        <f t="shared" si="19"/>
        <v>1</v>
      </c>
      <c r="I42" s="180">
        <v>34822.1</v>
      </c>
      <c r="J42" s="86">
        <f t="shared" si="20"/>
        <v>9227.3000000000029</v>
      </c>
      <c r="K42" s="122">
        <f t="shared" si="17"/>
        <v>1.2649840187696895</v>
      </c>
    </row>
    <row r="43" spans="1:11" ht="20.25" x14ac:dyDescent="0.3">
      <c r="A43" s="29">
        <v>410342</v>
      </c>
      <c r="B43" s="144" t="s">
        <v>25</v>
      </c>
      <c r="C43" s="126">
        <v>30211.3</v>
      </c>
      <c r="D43" s="126">
        <v>30211.3</v>
      </c>
      <c r="E43" s="89">
        <v>17623.3</v>
      </c>
      <c r="F43" s="174">
        <v>17623.3</v>
      </c>
      <c r="G43" s="84">
        <f t="shared" si="18"/>
        <v>0</v>
      </c>
      <c r="H43" s="85">
        <f t="shared" si="19"/>
        <v>1</v>
      </c>
      <c r="I43" s="180">
        <v>21730</v>
      </c>
      <c r="J43" s="86">
        <f t="shared" si="20"/>
        <v>-4106.7000000000007</v>
      </c>
      <c r="K43" s="122">
        <f t="shared" si="17"/>
        <v>0.81101242521859174</v>
      </c>
    </row>
    <row r="44" spans="1:11" ht="37.5" x14ac:dyDescent="0.3">
      <c r="A44" s="29">
        <v>410345</v>
      </c>
      <c r="B44" s="186" t="s">
        <v>64</v>
      </c>
      <c r="C44" s="121"/>
      <c r="D44" s="155">
        <v>706</v>
      </c>
      <c r="E44" s="89">
        <v>706</v>
      </c>
      <c r="F44" s="174">
        <v>948</v>
      </c>
      <c r="G44" s="84">
        <f t="shared" si="18"/>
        <v>242</v>
      </c>
      <c r="H44" s="85">
        <f t="shared" si="19"/>
        <v>1.3427762039660056</v>
      </c>
      <c r="I44" s="180">
        <v>51</v>
      </c>
      <c r="J44" s="86">
        <f t="shared" si="20"/>
        <v>897</v>
      </c>
      <c r="K44" s="122">
        <f t="shared" si="17"/>
        <v>18.588235294117649</v>
      </c>
    </row>
    <row r="45" spans="1:11" ht="56.25" x14ac:dyDescent="0.3">
      <c r="A45" s="29">
        <v>410351</v>
      </c>
      <c r="B45" s="161" t="s">
        <v>56</v>
      </c>
      <c r="C45" s="126"/>
      <c r="D45" s="126"/>
      <c r="E45" s="89"/>
      <c r="F45" s="174">
        <v>1998.1</v>
      </c>
      <c r="G45" s="84">
        <f t="shared" si="18"/>
        <v>1998.1</v>
      </c>
      <c r="H45" s="85" t="e">
        <f t="shared" si="19"/>
        <v>#DIV/0!</v>
      </c>
      <c r="I45" s="174">
        <v>2172.4</v>
      </c>
      <c r="J45" s="86">
        <f t="shared" si="20"/>
        <v>-174.30000000000018</v>
      </c>
      <c r="K45" s="122">
        <f t="shared" si="17"/>
        <v>0.91976615724544275</v>
      </c>
    </row>
    <row r="46" spans="1:11" ht="20.25" x14ac:dyDescent="0.3">
      <c r="A46" s="36">
        <v>410500</v>
      </c>
      <c r="B46" s="68" t="s">
        <v>48</v>
      </c>
      <c r="C46" s="118">
        <f>SUM(C47:C62)</f>
        <v>62455.8</v>
      </c>
      <c r="D46" s="118">
        <f>SUM(D47:D62)</f>
        <v>65339.799999999996</v>
      </c>
      <c r="E46" s="118">
        <f>SUM(E47:E63)</f>
        <v>41788.9</v>
      </c>
      <c r="F46" s="173">
        <f>SUM(F47:F63)</f>
        <v>39402.199999999997</v>
      </c>
      <c r="G46" s="118">
        <f>SUM(G47:G63)</f>
        <v>-2386.6999999999989</v>
      </c>
      <c r="H46" s="85">
        <f t="shared" si="19"/>
        <v>0.94288674743771661</v>
      </c>
      <c r="I46" s="173">
        <f>SUM(I47:I62)</f>
        <v>35952.700000000012</v>
      </c>
      <c r="J46" s="96">
        <f t="shared" si="20"/>
        <v>3449.4999999999854</v>
      </c>
      <c r="K46" s="123">
        <f t="shared" si="17"/>
        <v>1.0959455061789514</v>
      </c>
    </row>
    <row r="47" spans="1:11" ht="93.75" x14ac:dyDescent="0.3">
      <c r="A47" s="29">
        <v>410501</v>
      </c>
      <c r="B47" s="149" t="s">
        <v>49</v>
      </c>
      <c r="C47" s="124">
        <v>6995</v>
      </c>
      <c r="D47" s="125">
        <v>6995</v>
      </c>
      <c r="E47" s="89">
        <v>6995</v>
      </c>
      <c r="F47" s="174">
        <v>6057.3</v>
      </c>
      <c r="G47" s="84">
        <f t="shared" si="18"/>
        <v>-937.69999999999982</v>
      </c>
      <c r="H47" s="85">
        <f t="shared" si="19"/>
        <v>0.86594710507505368</v>
      </c>
      <c r="I47" s="180">
        <v>5612</v>
      </c>
      <c r="J47" s="86">
        <f t="shared" si="20"/>
        <v>445.30000000000018</v>
      </c>
      <c r="K47" s="122">
        <f t="shared" si="17"/>
        <v>1.0793478260869565</v>
      </c>
    </row>
    <row r="48" spans="1:11" ht="56.25" x14ac:dyDescent="0.3">
      <c r="A48" s="29">
        <v>410502</v>
      </c>
      <c r="B48" s="144" t="s">
        <v>50</v>
      </c>
      <c r="C48" s="126">
        <v>20</v>
      </c>
      <c r="D48" s="126">
        <v>20</v>
      </c>
      <c r="E48" s="89">
        <v>12</v>
      </c>
      <c r="F48" s="174">
        <v>11.7</v>
      </c>
      <c r="G48" s="84">
        <f t="shared" si="18"/>
        <v>-0.30000000000000071</v>
      </c>
      <c r="H48" s="85">
        <f t="shared" si="19"/>
        <v>0.97499999999999998</v>
      </c>
      <c r="I48" s="180">
        <v>9.5</v>
      </c>
      <c r="J48" s="86">
        <f t="shared" si="20"/>
        <v>2.1999999999999993</v>
      </c>
      <c r="K48" s="122">
        <f t="shared" si="17"/>
        <v>1.2315789473684209</v>
      </c>
    </row>
    <row r="49" spans="1:11" ht="147" customHeight="1" x14ac:dyDescent="0.3">
      <c r="A49" s="29">
        <v>410503</v>
      </c>
      <c r="B49" s="53" t="s">
        <v>51</v>
      </c>
      <c r="C49" s="127">
        <v>53400</v>
      </c>
      <c r="D49" s="127">
        <v>53400</v>
      </c>
      <c r="E49" s="89">
        <v>31300</v>
      </c>
      <c r="F49" s="174">
        <v>29691.7</v>
      </c>
      <c r="G49" s="84">
        <f>SUM(F49-E49)</f>
        <v>-1608.2999999999993</v>
      </c>
      <c r="H49" s="85">
        <f t="shared" si="19"/>
        <v>0.94861661341853043</v>
      </c>
      <c r="I49" s="180">
        <v>27551</v>
      </c>
      <c r="J49" s="86">
        <f t="shared" si="20"/>
        <v>2140.7000000000007</v>
      </c>
      <c r="K49" s="122">
        <f t="shared" si="17"/>
        <v>1.0776995390366957</v>
      </c>
    </row>
    <row r="50" spans="1:11" ht="169.5" customHeight="1" x14ac:dyDescent="0.3">
      <c r="A50" s="29">
        <v>410505</v>
      </c>
      <c r="B50" s="150" t="s">
        <v>66</v>
      </c>
      <c r="C50" s="106"/>
      <c r="D50" s="106"/>
      <c r="E50" s="89"/>
      <c r="F50" s="174"/>
      <c r="G50" s="84">
        <f>SUM(F50-E50)</f>
        <v>0</v>
      </c>
      <c r="H50" s="85" t="e">
        <f t="shared" si="19"/>
        <v>#DIV/0!</v>
      </c>
      <c r="I50" s="180">
        <v>331.8</v>
      </c>
      <c r="J50" s="86">
        <f t="shared" si="20"/>
        <v>-331.8</v>
      </c>
      <c r="K50" s="122">
        <f t="shared" si="17"/>
        <v>0</v>
      </c>
    </row>
    <row r="51" spans="1:11" ht="166.5" hidden="1" customHeight="1" x14ac:dyDescent="0.3">
      <c r="A51" s="148">
        <v>410506</v>
      </c>
      <c r="B51" s="150" t="s">
        <v>69</v>
      </c>
      <c r="C51" s="106"/>
      <c r="D51" s="106"/>
      <c r="E51" s="89"/>
      <c r="F51" s="174"/>
      <c r="G51" s="84">
        <f>SUM(F51-E51)</f>
        <v>0</v>
      </c>
      <c r="H51" s="85" t="e">
        <f t="shared" si="19"/>
        <v>#DIV/0!</v>
      </c>
      <c r="I51" s="180"/>
      <c r="J51" s="86">
        <f t="shared" si="20"/>
        <v>0</v>
      </c>
      <c r="K51" s="122"/>
    </row>
    <row r="52" spans="1:11" ht="50.25" customHeight="1" x14ac:dyDescent="0.3">
      <c r="A52" s="29">
        <v>410508</v>
      </c>
      <c r="B52" s="150" t="s">
        <v>60</v>
      </c>
      <c r="C52" s="106"/>
      <c r="D52" s="106"/>
      <c r="E52" s="89"/>
      <c r="F52" s="174"/>
      <c r="G52" s="84">
        <f t="shared" si="18"/>
        <v>0</v>
      </c>
      <c r="H52" s="85" t="e">
        <f t="shared" si="19"/>
        <v>#DIV/0!</v>
      </c>
      <c r="I52" s="180">
        <v>70</v>
      </c>
      <c r="J52" s="86">
        <f t="shared" si="20"/>
        <v>-70</v>
      </c>
      <c r="K52" s="122"/>
    </row>
    <row r="53" spans="1:11" ht="39" customHeight="1" x14ac:dyDescent="0.3">
      <c r="A53" s="29">
        <v>410510</v>
      </c>
      <c r="B53" s="165" t="s">
        <v>75</v>
      </c>
      <c r="C53" s="106"/>
      <c r="D53" s="106">
        <v>591.20000000000005</v>
      </c>
      <c r="E53" s="89">
        <v>388.2</v>
      </c>
      <c r="F53" s="174">
        <v>388.2</v>
      </c>
      <c r="G53" s="84">
        <f t="shared" si="18"/>
        <v>0</v>
      </c>
      <c r="H53" s="85"/>
      <c r="I53" s="180"/>
      <c r="J53" s="86">
        <f t="shared" si="20"/>
        <v>388.2</v>
      </c>
      <c r="K53" s="122"/>
    </row>
    <row r="54" spans="1:11" ht="34.5" customHeight="1" x14ac:dyDescent="0.3">
      <c r="A54" s="29">
        <v>410511</v>
      </c>
      <c r="B54" s="149" t="s">
        <v>62</v>
      </c>
      <c r="C54" s="106"/>
      <c r="D54" s="106">
        <v>468.2</v>
      </c>
      <c r="E54" s="89">
        <v>468.2</v>
      </c>
      <c r="F54" s="174">
        <v>468.2</v>
      </c>
      <c r="G54" s="84">
        <f t="shared" ref="G54" si="21">SUM(F54-E54)</f>
        <v>0</v>
      </c>
      <c r="H54" s="85">
        <f t="shared" si="19"/>
        <v>1</v>
      </c>
      <c r="I54" s="180"/>
      <c r="J54" s="86">
        <f t="shared" si="20"/>
        <v>468.2</v>
      </c>
      <c r="K54" s="122"/>
    </row>
    <row r="55" spans="1:11" ht="53.25" customHeight="1" x14ac:dyDescent="0.3">
      <c r="A55" s="29">
        <v>410512</v>
      </c>
      <c r="B55" s="151" t="s">
        <v>59</v>
      </c>
      <c r="C55" s="106">
        <v>798.6</v>
      </c>
      <c r="D55" s="106">
        <v>935.8</v>
      </c>
      <c r="E55" s="89">
        <v>602.29999999999995</v>
      </c>
      <c r="F55" s="174">
        <v>602.29999999999995</v>
      </c>
      <c r="G55" s="84">
        <f t="shared" si="18"/>
        <v>0</v>
      </c>
      <c r="H55" s="85">
        <f t="shared" si="19"/>
        <v>1</v>
      </c>
      <c r="I55" s="180">
        <v>495.5</v>
      </c>
      <c r="J55" s="86">
        <f t="shared" si="20"/>
        <v>106.79999999999995</v>
      </c>
      <c r="K55" s="122">
        <f t="shared" si="17"/>
        <v>1.2155398587285569</v>
      </c>
    </row>
    <row r="56" spans="1:11" ht="48.75" customHeight="1" x14ac:dyDescent="0.3">
      <c r="A56" s="29">
        <v>410514</v>
      </c>
      <c r="B56" s="152" t="s">
        <v>63</v>
      </c>
      <c r="C56" s="106"/>
      <c r="D56" s="106">
        <v>698.6</v>
      </c>
      <c r="E56" s="89">
        <v>492.6</v>
      </c>
      <c r="F56" s="174">
        <v>512.1</v>
      </c>
      <c r="G56" s="84">
        <f t="shared" ref="G56" si="22">SUM(F56-E56)</f>
        <v>19.5</v>
      </c>
      <c r="H56" s="85">
        <f t="shared" si="19"/>
        <v>1.0395858708891597</v>
      </c>
      <c r="I56" s="174">
        <v>638.29999999999995</v>
      </c>
      <c r="J56" s="86">
        <f t="shared" si="20"/>
        <v>-126.19999999999993</v>
      </c>
      <c r="K56" s="122"/>
    </row>
    <row r="57" spans="1:11" ht="33" customHeight="1" x14ac:dyDescent="0.3">
      <c r="A57" s="29">
        <v>410515</v>
      </c>
      <c r="B57" s="54" t="s">
        <v>55</v>
      </c>
      <c r="C57" s="106">
        <v>828</v>
      </c>
      <c r="D57" s="106">
        <v>850.4</v>
      </c>
      <c r="E57" s="89">
        <v>492.3</v>
      </c>
      <c r="F57" s="174">
        <v>492.3</v>
      </c>
      <c r="G57" s="84">
        <f t="shared" si="18"/>
        <v>0</v>
      </c>
      <c r="H57" s="85">
        <f t="shared" si="19"/>
        <v>1</v>
      </c>
      <c r="I57" s="174">
        <v>366.8</v>
      </c>
      <c r="J57" s="86">
        <f t="shared" si="20"/>
        <v>125.5</v>
      </c>
      <c r="K57" s="122">
        <f t="shared" si="17"/>
        <v>1.3421483097055615</v>
      </c>
    </row>
    <row r="58" spans="1:11" ht="36" customHeight="1" x14ac:dyDescent="0.3">
      <c r="A58" s="33">
        <v>410516</v>
      </c>
      <c r="B58" s="153" t="s">
        <v>58</v>
      </c>
      <c r="C58" s="106"/>
      <c r="D58" s="106"/>
      <c r="E58" s="89"/>
      <c r="F58" s="174"/>
      <c r="G58" s="84">
        <f t="shared" si="18"/>
        <v>0</v>
      </c>
      <c r="H58" s="85" t="e">
        <f t="shared" si="19"/>
        <v>#DIV/0!</v>
      </c>
      <c r="I58" s="174">
        <v>44.3</v>
      </c>
      <c r="J58" s="86">
        <f t="shared" si="20"/>
        <v>-44.3</v>
      </c>
      <c r="K58" s="122">
        <f t="shared" si="17"/>
        <v>0</v>
      </c>
    </row>
    <row r="59" spans="1:11" ht="40.5" customHeight="1" x14ac:dyDescent="0.3">
      <c r="A59" s="29">
        <v>410520</v>
      </c>
      <c r="B59" s="150" t="s">
        <v>54</v>
      </c>
      <c r="C59" s="105">
        <v>208.4</v>
      </c>
      <c r="D59" s="105">
        <v>208.4</v>
      </c>
      <c r="E59" s="89">
        <v>208.4</v>
      </c>
      <c r="F59" s="174">
        <v>208.4</v>
      </c>
      <c r="G59" s="84">
        <f t="shared" si="18"/>
        <v>0</v>
      </c>
      <c r="H59" s="85">
        <f t="shared" si="19"/>
        <v>1</v>
      </c>
      <c r="I59" s="174">
        <v>531.6</v>
      </c>
      <c r="J59" s="86">
        <f t="shared" si="20"/>
        <v>-323.20000000000005</v>
      </c>
      <c r="K59" s="122">
        <f t="shared" si="17"/>
        <v>0.39202407825432656</v>
      </c>
    </row>
    <row r="60" spans="1:11" ht="37.5" x14ac:dyDescent="0.3">
      <c r="A60" s="29">
        <v>410523</v>
      </c>
      <c r="B60" s="162" t="s">
        <v>61</v>
      </c>
      <c r="C60" s="105"/>
      <c r="D60" s="105">
        <v>81</v>
      </c>
      <c r="E60" s="89">
        <v>81</v>
      </c>
      <c r="F60" s="174">
        <v>111</v>
      </c>
      <c r="G60" s="84">
        <f t="shared" si="18"/>
        <v>30</v>
      </c>
      <c r="H60" s="85">
        <f t="shared" si="19"/>
        <v>1.3703703703703705</v>
      </c>
      <c r="I60" s="174"/>
      <c r="J60" s="86">
        <f t="shared" si="20"/>
        <v>111</v>
      </c>
      <c r="K60" s="122" t="e">
        <f t="shared" si="17"/>
        <v>#DIV/0!</v>
      </c>
    </row>
    <row r="61" spans="1:11" ht="22.5" customHeight="1" x14ac:dyDescent="0.3">
      <c r="A61" s="29">
        <v>410539</v>
      </c>
      <c r="B61" s="149" t="s">
        <v>52</v>
      </c>
      <c r="C61" s="105">
        <v>205.8</v>
      </c>
      <c r="D61" s="105">
        <v>1062.2</v>
      </c>
      <c r="E61" s="89">
        <v>719.9</v>
      </c>
      <c r="F61" s="174">
        <v>528.70000000000005</v>
      </c>
      <c r="G61" s="84">
        <f t="shared" si="18"/>
        <v>-191.19999999999993</v>
      </c>
      <c r="H61" s="85">
        <f t="shared" si="19"/>
        <v>0.73440755660508417</v>
      </c>
      <c r="I61" s="174">
        <v>301.89999999999998</v>
      </c>
      <c r="J61" s="86">
        <f t="shared" si="20"/>
        <v>226.80000000000007</v>
      </c>
      <c r="K61" s="103">
        <f t="shared" si="17"/>
        <v>1.7512421331566748</v>
      </c>
    </row>
    <row r="62" spans="1:11" ht="56.25" customHeight="1" x14ac:dyDescent="0.3">
      <c r="A62" s="29">
        <v>410541</v>
      </c>
      <c r="B62" s="163" t="s">
        <v>73</v>
      </c>
      <c r="C62" s="164"/>
      <c r="D62" s="105">
        <v>29</v>
      </c>
      <c r="E62" s="89">
        <v>29</v>
      </c>
      <c r="F62" s="174">
        <v>29</v>
      </c>
      <c r="G62" s="84">
        <f t="shared" si="18"/>
        <v>0</v>
      </c>
      <c r="H62" s="85">
        <f t="shared" si="19"/>
        <v>1</v>
      </c>
      <c r="I62" s="174"/>
      <c r="J62" s="86">
        <f t="shared" si="20"/>
        <v>29</v>
      </c>
      <c r="K62" s="103" t="e">
        <f t="shared" si="17"/>
        <v>#DIV/0!</v>
      </c>
    </row>
    <row r="63" spans="1:11" ht="36.75" customHeight="1" x14ac:dyDescent="0.3">
      <c r="A63" s="34">
        <v>410543</v>
      </c>
      <c r="B63" s="163" t="s">
        <v>79</v>
      </c>
      <c r="C63" s="164"/>
      <c r="D63" s="164"/>
      <c r="E63" s="190"/>
      <c r="F63" s="191">
        <v>301.3</v>
      </c>
      <c r="G63" s="84">
        <f t="shared" ref="G63" si="23">SUM(F63-E63)</f>
        <v>301.3</v>
      </c>
      <c r="H63" s="85" t="e">
        <f t="shared" si="19"/>
        <v>#DIV/0!</v>
      </c>
      <c r="I63" s="191"/>
      <c r="J63" s="192">
        <f t="shared" si="20"/>
        <v>301.3</v>
      </c>
      <c r="K63" s="193" t="e">
        <f t="shared" si="17"/>
        <v>#DIV/0!</v>
      </c>
    </row>
    <row r="64" spans="1:11" ht="20.25" x14ac:dyDescent="0.3">
      <c r="A64" s="71"/>
      <c r="B64" s="23" t="s">
        <v>41</v>
      </c>
      <c r="C64" s="128">
        <f>SUM(C37:C38)</f>
        <v>543024.89999999991</v>
      </c>
      <c r="D64" s="128">
        <f>SUM(D37:D38)</f>
        <v>566637.19999999995</v>
      </c>
      <c r="E64" s="128">
        <f>SUM(E37:E38)</f>
        <v>347004.4</v>
      </c>
      <c r="F64" s="175">
        <f>SUM(F37:F38)</f>
        <v>357350</v>
      </c>
      <c r="G64" s="128">
        <f>SUM(G37:G38)</f>
        <v>10345.599999999982</v>
      </c>
      <c r="H64" s="145">
        <f>SUM(F64/E64)</f>
        <v>1.0298140311765498</v>
      </c>
      <c r="I64" s="175">
        <f>SUM(I37:I38)</f>
        <v>292956.10000000003</v>
      </c>
      <c r="J64" s="128">
        <f>SUM(J37:J38)</f>
        <v>64393.899999999965</v>
      </c>
      <c r="K64" s="129">
        <f>SUM(F64/I64)*100%</f>
        <v>1.2198073363210391</v>
      </c>
    </row>
    <row r="65" spans="1:11" ht="17.25" x14ac:dyDescent="0.25">
      <c r="A65" s="199" t="s">
        <v>31</v>
      </c>
      <c r="B65" s="200"/>
      <c r="C65" s="200"/>
      <c r="D65" s="200"/>
      <c r="E65" s="200"/>
      <c r="F65" s="200"/>
      <c r="G65" s="200"/>
      <c r="H65" s="200"/>
      <c r="I65" s="200"/>
      <c r="J65" s="200"/>
      <c r="K65" s="201"/>
    </row>
    <row r="66" spans="1:11" ht="20.25" x14ac:dyDescent="0.3">
      <c r="A66" s="30">
        <v>190100</v>
      </c>
      <c r="B66" s="72" t="s">
        <v>14</v>
      </c>
      <c r="C66" s="130">
        <v>140</v>
      </c>
      <c r="D66" s="130"/>
      <c r="E66" s="91">
        <v>69.400000000000006</v>
      </c>
      <c r="F66" s="169">
        <v>142.30000000000001</v>
      </c>
      <c r="G66" s="84">
        <f t="shared" ref="G66:G70" si="24">SUM(F66-E66)</f>
        <v>72.900000000000006</v>
      </c>
      <c r="H66" s="85">
        <f t="shared" ref="H66" si="25">SUM(F66/E66)</f>
        <v>2.0504322766570606</v>
      </c>
      <c r="I66" s="177">
        <v>120.6</v>
      </c>
      <c r="J66" s="86">
        <f t="shared" ref="J66:J73" si="26">SUM(F66-I66)</f>
        <v>21.700000000000017</v>
      </c>
      <c r="K66" s="87">
        <f>SUM(F66/I66)*100%</f>
        <v>1.1799336650082921</v>
      </c>
    </row>
    <row r="67" spans="1:11" ht="38.25" customHeight="1" x14ac:dyDescent="0.3">
      <c r="A67" s="37">
        <v>240616</v>
      </c>
      <c r="B67" s="69" t="s">
        <v>36</v>
      </c>
      <c r="C67" s="131"/>
      <c r="D67" s="91"/>
      <c r="E67" s="91"/>
      <c r="F67" s="169"/>
      <c r="G67" s="84">
        <f t="shared" si="24"/>
        <v>0</v>
      </c>
      <c r="H67" s="85"/>
      <c r="I67" s="177"/>
      <c r="J67" s="86">
        <f t="shared" si="26"/>
        <v>0</v>
      </c>
      <c r="K67" s="87"/>
    </row>
    <row r="68" spans="1:11" ht="57.75" customHeight="1" x14ac:dyDescent="0.3">
      <c r="A68" s="37">
        <v>240621</v>
      </c>
      <c r="B68" s="73" t="s">
        <v>32</v>
      </c>
      <c r="C68" s="132"/>
      <c r="D68" s="133"/>
      <c r="E68" s="133"/>
      <c r="F68" s="181">
        <v>3.4</v>
      </c>
      <c r="G68" s="84">
        <f t="shared" si="24"/>
        <v>3.4</v>
      </c>
      <c r="H68" s="133"/>
      <c r="I68" s="184"/>
      <c r="J68" s="86">
        <f t="shared" si="26"/>
        <v>3.4</v>
      </c>
      <c r="K68" s="87" t="e">
        <f>SUM(F68/I68)*100%</f>
        <v>#DIV/0!</v>
      </c>
    </row>
    <row r="69" spans="1:11" ht="20.25" x14ac:dyDescent="0.3">
      <c r="A69" s="37">
        <v>250000</v>
      </c>
      <c r="B69" s="74" t="s">
        <v>27</v>
      </c>
      <c r="C69" s="157">
        <v>10480.9</v>
      </c>
      <c r="D69" s="157"/>
      <c r="E69" s="158">
        <v>9092.5</v>
      </c>
      <c r="F69" s="182">
        <v>9092.5</v>
      </c>
      <c r="G69" s="84">
        <f t="shared" si="24"/>
        <v>0</v>
      </c>
      <c r="H69" s="85">
        <f t="shared" ref="H69:H70" si="27">SUM(F69/E69)</f>
        <v>1</v>
      </c>
      <c r="I69" s="185">
        <v>6689.3</v>
      </c>
      <c r="J69" s="86">
        <f t="shared" si="26"/>
        <v>2403.1999999999998</v>
      </c>
      <c r="K69" s="87">
        <f>SUM(F69/I69)*100%</f>
        <v>1.3592603112433288</v>
      </c>
    </row>
    <row r="70" spans="1:11" ht="40.5" hidden="1" x14ac:dyDescent="0.3">
      <c r="A70" s="29">
        <v>410366</v>
      </c>
      <c r="B70" s="70" t="s">
        <v>26</v>
      </c>
      <c r="C70" s="135"/>
      <c r="D70" s="134"/>
      <c r="E70" s="134"/>
      <c r="F70" s="182"/>
      <c r="G70" s="84">
        <f t="shared" si="24"/>
        <v>0</v>
      </c>
      <c r="H70" s="85" t="e">
        <f t="shared" si="27"/>
        <v>#DIV/0!</v>
      </c>
      <c r="I70" s="182"/>
      <c r="J70" s="86">
        <f t="shared" si="26"/>
        <v>0</v>
      </c>
      <c r="K70" s="87"/>
    </row>
    <row r="71" spans="1:11" ht="20.25" x14ac:dyDescent="0.3">
      <c r="A71" s="35"/>
      <c r="B71" s="75" t="s">
        <v>28</v>
      </c>
      <c r="C71" s="94">
        <f>SUM(C73:C75)</f>
        <v>170</v>
      </c>
      <c r="D71" s="94">
        <f>SUM(D73:D77)</f>
        <v>0</v>
      </c>
      <c r="E71" s="94">
        <f>SUM(E73:E77)</f>
        <v>0</v>
      </c>
      <c r="F71" s="170">
        <f>SUM(F72:F77)</f>
        <v>349.20000000000005</v>
      </c>
      <c r="G71" s="94">
        <f>SUM(G72:G77)</f>
        <v>349.20000000000005</v>
      </c>
      <c r="H71" s="80" t="e">
        <f>SUM(F71/E71)</f>
        <v>#DIV/0!</v>
      </c>
      <c r="I71" s="170">
        <f>SUM(I72:I77)</f>
        <v>1238</v>
      </c>
      <c r="J71" s="94">
        <f t="shared" si="26"/>
        <v>-888.8</v>
      </c>
      <c r="K71" s="101">
        <f>SUM(F71/I71)*100%</f>
        <v>0.28206785137318258</v>
      </c>
    </row>
    <row r="72" spans="1:11" ht="60.75" x14ac:dyDescent="0.3">
      <c r="A72" s="35">
        <v>241109</v>
      </c>
      <c r="B72" s="154" t="s">
        <v>70</v>
      </c>
      <c r="C72" s="94"/>
      <c r="D72" s="94"/>
      <c r="E72" s="94"/>
      <c r="F72" s="169">
        <v>1.1000000000000001</v>
      </c>
      <c r="G72" s="84">
        <f t="shared" ref="G72:G77" si="28">SUM(F72-E72)</f>
        <v>1.1000000000000001</v>
      </c>
      <c r="H72" s="80"/>
      <c r="I72" s="177"/>
      <c r="J72" s="138">
        <f t="shared" si="26"/>
        <v>1.1000000000000001</v>
      </c>
      <c r="K72" s="101"/>
    </row>
    <row r="73" spans="1:11" ht="40.5" x14ac:dyDescent="0.3">
      <c r="A73" s="38">
        <v>241700</v>
      </c>
      <c r="B73" s="51" t="s">
        <v>34</v>
      </c>
      <c r="C73" s="159">
        <v>100</v>
      </c>
      <c r="D73" s="136"/>
      <c r="E73" s="136"/>
      <c r="F73" s="169">
        <v>315.10000000000002</v>
      </c>
      <c r="G73" s="84">
        <f t="shared" si="28"/>
        <v>315.10000000000002</v>
      </c>
      <c r="H73" s="137"/>
      <c r="I73" s="177">
        <v>1202.5</v>
      </c>
      <c r="J73" s="138">
        <f t="shared" si="26"/>
        <v>-887.4</v>
      </c>
      <c r="K73" s="122">
        <f t="shared" ref="K73" si="29">SUM(F73/I73)*100%</f>
        <v>0.26203742203742203</v>
      </c>
    </row>
    <row r="74" spans="1:11" ht="20.25" hidden="1" customHeight="1" x14ac:dyDescent="0.3">
      <c r="A74" s="39">
        <v>310300</v>
      </c>
      <c r="B74" s="76" t="s">
        <v>46</v>
      </c>
      <c r="C74" s="139"/>
      <c r="D74" s="93"/>
      <c r="E74" s="93"/>
      <c r="F74" s="169"/>
      <c r="G74" s="84">
        <f t="shared" si="28"/>
        <v>0</v>
      </c>
      <c r="H74" s="85"/>
      <c r="I74" s="177"/>
      <c r="J74" s="86"/>
      <c r="K74" s="103"/>
    </row>
    <row r="75" spans="1:11" ht="20.25" x14ac:dyDescent="0.3">
      <c r="A75" s="30">
        <v>330100</v>
      </c>
      <c r="B75" s="77" t="s">
        <v>29</v>
      </c>
      <c r="C75" s="140">
        <v>70</v>
      </c>
      <c r="D75" s="140"/>
      <c r="E75" s="141"/>
      <c r="F75" s="169">
        <v>33</v>
      </c>
      <c r="G75" s="84">
        <f t="shared" si="28"/>
        <v>33</v>
      </c>
      <c r="H75" s="85" t="e">
        <f t="shared" ref="H75:H79" si="30">SUM(F75/E75)</f>
        <v>#DIV/0!</v>
      </c>
      <c r="I75" s="169">
        <v>35.5</v>
      </c>
      <c r="J75" s="86">
        <f>SUM(F75-I75)</f>
        <v>-2.5</v>
      </c>
      <c r="K75" s="122">
        <f t="shared" ref="K75" si="31">SUM(F75/I75)*100%</f>
        <v>0.92957746478873238</v>
      </c>
    </row>
    <row r="76" spans="1:11" ht="40.5" hidden="1" x14ac:dyDescent="0.3">
      <c r="A76" s="29">
        <v>410345</v>
      </c>
      <c r="B76" s="146" t="s">
        <v>64</v>
      </c>
      <c r="C76" s="139"/>
      <c r="D76" s="141"/>
      <c r="E76" s="141"/>
      <c r="F76" s="169"/>
      <c r="G76" s="84"/>
      <c r="H76" s="85"/>
      <c r="I76" s="169"/>
      <c r="J76" s="86">
        <f>SUM(F76-I76)</f>
        <v>0</v>
      </c>
      <c r="K76" s="87"/>
    </row>
    <row r="77" spans="1:11" ht="20.25" hidden="1" x14ac:dyDescent="0.3">
      <c r="A77" s="29">
        <v>410539</v>
      </c>
      <c r="B77" s="62" t="s">
        <v>52</v>
      </c>
      <c r="C77" s="139"/>
      <c r="D77" s="141"/>
      <c r="E77" s="141"/>
      <c r="F77" s="169"/>
      <c r="G77" s="84">
        <f t="shared" si="28"/>
        <v>0</v>
      </c>
      <c r="H77" s="85" t="e">
        <f t="shared" si="30"/>
        <v>#DIV/0!</v>
      </c>
      <c r="I77" s="169"/>
      <c r="J77" s="86">
        <f>SUM(F77-I77)</f>
        <v>0</v>
      </c>
      <c r="K77" s="87"/>
    </row>
    <row r="78" spans="1:11" ht="20.25" x14ac:dyDescent="0.3">
      <c r="A78" s="35"/>
      <c r="B78" s="75" t="s">
        <v>42</v>
      </c>
      <c r="C78" s="120">
        <f>SUM(C66:C71)</f>
        <v>10790.9</v>
      </c>
      <c r="D78" s="120">
        <f>SUM(D66:D71)</f>
        <v>0</v>
      </c>
      <c r="E78" s="120">
        <f>SUM(E66:E71)</f>
        <v>9161.9</v>
      </c>
      <c r="F78" s="173">
        <f>SUM(F66:F71)</f>
        <v>9587.4000000000015</v>
      </c>
      <c r="G78" s="120">
        <f>SUM(G66:G71)</f>
        <v>425.50000000000006</v>
      </c>
      <c r="H78" s="80">
        <f t="shared" si="30"/>
        <v>1.0464423318307341</v>
      </c>
      <c r="I78" s="173">
        <f>SUM(I66:I71)</f>
        <v>8047.9000000000005</v>
      </c>
      <c r="J78" s="120">
        <f>SUM(J66:J71)</f>
        <v>1539.4999999999998</v>
      </c>
      <c r="K78" s="101">
        <f>SUM(F78/I78)*100%</f>
        <v>1.1912921383217983</v>
      </c>
    </row>
    <row r="79" spans="1:11" ht="21" thickBot="1" x14ac:dyDescent="0.35">
      <c r="A79" s="40"/>
      <c r="B79" s="24" t="s">
        <v>30</v>
      </c>
      <c r="C79" s="142">
        <f>SUM(C64,C78)</f>
        <v>553815.79999999993</v>
      </c>
      <c r="D79" s="142">
        <f>SUM(D64,D78)</f>
        <v>566637.19999999995</v>
      </c>
      <c r="E79" s="142">
        <f>SUM(E64,E78)</f>
        <v>356166.30000000005</v>
      </c>
      <c r="F79" s="183">
        <f>SUM(F64,F78)</f>
        <v>366937.4</v>
      </c>
      <c r="G79" s="142">
        <f>SUM(G64,G78)</f>
        <v>10771.099999999982</v>
      </c>
      <c r="H79" s="147">
        <f t="shared" si="30"/>
        <v>1.0302417718913888</v>
      </c>
      <c r="I79" s="183">
        <f>SUM(I64,I78)</f>
        <v>301004.00000000006</v>
      </c>
      <c r="J79" s="142">
        <f>SUM(J64,J78)</f>
        <v>65933.399999999965</v>
      </c>
      <c r="K79" s="143">
        <f>SUM(F79/I79)*100%</f>
        <v>1.2190449296354864</v>
      </c>
    </row>
    <row r="80" spans="1:11" ht="20.25" x14ac:dyDescent="0.3">
      <c r="A80" s="15"/>
      <c r="B80" s="16" t="s">
        <v>40</v>
      </c>
      <c r="C80" s="16"/>
      <c r="D80" s="17"/>
      <c r="E80" s="17"/>
      <c r="F80" s="18"/>
      <c r="G80" s="19"/>
      <c r="H80" s="20"/>
      <c r="I80" s="21"/>
      <c r="J80" s="22"/>
      <c r="K80" s="22"/>
    </row>
    <row r="81" spans="1:11" ht="18.75" x14ac:dyDescent="0.3">
      <c r="A81" s="1"/>
      <c r="B81" s="1"/>
      <c r="C81" s="1"/>
      <c r="D81" s="10"/>
      <c r="E81" s="10"/>
      <c r="F81" s="11"/>
      <c r="G81" s="12"/>
      <c r="H81" s="13"/>
      <c r="I81" s="8"/>
      <c r="J81" s="7"/>
      <c r="K81" s="7"/>
    </row>
    <row r="82" spans="1:11" ht="18.75" x14ac:dyDescent="0.3">
      <c r="A82" s="1"/>
      <c r="B82" s="1"/>
      <c r="C82" s="1"/>
      <c r="D82" s="10"/>
      <c r="E82" s="10"/>
      <c r="F82" s="14"/>
      <c r="G82" s="12"/>
      <c r="H82" s="13"/>
      <c r="I82" s="8"/>
      <c r="J82" s="7"/>
      <c r="K82" s="7"/>
    </row>
    <row r="83" spans="1:11" ht="20.25" x14ac:dyDescent="0.3">
      <c r="A83" s="1"/>
      <c r="B83" s="1"/>
      <c r="C83" s="1"/>
      <c r="D83" s="6"/>
      <c r="E83" s="6"/>
      <c r="F83" s="3"/>
      <c r="G83" s="3"/>
      <c r="H83" s="4"/>
      <c r="I83" s="5"/>
      <c r="J83" s="1"/>
      <c r="K83" s="1"/>
    </row>
    <row r="87" spans="1:11" x14ac:dyDescent="0.25">
      <c r="B87" t="s">
        <v>39</v>
      </c>
    </row>
    <row r="89" spans="1:11" x14ac:dyDescent="0.25">
      <c r="B89" t="s">
        <v>39</v>
      </c>
    </row>
  </sheetData>
  <mergeCells count="13">
    <mergeCell ref="I5:I6"/>
    <mergeCell ref="J5:K5"/>
    <mergeCell ref="A65:K65"/>
    <mergeCell ref="B1:K1"/>
    <mergeCell ref="B2:K2"/>
    <mergeCell ref="B3:K3"/>
    <mergeCell ref="A5:A6"/>
    <mergeCell ref="B5:B6"/>
    <mergeCell ref="C5:C6"/>
    <mergeCell ref="D5:D6"/>
    <mergeCell ref="E5:E6"/>
    <mergeCell ref="F5:F6"/>
    <mergeCell ref="G5:H5"/>
  </mergeCells>
  <pageMargins left="0.31496062992125984" right="0.11811023622047245" top="0" bottom="0" header="0.31496062992125984" footer="0.31496062992125984"/>
  <pageSetup paperSize="9" scale="53" orientation="landscape" r:id="rId1"/>
  <rowBreaks count="1" manualBreakCount="1"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липень-19 </vt:lpstr>
      <vt:lpstr>Лист4</vt:lpstr>
      <vt:lpstr>Лист5</vt:lpstr>
      <vt:lpstr>Лист6</vt:lpstr>
      <vt:lpstr>Лист7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Пользователь Windows</cp:lastModifiedBy>
  <cp:lastPrinted>2019-09-06T12:10:07Z</cp:lastPrinted>
  <dcterms:created xsi:type="dcterms:W3CDTF">2015-02-12T09:02:27Z</dcterms:created>
  <dcterms:modified xsi:type="dcterms:W3CDTF">2019-09-09T08:06:20Z</dcterms:modified>
</cp:coreProperties>
</file>