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ФАЙЛООБМІН\2020\серпень\"/>
    </mc:Choice>
  </mc:AlternateContent>
  <bookViews>
    <workbookView xWindow="396" yWindow="0" windowWidth="3000" windowHeight="0" tabRatio="358"/>
  </bookViews>
  <sheets>
    <sheet name="липень-20 " sheetId="43" r:id="rId1"/>
  </sheets>
  <definedNames>
    <definedName name="_xlnm.Print_Area" localSheetId="0">'липень-20 '!$A$1:$K$84</definedName>
  </definedNames>
  <calcPr calcId="162913"/>
</workbook>
</file>

<file path=xl/calcChain.xml><?xml version="1.0" encoding="utf-8"?>
<calcChain xmlns="http://schemas.openxmlformats.org/spreadsheetml/2006/main">
  <c r="J40" i="43" l="1"/>
  <c r="G46" i="43" l="1"/>
  <c r="H46" i="43"/>
  <c r="K76" i="43" l="1"/>
  <c r="K58" i="43"/>
  <c r="K11" i="43"/>
  <c r="K35" i="43" l="1"/>
  <c r="I39" i="43" l="1"/>
  <c r="C82" i="43" l="1"/>
  <c r="J81" i="43"/>
  <c r="H81" i="43"/>
  <c r="G81" i="43"/>
  <c r="J80" i="43"/>
  <c r="K79" i="43"/>
  <c r="J79" i="43"/>
  <c r="H79" i="43"/>
  <c r="G79" i="43"/>
  <c r="G78" i="43"/>
  <c r="K77" i="43"/>
  <c r="J77" i="43"/>
  <c r="G77" i="43"/>
  <c r="J76" i="43"/>
  <c r="G76" i="43"/>
  <c r="I75" i="43"/>
  <c r="I82" i="43" s="1"/>
  <c r="F75" i="43"/>
  <c r="F82" i="43" s="1"/>
  <c r="E75" i="43"/>
  <c r="E82" i="43" s="1"/>
  <c r="D75" i="43"/>
  <c r="D82" i="43" s="1"/>
  <c r="C75" i="43"/>
  <c r="J74" i="43"/>
  <c r="H74" i="43"/>
  <c r="G74" i="43"/>
  <c r="K73" i="43"/>
  <c r="J73" i="43"/>
  <c r="H73" i="43"/>
  <c r="G73" i="43"/>
  <c r="K72" i="43"/>
  <c r="J72" i="43"/>
  <c r="G72" i="43"/>
  <c r="J71" i="43"/>
  <c r="G71" i="43"/>
  <c r="K69" i="43"/>
  <c r="J69" i="43"/>
  <c r="H69" i="43"/>
  <c r="G69" i="43"/>
  <c r="K66" i="43"/>
  <c r="J66" i="43"/>
  <c r="H66" i="43"/>
  <c r="G66" i="43"/>
  <c r="K65" i="43"/>
  <c r="J65" i="43"/>
  <c r="K64" i="43"/>
  <c r="J64" i="43"/>
  <c r="K63" i="43"/>
  <c r="J63" i="43"/>
  <c r="H63" i="43"/>
  <c r="G63" i="43"/>
  <c r="K62" i="43"/>
  <c r="J62" i="43"/>
  <c r="K61" i="43"/>
  <c r="J61" i="43"/>
  <c r="H61" i="43"/>
  <c r="G61" i="43"/>
  <c r="K60" i="43"/>
  <c r="J60" i="43"/>
  <c r="H60" i="43"/>
  <c r="G60" i="43"/>
  <c r="K59" i="43"/>
  <c r="J59" i="43"/>
  <c r="H59" i="43"/>
  <c r="G59" i="43"/>
  <c r="J58" i="43"/>
  <c r="H58" i="43"/>
  <c r="G58" i="43"/>
  <c r="K57" i="43"/>
  <c r="J57" i="43"/>
  <c r="H57" i="43"/>
  <c r="G57" i="43"/>
  <c r="J56" i="43"/>
  <c r="H56" i="43"/>
  <c r="G56" i="43"/>
  <c r="J55" i="43"/>
  <c r="G55" i="43"/>
  <c r="J54" i="43"/>
  <c r="H54" i="43"/>
  <c r="G54" i="43"/>
  <c r="J53" i="43"/>
  <c r="H53" i="43"/>
  <c r="G53" i="43"/>
  <c r="K52" i="43"/>
  <c r="J52" i="43"/>
  <c r="H52" i="43"/>
  <c r="G52" i="43"/>
  <c r="K51" i="43"/>
  <c r="J51" i="43"/>
  <c r="H51" i="43"/>
  <c r="G51" i="43"/>
  <c r="K50" i="43"/>
  <c r="J50" i="43"/>
  <c r="H50" i="43"/>
  <c r="G50" i="43"/>
  <c r="K49" i="43"/>
  <c r="J49" i="43"/>
  <c r="H49" i="43"/>
  <c r="G49" i="43"/>
  <c r="I48" i="43"/>
  <c r="I38" i="43" s="1"/>
  <c r="F48" i="43"/>
  <c r="E48" i="43"/>
  <c r="E38" i="43" s="1"/>
  <c r="D48" i="43"/>
  <c r="C48" i="43"/>
  <c r="C38" i="43" s="1"/>
  <c r="J47" i="43"/>
  <c r="H47" i="43"/>
  <c r="G47" i="43"/>
  <c r="F46" i="43"/>
  <c r="J46" i="43" s="1"/>
  <c r="E46" i="43"/>
  <c r="D46" i="43"/>
  <c r="C46" i="43"/>
  <c r="K45" i="43"/>
  <c r="J45" i="43"/>
  <c r="K44" i="43"/>
  <c r="J44" i="43"/>
  <c r="K43" i="43"/>
  <c r="J43" i="43"/>
  <c r="H43" i="43"/>
  <c r="G43" i="43"/>
  <c r="K42" i="43"/>
  <c r="J42" i="43"/>
  <c r="H42" i="43"/>
  <c r="G42" i="43"/>
  <c r="J41" i="43"/>
  <c r="F39" i="43"/>
  <c r="E39" i="43"/>
  <c r="D39" i="43"/>
  <c r="D38" i="43" s="1"/>
  <c r="C39" i="43"/>
  <c r="K36" i="43"/>
  <c r="J36" i="43"/>
  <c r="G36" i="43"/>
  <c r="J35" i="43"/>
  <c r="H35" i="43"/>
  <c r="G35" i="43"/>
  <c r="J34" i="43"/>
  <c r="I33" i="43"/>
  <c r="F33" i="43"/>
  <c r="J33" i="43" s="1"/>
  <c r="E33" i="43"/>
  <c r="G33" i="43" s="1"/>
  <c r="D33" i="43"/>
  <c r="J32" i="43"/>
  <c r="H32" i="43"/>
  <c r="G32" i="43"/>
  <c r="K31" i="43"/>
  <c r="J31" i="43"/>
  <c r="H31" i="43"/>
  <c r="G31" i="43"/>
  <c r="K30" i="43"/>
  <c r="J30" i="43"/>
  <c r="H30" i="43"/>
  <c r="G30" i="43"/>
  <c r="K29" i="43"/>
  <c r="J29" i="43"/>
  <c r="H29" i="43"/>
  <c r="G29" i="43"/>
  <c r="K28" i="43"/>
  <c r="J28" i="43"/>
  <c r="H28" i="43"/>
  <c r="G28" i="43"/>
  <c r="K27" i="43"/>
  <c r="J27" i="43"/>
  <c r="H27" i="43"/>
  <c r="G27" i="43"/>
  <c r="K26" i="43"/>
  <c r="J26" i="43"/>
  <c r="H26" i="43"/>
  <c r="G26" i="43"/>
  <c r="K25" i="43"/>
  <c r="J25" i="43"/>
  <c r="H25" i="43"/>
  <c r="G25" i="43"/>
  <c r="K24" i="43"/>
  <c r="J24" i="43"/>
  <c r="H24" i="43"/>
  <c r="G24" i="43"/>
  <c r="J23" i="43"/>
  <c r="G23" i="43"/>
  <c r="K22" i="43"/>
  <c r="J22" i="43"/>
  <c r="H22" i="43"/>
  <c r="G22" i="43"/>
  <c r="K21" i="43"/>
  <c r="J21" i="43"/>
  <c r="H21" i="43"/>
  <c r="G21" i="43"/>
  <c r="I20" i="43"/>
  <c r="F20" i="43"/>
  <c r="E20" i="43"/>
  <c r="D20" i="43"/>
  <c r="C20" i="43"/>
  <c r="K19" i="43"/>
  <c r="J19" i="43"/>
  <c r="H19" i="43"/>
  <c r="G19" i="43"/>
  <c r="K18" i="43"/>
  <c r="J18" i="43"/>
  <c r="H18" i="43"/>
  <c r="G18" i="43"/>
  <c r="K17" i="43"/>
  <c r="J17" i="43"/>
  <c r="H17" i="43"/>
  <c r="G17" i="43"/>
  <c r="K16" i="43"/>
  <c r="J16" i="43"/>
  <c r="H16" i="43"/>
  <c r="G16" i="43"/>
  <c r="K15" i="43"/>
  <c r="J15" i="43"/>
  <c r="H15" i="43"/>
  <c r="G15" i="43"/>
  <c r="G14" i="43" s="1"/>
  <c r="I14" i="43"/>
  <c r="I13" i="43" s="1"/>
  <c r="I8" i="43" s="1"/>
  <c r="I37" i="43" s="1"/>
  <c r="F14" i="43"/>
  <c r="E14" i="43"/>
  <c r="D14" i="43"/>
  <c r="D13" i="43" s="1"/>
  <c r="D8" i="43" s="1"/>
  <c r="D37" i="43" s="1"/>
  <c r="D67" i="43" s="1"/>
  <c r="D83" i="43" s="1"/>
  <c r="C14" i="43"/>
  <c r="E13" i="43"/>
  <c r="C13" i="43"/>
  <c r="K12" i="43"/>
  <c r="J12" i="43"/>
  <c r="H12" i="43"/>
  <c r="G12" i="43"/>
  <c r="J11" i="43"/>
  <c r="H11" i="43"/>
  <c r="G11" i="43"/>
  <c r="K10" i="43"/>
  <c r="J10" i="43"/>
  <c r="H10" i="43"/>
  <c r="G10" i="43"/>
  <c r="K9" i="43"/>
  <c r="J9" i="43"/>
  <c r="H9" i="43"/>
  <c r="G9" i="43"/>
  <c r="E8" i="43"/>
  <c r="C8" i="43"/>
  <c r="C37" i="43" s="1"/>
  <c r="G75" i="43" l="1"/>
  <c r="G82" i="43" s="1"/>
  <c r="C67" i="43"/>
  <c r="C83" i="43" s="1"/>
  <c r="G20" i="43"/>
  <c r="G13" i="43"/>
  <c r="G8" i="43" s="1"/>
  <c r="K48" i="43"/>
  <c r="I67" i="43"/>
  <c r="I83" i="43" s="1"/>
  <c r="K39" i="43"/>
  <c r="J20" i="43"/>
  <c r="K14" i="43"/>
  <c r="G48" i="43"/>
  <c r="K20" i="43"/>
  <c r="E37" i="43"/>
  <c r="E67" i="43" s="1"/>
  <c r="E83" i="43" s="1"/>
  <c r="H20" i="43"/>
  <c r="J82" i="43"/>
  <c r="H82" i="43"/>
  <c r="K82" i="43"/>
  <c r="H14" i="43"/>
  <c r="J14" i="43"/>
  <c r="H39" i="43"/>
  <c r="J39" i="43"/>
  <c r="H48" i="43"/>
  <c r="J48" i="43"/>
  <c r="H75" i="43"/>
  <c r="J75" i="43"/>
  <c r="F13" i="43"/>
  <c r="H33" i="43"/>
  <c r="F38" i="43"/>
  <c r="G39" i="43"/>
  <c r="K75" i="43"/>
  <c r="G37" i="43" l="1"/>
  <c r="H38" i="43"/>
  <c r="K38" i="43"/>
  <c r="G38" i="43"/>
  <c r="J13" i="43"/>
  <c r="J8" i="43" s="1"/>
  <c r="J37" i="43" s="1"/>
  <c r="H13" i="43"/>
  <c r="F8" i="43"/>
  <c r="K13" i="43"/>
  <c r="J38" i="43"/>
  <c r="G67" i="43" l="1"/>
  <c r="G83" i="43" s="1"/>
  <c r="H8" i="43"/>
  <c r="F37" i="43"/>
  <c r="K8" i="43"/>
  <c r="J67" i="43"/>
  <c r="J83" i="43" s="1"/>
  <c r="F67" i="43" l="1"/>
  <c r="K37" i="43"/>
  <c r="H37" i="43"/>
  <c r="H67" i="43" l="1"/>
  <c r="F83" i="43"/>
  <c r="K67" i="43"/>
  <c r="K83" i="43" l="1"/>
  <c r="H83" i="43"/>
</calcChain>
</file>

<file path=xl/sharedStrings.xml><?xml version="1.0" encoding="utf-8"?>
<sst xmlns="http://schemas.openxmlformats.org/spreadsheetml/2006/main" count="99" uniqueCount="89">
  <si>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</si>
  <si>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</si>
  <si>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</si>
  <si>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</si>
  <si>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</si>
  <si>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</si>
  <si>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</si>
  <si>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</si>
  <si>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</si>
  <si>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</si>
  <si>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</si>
  <si>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</si>
  <si>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</si>
  <si>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</si>
  <si>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</si>
  <si>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</si>
  <si>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</si>
  <si>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</si>
  <si>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</si>
  <si>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</si>
  <si>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</si>
  <si>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</si>
  <si>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</si>
  <si>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</si>
  <si>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</si>
  <si>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</si>
  <si>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</si>
  <si>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</si>
  <si>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</si>
  <si>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</si>
  <si>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</si>
  <si>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</si>
  <si>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</si>
  <si>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</si>
  <si>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</si>
  <si>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</si>
  <si>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</si>
  <si>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</si>
  <si>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</si>
  <si>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</si>
  <si>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</si>
  <si>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</si>
  <si>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</si>
  <si>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</si>
  <si>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</si>
  <si>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</si>
  <si>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</si>
  <si>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</si>
  <si>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</si>
  <si>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</si>
  <si>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</si>
  <si>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</si>
  <si>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</si>
  <si>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</si>
  <si>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</si>
  <si>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</si>
  <si>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</si>
  <si>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</si>
  <si>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</si>
  <si>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</si>
  <si>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</si>
  <si>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</si>
  <si>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</si>
  <si>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</si>
  <si>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</si>
  <si>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</si>
  <si>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 частини другої статті 7 або учасниками бойових дій відповідно до пунктів 19 - 20 частини першої статті 6 Закону України  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</si>
  <si>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</si>
  <si>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</si>
  <si>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</si>
  <si>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</si>
  <si>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</si>
  <si>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Рентна плата та плата за використання інших природних ресурсів 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</si>
  <si>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</si>
  <si>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</si>
  <si>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 Фактичні надходження до бюджету станом  на 01.08.2019р.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</si>
  <si>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</si>
  <si>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</si>
  <si>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                                       виконання  розпису доходів  бюджету Вараської міської ОТГ</t>
  </si>
  <si>
    <t>Відхилення фактичних надходжень на звітну дату 2020 року до фактичних надходжень у 2019 році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</si>
  <si>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</si>
  <si>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</si>
  <si>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</si>
  <si>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Бюджет                           на 2020 р.</t>
  </si>
  <si>
    <t>Бюджет                           на 2020 р.                        зі змінами</t>
  </si>
  <si>
    <t>Надходження коштів від відшкодування втрат сільськогосподарського і лісогосподарського виробництва  </t>
  </si>
  <si>
    <t xml:space="preserve">Затверджено розписом станом на  01.08.2020 р.                             </t>
  </si>
  <si>
    <r>
      <t xml:space="preserve">                                                                                                                 станом  на   01 серпня 2020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</si>
  <si>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01.08.2020р.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</si>
</sst>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0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4" xfId="1" applyFont="1" applyBorder="1"/>
    <xf numFmtId="0" fontId="5" fillId="0" borderId="24" xfId="1" applyFont="1" applyBorder="1"/>
    <xf numFmtId="0" fontId="12" fillId="0" borderId="24" xfId="1" applyFont="1" applyBorder="1"/>
    <xf numFmtId="4" fontId="13" fillId="0" borderId="24" xfId="1" applyNumberFormat="1" applyFont="1" applyFill="1" applyBorder="1" applyAlignment="1">
      <alignment horizontal="right"/>
    </xf>
    <xf numFmtId="4" fontId="13" fillId="0" borderId="24" xfId="1" applyNumberFormat="1" applyFont="1" applyFill="1" applyBorder="1"/>
    <xf numFmtId="4" fontId="12" fillId="3" borderId="24" xfId="1" applyNumberFormat="1" applyFont="1" applyFill="1" applyBorder="1"/>
    <xf numFmtId="0" fontId="4" fillId="0" borderId="24" xfId="1" applyFont="1" applyFill="1" applyBorder="1"/>
    <xf numFmtId="0" fontId="4" fillId="0" borderId="24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7" xfId="1" applyFont="1" applyFill="1" applyBorder="1" applyAlignment="1">
      <alignment horizontal="left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5" xfId="1" applyFont="1" applyFill="1" applyBorder="1" applyAlignment="1">
      <alignment horizontal="center"/>
    </xf>
    <xf numFmtId="0" fontId="18" fillId="0" borderId="16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0" borderId="16" xfId="1" applyFont="1" applyFill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8" fillId="0" borderId="15" xfId="1" applyFont="1" applyFill="1" applyBorder="1" applyAlignment="1">
      <alignment horizontal="center"/>
    </xf>
    <xf numFmtId="0" fontId="19" fillId="4" borderId="26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32" xfId="1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21" xfId="1" applyFont="1" applyFill="1" applyBorder="1" applyAlignment="1">
      <alignment horizontal="centerContinuous"/>
    </xf>
    <xf numFmtId="0" fontId="23" fillId="2" borderId="22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27" fillId="4" borderId="9" xfId="1" applyFont="1" applyFill="1" applyBorder="1" applyAlignment="1">
      <alignment horizontal="left" wrapText="1"/>
    </xf>
    <xf numFmtId="11" fontId="4" fillId="0" borderId="17" xfId="1" applyNumberFormat="1" applyFont="1" applyBorder="1" applyAlignment="1" applyProtection="1">
      <alignment horizontal="left" wrapText="1"/>
      <protection locked="0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1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11" fontId="5" fillId="0" borderId="11" xfId="1" applyNumberFormat="1" applyFont="1" applyBorder="1" applyAlignment="1">
      <alignment wrapText="1"/>
    </xf>
    <xf numFmtId="0" fontId="16" fillId="0" borderId="6" xfId="1" applyFont="1" applyFill="1" applyBorder="1" applyAlignment="1">
      <alignment horizontal="left" wrapText="1"/>
    </xf>
    <xf numFmtId="0" fontId="26" fillId="0" borderId="6" xfId="0" applyFont="1" applyBorder="1" applyAlignment="1">
      <alignment wrapText="1"/>
    </xf>
    <xf numFmtId="0" fontId="25" fillId="0" borderId="11" xfId="1" applyFont="1" applyFill="1" applyBorder="1" applyAlignment="1">
      <alignment horizontal="left" wrapText="1"/>
    </xf>
    <xf numFmtId="0" fontId="17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28" fillId="4" borderId="9" xfId="1" applyNumberFormat="1" applyFont="1" applyFill="1" applyBorder="1" applyAlignment="1">
      <alignment wrapText="1"/>
    </xf>
    <xf numFmtId="166" fontId="28" fillId="4" borderId="9" xfId="1" applyNumberFormat="1" applyFont="1" applyFill="1" applyBorder="1" applyAlignment="1">
      <alignment horizontal="right" wrapText="1"/>
    </xf>
    <xf numFmtId="165" fontId="29" fillId="4" borderId="6" xfId="1" applyNumberFormat="1" applyFont="1" applyFill="1" applyBorder="1"/>
    <xf numFmtId="165" fontId="29" fillId="4" borderId="12" xfId="1" applyNumberFormat="1" applyFont="1" applyFill="1" applyBorder="1"/>
    <xf numFmtId="166" fontId="30" fillId="0" borderId="6" xfId="1" applyNumberFormat="1" applyFont="1" applyBorder="1" applyAlignment="1" applyProtection="1">
      <protection locked="0"/>
    </xf>
    <xf numFmtId="166" fontId="31" fillId="0" borderId="6" xfId="1" applyNumberFormat="1" applyFont="1" applyBorder="1" applyProtection="1">
      <protection locked="0"/>
    </xf>
    <xf numFmtId="166" fontId="31" fillId="3" borderId="6" xfId="1" applyNumberFormat="1" applyFont="1" applyFill="1" applyBorder="1" applyAlignment="1">
      <alignment horizontal="right"/>
    </xf>
    <xf numFmtId="165" fontId="31" fillId="3" borderId="6" xfId="1" applyNumberFormat="1" applyFont="1" applyFill="1" applyBorder="1"/>
    <xf numFmtId="166" fontId="31" fillId="0" borderId="6" xfId="1" applyNumberFormat="1" applyFont="1" applyBorder="1"/>
    <xf numFmtId="165" fontId="31" fillId="3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wrapText="1"/>
      <protection locked="0"/>
    </xf>
    <xf numFmtId="166" fontId="31" fillId="0" borderId="6" xfId="1" applyNumberFormat="1" applyFont="1" applyBorder="1" applyAlignment="1" applyProtection="1">
      <alignment horizontal="right"/>
      <protection locked="0"/>
    </xf>
    <xf numFmtId="166" fontId="30" fillId="0" borderId="13" xfId="1" applyNumberFormat="1" applyFont="1" applyBorder="1" applyAlignment="1">
      <alignment wrapText="1"/>
    </xf>
    <xf numFmtId="166" fontId="31" fillId="0" borderId="6" xfId="1" applyNumberFormat="1" applyFont="1" applyFill="1" applyBorder="1" applyProtection="1">
      <protection locked="0"/>
    </xf>
    <xf numFmtId="166" fontId="29" fillId="0" borderId="6" xfId="1" applyNumberFormat="1" applyFont="1" applyFill="1" applyBorder="1" applyAlignment="1" applyProtection="1">
      <protection locked="0"/>
    </xf>
    <xf numFmtId="166" fontId="29" fillId="0" borderId="6" xfId="1" applyNumberFormat="1" applyFont="1" applyFill="1" applyBorder="1" applyProtection="1">
      <protection locked="0"/>
    </xf>
    <xf numFmtId="166" fontId="29" fillId="4" borderId="6" xfId="1" applyNumberFormat="1" applyFont="1" applyFill="1" applyBorder="1" applyProtection="1">
      <protection locked="0"/>
    </xf>
    <xf numFmtId="166" fontId="29" fillId="3" borderId="6" xfId="1" applyNumberFormat="1" applyFont="1" applyFill="1" applyBorder="1" applyAlignment="1">
      <alignment horizontal="right"/>
    </xf>
    <xf numFmtId="166" fontId="29" fillId="0" borderId="6" xfId="1" applyNumberFormat="1" applyFont="1" applyBorder="1"/>
    <xf numFmtId="165" fontId="29" fillId="3" borderId="7" xfId="1" applyNumberFormat="1" applyFont="1" applyFill="1" applyBorder="1"/>
    <xf numFmtId="166" fontId="30" fillId="0" borderId="14" xfId="1" applyNumberFormat="1" applyFont="1" applyBorder="1" applyAlignment="1">
      <alignment wrapText="1"/>
    </xf>
    <xf numFmtId="166" fontId="28" fillId="4" borderId="11" xfId="1" applyNumberFormat="1" applyFont="1" applyFill="1" applyBorder="1" applyAlignment="1"/>
    <xf numFmtId="166" fontId="28" fillId="4" borderId="11" xfId="1" applyNumberFormat="1" applyFont="1" applyFill="1" applyBorder="1" applyAlignment="1">
      <alignment horizontal="right"/>
    </xf>
    <xf numFmtId="165" fontId="29" fillId="4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horizontal="right" wrapText="1"/>
      <protection locked="0"/>
    </xf>
    <xf numFmtId="165" fontId="31" fillId="0" borderId="7" xfId="1" applyNumberFormat="1" applyFont="1" applyBorder="1"/>
    <xf numFmtId="164" fontId="30" fillId="0" borderId="0" xfId="0" applyNumberFormat="1" applyFont="1" applyBorder="1" applyAlignment="1">
      <alignment horizontal="right" wrapText="1"/>
    </xf>
    <xf numFmtId="164" fontId="30" fillId="0" borderId="6" xfId="0" applyNumberFormat="1" applyFont="1" applyBorder="1" applyAlignment="1">
      <alignment horizontal="right" wrapText="1"/>
    </xf>
    <xf numFmtId="164" fontId="30" fillId="0" borderId="6" xfId="1" applyNumberFormat="1" applyFont="1" applyBorder="1" applyAlignment="1" applyProtection="1">
      <alignment horizontal="right" wrapText="1"/>
      <protection locked="0"/>
    </xf>
    <xf numFmtId="164" fontId="30" fillId="3" borderId="6" xfId="0" applyNumberFormat="1" applyFont="1" applyFill="1" applyBorder="1" applyAlignment="1" applyProtection="1">
      <alignment horizontal="right" wrapText="1"/>
    </xf>
    <xf numFmtId="164" fontId="32" fillId="0" borderId="6" xfId="1" applyNumberFormat="1" applyFont="1" applyBorder="1" applyAlignment="1" applyProtection="1">
      <alignment horizontal="right" wrapText="1"/>
      <protection locked="0"/>
    </xf>
    <xf numFmtId="164" fontId="33" fillId="0" borderId="17" xfId="0" applyNumberFormat="1" applyFont="1" applyBorder="1" applyAlignment="1" applyProtection="1">
      <alignment horizontal="right" wrapText="1"/>
      <protection locked="0"/>
    </xf>
    <xf numFmtId="164" fontId="33" fillId="0" borderId="6" xfId="0" applyNumberFormat="1" applyFont="1" applyBorder="1" applyAlignment="1" applyProtection="1">
      <alignment horizontal="right" wrapText="1"/>
      <protection locked="0"/>
    </xf>
    <xf numFmtId="164" fontId="30" fillId="0" borderId="6" xfId="1" applyNumberFormat="1" applyFont="1" applyBorder="1" applyAlignment="1" applyProtection="1">
      <alignment horizontal="right"/>
      <protection locked="0"/>
    </xf>
    <xf numFmtId="164" fontId="30" fillId="0" borderId="6" xfId="1" applyNumberFormat="1" applyFont="1" applyBorder="1" applyAlignment="1">
      <alignment horizontal="right"/>
    </xf>
    <xf numFmtId="164" fontId="30" fillId="0" borderId="11" xfId="1" applyNumberFormat="1" applyFont="1" applyBorder="1" applyAlignment="1">
      <alignment horizontal="right" wrapText="1"/>
    </xf>
    <xf numFmtId="166" fontId="31" fillId="0" borderId="11" xfId="1" applyNumberFormat="1" applyFont="1" applyFill="1" applyBorder="1" applyProtection="1">
      <protection locked="0"/>
    </xf>
    <xf numFmtId="0" fontId="34" fillId="4" borderId="11" xfId="1" applyFont="1" applyFill="1" applyBorder="1" applyAlignment="1">
      <alignment horizontal="left" wrapText="1"/>
    </xf>
    <xf numFmtId="0" fontId="30" fillId="0" borderId="6" xfId="1" applyFont="1" applyBorder="1" applyAlignment="1">
      <alignment wrapText="1"/>
    </xf>
    <xf numFmtId="0" fontId="30" fillId="0" borderId="11" xfId="1" applyFont="1" applyBorder="1" applyAlignment="1">
      <alignment wrapText="1"/>
    </xf>
    <xf numFmtId="166" fontId="29" fillId="0" borderId="6" xfId="1" applyNumberFormat="1" applyFont="1" applyBorder="1" applyAlignment="1" applyProtection="1">
      <alignment horizontal="right"/>
      <protection locked="0"/>
    </xf>
    <xf numFmtId="165" fontId="29" fillId="3" borderId="6" xfId="1" applyNumberFormat="1" applyFont="1" applyFill="1" applyBorder="1"/>
    <xf numFmtId="166" fontId="29" fillId="4" borderId="6" xfId="1" applyNumberFormat="1" applyFont="1" applyFill="1" applyBorder="1" applyAlignment="1" applyProtection="1">
      <alignment horizontal="right"/>
      <protection locked="0"/>
    </xf>
    <xf numFmtId="0" fontId="30" fillId="0" borderId="6" xfId="1" applyFont="1" applyBorder="1" applyAlignment="1">
      <alignment horizontal="right" wrapText="1"/>
    </xf>
    <xf numFmtId="165" fontId="35" fillId="3" borderId="7" xfId="1" applyNumberFormat="1" applyFont="1" applyFill="1" applyBorder="1" applyAlignment="1"/>
    <xf numFmtId="165" fontId="28" fillId="3" borderId="7" xfId="1" applyNumberFormat="1" applyFont="1" applyFill="1" applyBorder="1" applyAlignment="1"/>
    <xf numFmtId="166" fontId="30" fillId="0" borderId="0" xfId="0" applyNumberFormat="1" applyFont="1" applyBorder="1" applyAlignment="1">
      <alignment horizontal="right" wrapText="1"/>
    </xf>
    <xf numFmtId="166" fontId="30" fillId="0" borderId="6" xfId="0" applyNumberFormat="1" applyFont="1" applyBorder="1" applyAlignment="1">
      <alignment horizontal="right" wrapText="1"/>
    </xf>
    <xf numFmtId="166" fontId="30" fillId="0" borderId="6" xfId="1" applyNumberFormat="1" applyFont="1" applyBorder="1" applyAlignment="1">
      <alignment horizontal="right" wrapText="1"/>
    </xf>
    <xf numFmtId="166" fontId="30" fillId="0" borderId="6" xfId="1" applyNumberFormat="1" applyFont="1" applyBorder="1" applyAlignment="1" applyProtection="1">
      <alignment horizontal="right" wrapText="1"/>
      <protection locked="0"/>
    </xf>
    <xf numFmtId="166" fontId="29" fillId="4" borderId="11" xfId="1" applyNumberFormat="1" applyFont="1" applyFill="1" applyBorder="1" applyProtection="1">
      <protection locked="0"/>
    </xf>
    <xf numFmtId="165" fontId="29" fillId="4" borderId="29" xfId="1" applyNumberFormat="1" applyFont="1" applyFill="1" applyBorder="1"/>
    <xf numFmtId="164" fontId="30" fillId="0" borderId="13" xfId="1" applyNumberFormat="1" applyFont="1" applyBorder="1" applyAlignment="1">
      <alignment horizontal="right" wrapText="1"/>
    </xf>
    <xf numFmtId="0" fontId="36" fillId="0" borderId="6" xfId="0" applyFont="1" applyBorder="1" applyAlignment="1">
      <alignment horizontal="right" wrapText="1"/>
    </xf>
    <xf numFmtId="0" fontId="36" fillId="0" borderId="13" xfId="0" applyFont="1" applyBorder="1" applyAlignment="1">
      <alignment horizontal="right" wrapText="1"/>
    </xf>
    <xf numFmtId="0" fontId="37" fillId="0" borderId="6" xfId="0" applyFont="1" applyBorder="1" applyAlignment="1">
      <alignment horizontal="center"/>
    </xf>
    <xf numFmtId="166" fontId="37" fillId="0" borderId="6" xfId="0" applyNumberFormat="1" applyFont="1" applyBorder="1" applyAlignment="1">
      <alignment horizontal="right"/>
    </xf>
    <xf numFmtId="0" fontId="32" fillId="0" borderId="11" xfId="1" applyFont="1" applyFill="1" applyBorder="1" applyAlignment="1">
      <alignment horizontal="right" wrapText="1"/>
    </xf>
    <xf numFmtId="166" fontId="29" fillId="5" borderId="6" xfId="1" applyNumberFormat="1" applyFont="1" applyFill="1" applyBorder="1" applyProtection="1">
      <protection locked="0"/>
    </xf>
    <xf numFmtId="165" fontId="31" fillId="5" borderId="6" xfId="1" applyNumberFormat="1" applyFont="1" applyFill="1" applyBorder="1"/>
    <xf numFmtId="166" fontId="31" fillId="5" borderId="6" xfId="1" applyNumberFormat="1" applyFont="1" applyFill="1" applyBorder="1" applyProtection="1">
      <protection locked="0"/>
    </xf>
    <xf numFmtId="0" fontId="30" fillId="0" borderId="6" xfId="1" applyFont="1" applyFill="1" applyBorder="1" applyAlignment="1">
      <alignment wrapText="1"/>
    </xf>
    <xf numFmtId="164" fontId="30" fillId="0" borderId="6" xfId="1" applyNumberFormat="1" applyFont="1" applyFill="1" applyBorder="1" applyAlignment="1"/>
    <xf numFmtId="166" fontId="31" fillId="0" borderId="6" xfId="1" applyNumberFormat="1" applyFont="1" applyFill="1" applyBorder="1" applyAlignment="1" applyProtection="1">
      <alignment horizontal="right"/>
      <protection locked="0"/>
    </xf>
    <xf numFmtId="166" fontId="29" fillId="4" borderId="27" xfId="1" applyNumberFormat="1" applyFont="1" applyFill="1" applyBorder="1" applyAlignment="1">
      <alignment horizontal="right"/>
    </xf>
    <xf numFmtId="165" fontId="29" fillId="4" borderId="28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29" fillId="4" borderId="11" xfId="1" applyNumberFormat="1" applyFont="1" applyFill="1" applyBorder="1"/>
    <xf numFmtId="0" fontId="5" fillId="0" borderId="0" xfId="0" applyFont="1" applyBorder="1" applyAlignment="1">
      <alignment wrapText="1"/>
    </xf>
    <xf numFmtId="165" fontId="29" fillId="4" borderId="27" xfId="1" applyNumberFormat="1" applyFont="1" applyFill="1" applyBorder="1"/>
    <xf numFmtId="0" fontId="18" fillId="0" borderId="33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40" fillId="0" borderId="0" xfId="0" applyFont="1" applyAlignment="1">
      <alignment wrapText="1"/>
    </xf>
    <xf numFmtId="164" fontId="30" fillId="0" borderId="6" xfId="1" applyNumberFormat="1" applyFont="1" applyBorder="1" applyAlignment="1">
      <alignment horizontal="righ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6" fillId="0" borderId="14" xfId="0" applyNumberFormat="1" applyFont="1" applyBorder="1" applyAlignment="1">
      <alignment horizontal="right" wrapText="1"/>
    </xf>
    <xf numFmtId="166" fontId="37" fillId="5" borderId="6" xfId="0" applyNumberFormat="1" applyFont="1" applyFill="1" applyBorder="1" applyAlignment="1">
      <alignment horizontal="right"/>
    </xf>
    <xf numFmtId="164" fontId="32" fillId="5" borderId="6" xfId="1" applyNumberFormat="1" applyFont="1" applyFill="1" applyBorder="1" applyAlignment="1">
      <alignment horizontal="right" wrapText="1"/>
    </xf>
    <xf numFmtId="0" fontId="40" fillId="0" borderId="6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64" fontId="30" fillId="0" borderId="11" xfId="0" applyNumberFormat="1" applyFont="1" applyBorder="1" applyAlignment="1">
      <alignment horizontal="right" wrapText="1"/>
    </xf>
    <xf numFmtId="0" fontId="41" fillId="0" borderId="0" xfId="0" applyFont="1" applyAlignment="1">
      <alignment wrapText="1"/>
    </xf>
    <xf numFmtId="0" fontId="23" fillId="6" borderId="4" xfId="1" applyFont="1" applyFill="1" applyBorder="1" applyAlignment="1">
      <alignment horizontal="centerContinuous"/>
    </xf>
    <xf numFmtId="166" fontId="28" fillId="6" borderId="9" xfId="1" applyNumberFormat="1" applyFont="1" applyFill="1" applyBorder="1" applyAlignment="1">
      <alignment horizontal="right" wrapText="1"/>
    </xf>
    <xf numFmtId="166" fontId="31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Protection="1">
      <protection locked="0"/>
    </xf>
    <xf numFmtId="166" fontId="28" fillId="6" borderId="11" xfId="1" applyNumberFormat="1" applyFont="1" applyFill="1" applyBorder="1" applyAlignment="1">
      <alignment horizontal="right"/>
    </xf>
    <xf numFmtId="166" fontId="31" fillId="6" borderId="11" xfId="1" applyNumberFormat="1" applyFont="1" applyFill="1" applyBorder="1" applyProtection="1">
      <protection locked="0"/>
    </xf>
    <xf numFmtId="166" fontId="29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Alignment="1" applyProtection="1">
      <protection locked="0"/>
    </xf>
    <xf numFmtId="166" fontId="29" fillId="6" borderId="11" xfId="1" applyNumberFormat="1" applyFont="1" applyFill="1" applyBorder="1" applyProtection="1">
      <protection locked="0"/>
    </xf>
    <xf numFmtId="0" fontId="37" fillId="6" borderId="6" xfId="0" applyFont="1" applyFill="1" applyBorder="1" applyAlignment="1">
      <alignment horizontal="right"/>
    </xf>
    <xf numFmtId="166" fontId="37" fillId="6" borderId="6" xfId="0" applyNumberFormat="1" applyFont="1" applyFill="1" applyBorder="1" applyAlignment="1">
      <alignment horizontal="right"/>
    </xf>
    <xf numFmtId="166" fontId="29" fillId="6" borderId="27" xfId="1" applyNumberFormat="1" applyFont="1" applyFill="1" applyBorder="1" applyAlignment="1">
      <alignment horizontal="right"/>
    </xf>
    <xf numFmtId="0" fontId="5" fillId="0" borderId="13" xfId="1" applyFont="1" applyFill="1" applyBorder="1" applyAlignment="1" applyProtection="1">
      <alignment wrapText="1"/>
      <protection locked="0"/>
    </xf>
    <xf numFmtId="164" fontId="30" fillId="0" borderId="13" xfId="1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166" fontId="31" fillId="0" borderId="11" xfId="1" applyNumberFormat="1" applyFont="1" applyBorder="1" applyAlignment="1" applyProtection="1">
      <alignment horizontal="right"/>
      <protection locked="0"/>
    </xf>
    <xf numFmtId="166" fontId="31" fillId="6" borderId="11" xfId="1" applyNumberFormat="1" applyFont="1" applyFill="1" applyBorder="1" applyAlignment="1" applyProtection="1">
      <protection locked="0"/>
    </xf>
    <xf numFmtId="166" fontId="42" fillId="0" borderId="6" xfId="1" applyNumberFormat="1" applyFont="1" applyBorder="1" applyAlignment="1">
      <alignment horizontal="right" wrapText="1"/>
    </xf>
    <xf numFmtId="0" fontId="43" fillId="0" borderId="6" xfId="1" applyFont="1" applyBorder="1" applyAlignment="1">
      <alignment horizontal="left" wrapText="1"/>
    </xf>
    <xf numFmtId="0" fontId="44" fillId="0" borderId="6" xfId="1" applyFont="1" applyBorder="1" applyAlignment="1">
      <alignment horizontal="left" wrapText="1"/>
    </xf>
    <xf numFmtId="165" fontId="29" fillId="0" borderId="6" xfId="1" applyNumberFormat="1" applyFont="1" applyFill="1" applyBorder="1"/>
    <xf numFmtId="0" fontId="41" fillId="0" borderId="6" xfId="0" applyFont="1" applyBorder="1" applyAlignment="1">
      <alignment wrapText="1"/>
    </xf>
    <xf numFmtId="166" fontId="29" fillId="6" borderId="6" xfId="1" applyNumberFormat="1" applyFont="1" applyFill="1" applyBorder="1" applyAlignment="1" applyProtection="1">
      <protection locked="0"/>
    </xf>
    <xf numFmtId="0" fontId="45" fillId="0" borderId="6" xfId="0" applyFont="1" applyBorder="1" applyAlignment="1">
      <alignment horizontal="left" vertical="top" wrapText="1"/>
    </xf>
    <xf numFmtId="0" fontId="45" fillId="0" borderId="6" xfId="1" applyFont="1" applyBorder="1" applyAlignment="1">
      <alignment horizontal="left" vertical="top" wrapText="1"/>
    </xf>
    <xf numFmtId="11" fontId="45" fillId="0" borderId="6" xfId="1" applyNumberFormat="1" applyFont="1" applyBorder="1" applyAlignment="1" applyProtection="1">
      <alignment horizontal="left" vertical="top" wrapText="1"/>
      <protection locked="0"/>
    </xf>
    <xf numFmtId="0" fontId="46" fillId="0" borderId="6" xfId="1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5" fillId="5" borderId="6" xfId="1" applyFont="1" applyFill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9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8" fillId="0" borderId="16" xfId="1" applyFont="1" applyFill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21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21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E4E9EA"/>
      <color rgb="FFDFEDEF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93"/>
  <sheetViews>
    <sheetView tabSelected="1" view="pageBreakPreview" zoomScale="64" zoomScaleNormal="62" zoomScaleSheetLayoutView="64" workbookViewId="0">
      <selection activeCell="G15" sqref="G15"/>
    </sheetView>
  </sheetViews>
  <sheetFormatPr defaultRowHeight="14.4" x14ac:dyDescent="0.3"/>
  <cols>
    <col min="1" max="1" width="15.6640625" customWidth="1"/>
    <col min="2" max="2" width="115.33203125" customWidth="1"/>
    <col min="3" max="3" width="15.88671875" customWidth="1"/>
    <col min="4" max="4" width="16.6640625" customWidth="1"/>
    <col min="5" max="5" width="17.44140625" customWidth="1"/>
    <col min="6" max="6" width="18.109375" customWidth="1"/>
    <col min="7" max="8" width="15.109375" customWidth="1"/>
    <col min="9" max="9" width="16.44140625" customWidth="1"/>
    <col min="10" max="10" width="15.5546875" customWidth="1"/>
    <col min="11" max="11" width="12.88671875" customWidth="1"/>
  </cols>
  <sheetData>
    <row r="1" spans="1:11" ht="20.399999999999999" x14ac:dyDescent="0.35">
      <c r="A1" s="2"/>
      <c r="B1" s="198" t="s">
        <v>0</v>
      </c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0.399999999999999" x14ac:dyDescent="0.35">
      <c r="A2" s="2"/>
      <c r="B2" s="198" t="s">
        <v>78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1" x14ac:dyDescent="0.4">
      <c r="A3" s="2"/>
      <c r="B3" s="199" t="s">
        <v>87</v>
      </c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6.2" thickBot="1" x14ac:dyDescent="0.35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2" customHeight="1" x14ac:dyDescent="0.3">
      <c r="A5" s="200" t="s">
        <v>43</v>
      </c>
      <c r="B5" s="202" t="s">
        <v>44</v>
      </c>
      <c r="C5" s="204" t="s">
        <v>83</v>
      </c>
      <c r="D5" s="204" t="s">
        <v>84</v>
      </c>
      <c r="E5" s="206" t="s">
        <v>86</v>
      </c>
      <c r="F5" s="208" t="s">
        <v>88</v>
      </c>
      <c r="G5" s="193" t="s">
        <v>1</v>
      </c>
      <c r="H5" s="193"/>
      <c r="I5" s="208" t="s">
        <v>75</v>
      </c>
      <c r="J5" s="193" t="s">
        <v>79</v>
      </c>
      <c r="K5" s="194"/>
    </row>
    <row r="6" spans="1:11" ht="12.75" customHeight="1" x14ac:dyDescent="0.3">
      <c r="A6" s="201"/>
      <c r="B6" s="203"/>
      <c r="C6" s="205"/>
      <c r="D6" s="205"/>
      <c r="E6" s="207"/>
      <c r="F6" s="209"/>
      <c r="G6" s="25" t="s">
        <v>2</v>
      </c>
      <c r="H6" s="26" t="s">
        <v>3</v>
      </c>
      <c r="I6" s="209"/>
      <c r="J6" s="25" t="s">
        <v>2</v>
      </c>
      <c r="K6" s="27" t="s">
        <v>3</v>
      </c>
    </row>
    <row r="7" spans="1:11" x14ac:dyDescent="0.3">
      <c r="A7" s="41">
        <v>1</v>
      </c>
      <c r="B7" s="42">
        <v>2</v>
      </c>
      <c r="C7" s="43">
        <v>3</v>
      </c>
      <c r="D7" s="44">
        <v>4</v>
      </c>
      <c r="E7" s="44">
        <v>5</v>
      </c>
      <c r="F7" s="161">
        <v>6</v>
      </c>
      <c r="G7" s="45">
        <v>7</v>
      </c>
      <c r="H7" s="46">
        <v>8</v>
      </c>
      <c r="I7" s="161">
        <v>9</v>
      </c>
      <c r="J7" s="47">
        <v>10</v>
      </c>
      <c r="K7" s="48">
        <v>11</v>
      </c>
    </row>
    <row r="8" spans="1:11" ht="22.8" x14ac:dyDescent="0.4">
      <c r="A8" s="28">
        <v>100000</v>
      </c>
      <c r="B8" s="51" t="s">
        <v>4</v>
      </c>
      <c r="C8" s="75">
        <f>SUM(C9:C12,C13)</f>
        <v>476266.9</v>
      </c>
      <c r="D8" s="76">
        <f>SUM(D9:D12,D13)</f>
        <v>488595.4</v>
      </c>
      <c r="E8" s="76">
        <f>SUM(E9:E12,E13)</f>
        <v>292696.40000000002</v>
      </c>
      <c r="F8" s="162">
        <f>SUM(F9:F12,F13)</f>
        <v>304529.50000000006</v>
      </c>
      <c r="G8" s="76">
        <f>SUM(G9:G12,G13)</f>
        <v>11833.100000000024</v>
      </c>
      <c r="H8" s="77">
        <f>SUM(F8/E8)</f>
        <v>1.040427897302461</v>
      </c>
      <c r="I8" s="162">
        <f>SUM(I9:I12,I13)</f>
        <v>250475.6</v>
      </c>
      <c r="J8" s="76">
        <f>SUM(J9:J13)</f>
        <v>54053.900000000045</v>
      </c>
      <c r="K8" s="78">
        <f>SUM(F8/I8)*100%</f>
        <v>1.2158050524681847</v>
      </c>
    </row>
    <row r="9" spans="1:11" ht="21" x14ac:dyDescent="0.4">
      <c r="A9" s="29">
        <v>110100</v>
      </c>
      <c r="B9" s="53" t="s">
        <v>5</v>
      </c>
      <c r="C9" s="79">
        <v>406619.4</v>
      </c>
      <c r="D9" s="79">
        <v>420014.4</v>
      </c>
      <c r="E9" s="80">
        <v>252137.5</v>
      </c>
      <c r="F9" s="163">
        <v>262525.40000000002</v>
      </c>
      <c r="G9" s="81">
        <f>SUM(F9-E9)</f>
        <v>10387.900000000023</v>
      </c>
      <c r="H9" s="82">
        <f>SUM(F9/E9)</f>
        <v>1.0411993455951614</v>
      </c>
      <c r="I9" s="163">
        <v>207447.3</v>
      </c>
      <c r="J9" s="83">
        <f>SUM(F9-I9)</f>
        <v>55078.100000000035</v>
      </c>
      <c r="K9" s="84">
        <f>SUM(F9/I9)*100%</f>
        <v>1.2655040581391035</v>
      </c>
    </row>
    <row r="10" spans="1:11" ht="21" x14ac:dyDescent="0.4">
      <c r="A10" s="30">
        <v>110200</v>
      </c>
      <c r="B10" s="54" t="s">
        <v>6</v>
      </c>
      <c r="C10" s="85">
        <v>401.5</v>
      </c>
      <c r="D10" s="85">
        <v>401.5</v>
      </c>
      <c r="E10" s="86">
        <v>200</v>
      </c>
      <c r="F10" s="164">
        <v>164.7</v>
      </c>
      <c r="G10" s="81">
        <f t="shared" ref="G10:G12" si="0">SUM(F10-E10)</f>
        <v>-35.300000000000011</v>
      </c>
      <c r="H10" s="82">
        <f t="shared" ref="H10:H12" si="1">SUM(F10/E10)</f>
        <v>0.8234999999999999</v>
      </c>
      <c r="I10" s="164">
        <v>564.70000000000005</v>
      </c>
      <c r="J10" s="83">
        <f t="shared" ref="J10:J19" si="2">SUM(F10-I10)</f>
        <v>-400.00000000000006</v>
      </c>
      <c r="K10" s="84">
        <f t="shared" ref="K10:K31" si="3">SUM(F10/I10)*100%</f>
        <v>0.29165928811758451</v>
      </c>
    </row>
    <row r="11" spans="1:11" ht="21" x14ac:dyDescent="0.4">
      <c r="A11" s="30">
        <v>130000</v>
      </c>
      <c r="B11" s="174" t="s">
        <v>72</v>
      </c>
      <c r="C11" s="175">
        <v>95</v>
      </c>
      <c r="D11" s="175">
        <v>95</v>
      </c>
      <c r="E11" s="86">
        <v>27</v>
      </c>
      <c r="F11" s="164">
        <v>38.4</v>
      </c>
      <c r="G11" s="81">
        <f t="shared" si="0"/>
        <v>11.399999999999999</v>
      </c>
      <c r="H11" s="82">
        <f t="shared" si="1"/>
        <v>1.4222222222222223</v>
      </c>
      <c r="I11" s="164">
        <v>26.1</v>
      </c>
      <c r="J11" s="83">
        <f t="shared" si="2"/>
        <v>12.299999999999997</v>
      </c>
      <c r="K11" s="84">
        <f t="shared" si="3"/>
        <v>1.4712643678160917</v>
      </c>
    </row>
    <row r="12" spans="1:11" ht="21" x14ac:dyDescent="0.4">
      <c r="A12" s="30">
        <v>140400</v>
      </c>
      <c r="B12" s="55" t="s">
        <v>70</v>
      </c>
      <c r="C12" s="87">
        <v>6500</v>
      </c>
      <c r="D12" s="87">
        <v>9220</v>
      </c>
      <c r="E12" s="88">
        <v>6472</v>
      </c>
      <c r="F12" s="164">
        <v>7061.2</v>
      </c>
      <c r="G12" s="81">
        <f t="shared" si="0"/>
        <v>589.19999999999982</v>
      </c>
      <c r="H12" s="82">
        <f t="shared" si="1"/>
        <v>1.0910383189122372</v>
      </c>
      <c r="I12" s="164">
        <v>5512.7</v>
      </c>
      <c r="J12" s="83">
        <f t="shared" si="2"/>
        <v>1548.5</v>
      </c>
      <c r="K12" s="84">
        <f t="shared" si="3"/>
        <v>1.2808968382099515</v>
      </c>
    </row>
    <row r="13" spans="1:11" ht="20.399999999999999" x14ac:dyDescent="0.35">
      <c r="A13" s="31">
        <v>180000</v>
      </c>
      <c r="B13" s="56" t="s">
        <v>7</v>
      </c>
      <c r="C13" s="89">
        <f>SUM(C18:C19,C14)</f>
        <v>62651</v>
      </c>
      <c r="D13" s="90">
        <f t="shared" ref="D13" si="4">SUM(D18:D19,D14)</f>
        <v>58864.5</v>
      </c>
      <c r="E13" s="90">
        <f>SUM(E18:E19,E14)</f>
        <v>33859.899999999994</v>
      </c>
      <c r="F13" s="165">
        <f t="shared" ref="F13" si="5">SUM(F18:F19,F14)</f>
        <v>34739.800000000003</v>
      </c>
      <c r="G13" s="92">
        <f>SUM(G18:G19,G14)</f>
        <v>879.90000000000214</v>
      </c>
      <c r="H13" s="82">
        <f t="shared" ref="H13:H19" si="6">SUM(F13/E13)</f>
        <v>1.0259864913954266</v>
      </c>
      <c r="I13" s="165">
        <f t="shared" ref="I13" si="7">SUM(I18:I19,I14)</f>
        <v>36924.799999999996</v>
      </c>
      <c r="J13" s="93">
        <f t="shared" si="2"/>
        <v>-2184.9999999999927</v>
      </c>
      <c r="K13" s="94">
        <f t="shared" si="3"/>
        <v>0.9408256781350206</v>
      </c>
    </row>
    <row r="14" spans="1:11" ht="21" x14ac:dyDescent="0.4">
      <c r="A14" s="31">
        <v>180100</v>
      </c>
      <c r="B14" s="57" t="s">
        <v>8</v>
      </c>
      <c r="C14" s="89">
        <f t="shared" ref="C14:F14" si="8">SUM(C15:C17)</f>
        <v>45675</v>
      </c>
      <c r="D14" s="90">
        <f t="shared" si="8"/>
        <v>41888.5</v>
      </c>
      <c r="E14" s="90">
        <f t="shared" si="8"/>
        <v>24014.1</v>
      </c>
      <c r="F14" s="165">
        <f t="shared" si="8"/>
        <v>24256</v>
      </c>
      <c r="G14" s="92">
        <f>SUM(G15:G17)</f>
        <v>241.90000000000146</v>
      </c>
      <c r="H14" s="82">
        <f t="shared" si="6"/>
        <v>1.0100732486330948</v>
      </c>
      <c r="I14" s="165">
        <f t="shared" ref="I14" si="9">SUM(I15:I17)</f>
        <v>28106.199999999997</v>
      </c>
      <c r="J14" s="83">
        <f t="shared" si="2"/>
        <v>-3850.1999999999971</v>
      </c>
      <c r="K14" s="84">
        <f t="shared" si="3"/>
        <v>0.8630124314208254</v>
      </c>
    </row>
    <row r="15" spans="1:11" ht="21" x14ac:dyDescent="0.4">
      <c r="A15" s="30"/>
      <c r="B15" s="58" t="s">
        <v>9</v>
      </c>
      <c r="C15" s="95">
        <v>7525</v>
      </c>
      <c r="D15" s="95">
        <v>6948.5</v>
      </c>
      <c r="E15" s="88">
        <v>4992</v>
      </c>
      <c r="F15" s="164">
        <v>5054.5</v>
      </c>
      <c r="G15" s="81">
        <f t="shared" ref="G15:G19" si="10">SUM(F15-E15)</f>
        <v>62.5</v>
      </c>
      <c r="H15" s="82">
        <f t="shared" si="6"/>
        <v>1.0125200320512822</v>
      </c>
      <c r="I15" s="164">
        <v>5259</v>
      </c>
      <c r="J15" s="83">
        <f t="shared" si="2"/>
        <v>-204.5</v>
      </c>
      <c r="K15" s="84">
        <f t="shared" si="3"/>
        <v>0.96111428028142232</v>
      </c>
    </row>
    <row r="16" spans="1:11" ht="21" x14ac:dyDescent="0.4">
      <c r="A16" s="30"/>
      <c r="B16" s="58" t="s">
        <v>10</v>
      </c>
      <c r="C16" s="95">
        <v>38100</v>
      </c>
      <c r="D16" s="95">
        <v>34890</v>
      </c>
      <c r="E16" s="88">
        <v>19007.099999999999</v>
      </c>
      <c r="F16" s="164">
        <v>19201.5</v>
      </c>
      <c r="G16" s="81">
        <f t="shared" si="10"/>
        <v>194.40000000000146</v>
      </c>
      <c r="H16" s="82">
        <f t="shared" si="6"/>
        <v>1.01022775699607</v>
      </c>
      <c r="I16" s="164">
        <v>22816.6</v>
      </c>
      <c r="J16" s="83">
        <f t="shared" si="2"/>
        <v>-3615.0999999999985</v>
      </c>
      <c r="K16" s="84">
        <f t="shared" si="3"/>
        <v>0.8415583391039857</v>
      </c>
    </row>
    <row r="17" spans="1:11" ht="21" x14ac:dyDescent="0.4">
      <c r="A17" s="30"/>
      <c r="B17" s="58" t="s">
        <v>11</v>
      </c>
      <c r="C17" s="95">
        <v>50</v>
      </c>
      <c r="D17" s="95">
        <v>50</v>
      </c>
      <c r="E17" s="88">
        <v>15</v>
      </c>
      <c r="F17" s="164"/>
      <c r="G17" s="81">
        <f t="shared" si="10"/>
        <v>-15</v>
      </c>
      <c r="H17" s="82">
        <f t="shared" si="6"/>
        <v>0</v>
      </c>
      <c r="I17" s="164">
        <v>30.6</v>
      </c>
      <c r="J17" s="83">
        <f t="shared" si="2"/>
        <v>-30.6</v>
      </c>
      <c r="K17" s="84">
        <f t="shared" si="3"/>
        <v>0</v>
      </c>
    </row>
    <row r="18" spans="1:11" ht="21" x14ac:dyDescent="0.4">
      <c r="A18" s="30">
        <v>180300</v>
      </c>
      <c r="B18" s="58" t="s">
        <v>12</v>
      </c>
      <c r="C18" s="95">
        <v>108</v>
      </c>
      <c r="D18" s="95">
        <v>108</v>
      </c>
      <c r="E18" s="88">
        <v>40</v>
      </c>
      <c r="F18" s="164">
        <v>31.3</v>
      </c>
      <c r="G18" s="81">
        <f t="shared" si="10"/>
        <v>-8.6999999999999993</v>
      </c>
      <c r="H18" s="82">
        <f t="shared" si="6"/>
        <v>0.78249999999999997</v>
      </c>
      <c r="I18" s="164">
        <v>50.1</v>
      </c>
      <c r="J18" s="83">
        <f t="shared" si="2"/>
        <v>-18.8</v>
      </c>
      <c r="K18" s="84">
        <f t="shared" si="3"/>
        <v>0.62475049900199597</v>
      </c>
    </row>
    <row r="19" spans="1:11" ht="21" x14ac:dyDescent="0.4">
      <c r="A19" s="30">
        <v>180500</v>
      </c>
      <c r="B19" s="58" t="s">
        <v>13</v>
      </c>
      <c r="C19" s="95">
        <v>16868</v>
      </c>
      <c r="D19" s="95">
        <v>16868</v>
      </c>
      <c r="E19" s="88">
        <v>9805.7999999999993</v>
      </c>
      <c r="F19" s="164">
        <v>10452.5</v>
      </c>
      <c r="G19" s="81">
        <f t="shared" si="10"/>
        <v>646.70000000000073</v>
      </c>
      <c r="H19" s="82">
        <f t="shared" si="6"/>
        <v>1.0659507638336496</v>
      </c>
      <c r="I19" s="164">
        <v>8768.5</v>
      </c>
      <c r="J19" s="83">
        <f t="shared" si="2"/>
        <v>1684</v>
      </c>
      <c r="K19" s="84">
        <f t="shared" si="3"/>
        <v>1.1920510919769629</v>
      </c>
    </row>
    <row r="20" spans="1:11" ht="20.399999999999999" x14ac:dyDescent="0.35">
      <c r="A20" s="32">
        <v>200000</v>
      </c>
      <c r="B20" s="23" t="s">
        <v>15</v>
      </c>
      <c r="C20" s="96">
        <f>SUM(C21:C32)</f>
        <v>2809.3</v>
      </c>
      <c r="D20" s="97">
        <f>SUM(D21:D32)</f>
        <v>3759.3</v>
      </c>
      <c r="E20" s="97">
        <f>SUM(E21:E32)</f>
        <v>2539.4</v>
      </c>
      <c r="F20" s="166">
        <f>SUM(F21:F32)</f>
        <v>1945</v>
      </c>
      <c r="G20" s="97">
        <f>SUM(G21:G32)</f>
        <v>-594.39999999999986</v>
      </c>
      <c r="H20" s="77">
        <f>SUM(F20/E20)</f>
        <v>0.76592895959675511</v>
      </c>
      <c r="I20" s="166">
        <f>SUM(I21:I32)</f>
        <v>1896.3</v>
      </c>
      <c r="J20" s="97">
        <f>SUM(J21:J32)</f>
        <v>48.700000000000202</v>
      </c>
      <c r="K20" s="98">
        <f>SUM(F20/I20)*100%</f>
        <v>1.0256815904656436</v>
      </c>
    </row>
    <row r="21" spans="1:11" ht="42" x14ac:dyDescent="0.4">
      <c r="A21" s="30">
        <v>210103</v>
      </c>
      <c r="B21" s="59" t="s">
        <v>62</v>
      </c>
      <c r="C21" s="99">
        <v>273.3</v>
      </c>
      <c r="D21" s="99">
        <v>273.3</v>
      </c>
      <c r="E21" s="88">
        <v>136</v>
      </c>
      <c r="F21" s="164">
        <v>109.4</v>
      </c>
      <c r="G21" s="81">
        <f t="shared" ref="G21:G32" si="11">SUM(F21-E21)</f>
        <v>-26.599999999999994</v>
      </c>
      <c r="H21" s="82">
        <f t="shared" ref="H21:H32" si="12">SUM(F21/E21)</f>
        <v>0.80441176470588238</v>
      </c>
      <c r="I21" s="164">
        <v>119.2</v>
      </c>
      <c r="J21" s="83">
        <f t="shared" ref="J21:J36" si="13">SUM(F21-I21)</f>
        <v>-9.7999999999999972</v>
      </c>
      <c r="K21" s="100">
        <f t="shared" si="3"/>
        <v>0.91778523489932884</v>
      </c>
    </row>
    <row r="22" spans="1:11" ht="21" x14ac:dyDescent="0.4">
      <c r="A22" s="30">
        <v>210500</v>
      </c>
      <c r="B22" s="60" t="s">
        <v>38</v>
      </c>
      <c r="C22" s="101"/>
      <c r="D22" s="88">
        <v>950</v>
      </c>
      <c r="E22" s="88">
        <v>950</v>
      </c>
      <c r="F22" s="164">
        <v>946.9</v>
      </c>
      <c r="G22" s="81">
        <f t="shared" si="11"/>
        <v>-3.1000000000000227</v>
      </c>
      <c r="H22" s="82">
        <f t="shared" si="12"/>
        <v>0.99673684210526314</v>
      </c>
      <c r="I22" s="164"/>
      <c r="J22" s="83">
        <f t="shared" si="13"/>
        <v>946.9</v>
      </c>
      <c r="K22" s="100" t="e">
        <f t="shared" si="3"/>
        <v>#DIV/0!</v>
      </c>
    </row>
    <row r="23" spans="1:11" ht="21" x14ac:dyDescent="0.4">
      <c r="A23" s="30">
        <v>210805</v>
      </c>
      <c r="B23" s="61" t="s">
        <v>16</v>
      </c>
      <c r="C23" s="102"/>
      <c r="D23" s="88"/>
      <c r="E23" s="88"/>
      <c r="F23" s="164">
        <v>10.7</v>
      </c>
      <c r="G23" s="81">
        <f t="shared" si="11"/>
        <v>10.7</v>
      </c>
      <c r="H23" s="82"/>
      <c r="I23" s="164"/>
      <c r="J23" s="83">
        <f t="shared" si="13"/>
        <v>10.7</v>
      </c>
      <c r="K23" s="100"/>
    </row>
    <row r="24" spans="1:11" ht="21" x14ac:dyDescent="0.4">
      <c r="A24" s="29">
        <v>210811</v>
      </c>
      <c r="B24" s="62" t="s">
        <v>17</v>
      </c>
      <c r="C24" s="103">
        <v>200</v>
      </c>
      <c r="D24" s="103">
        <v>200</v>
      </c>
      <c r="E24" s="88">
        <v>105</v>
      </c>
      <c r="F24" s="164">
        <v>103.9</v>
      </c>
      <c r="G24" s="81">
        <f t="shared" si="11"/>
        <v>-1.0999999999999943</v>
      </c>
      <c r="H24" s="82">
        <f t="shared" si="12"/>
        <v>0.98952380952380958</v>
      </c>
      <c r="I24" s="164">
        <v>128.30000000000001</v>
      </c>
      <c r="J24" s="83">
        <f t="shared" si="13"/>
        <v>-24.400000000000006</v>
      </c>
      <c r="K24" s="100">
        <f>SUM(F24/I24)*100%</f>
        <v>0.80982073265783316</v>
      </c>
    </row>
    <row r="25" spans="1:11" ht="42" customHeight="1" x14ac:dyDescent="0.4">
      <c r="A25" s="33">
        <v>210815</v>
      </c>
      <c r="B25" s="63" t="s">
        <v>35</v>
      </c>
      <c r="C25" s="104">
        <v>10</v>
      </c>
      <c r="D25" s="104">
        <v>10</v>
      </c>
      <c r="E25" s="88">
        <v>4</v>
      </c>
      <c r="F25" s="164">
        <v>51</v>
      </c>
      <c r="G25" s="81">
        <f t="shared" ref="G25" si="14">SUM(F25-E25)</f>
        <v>47</v>
      </c>
      <c r="H25" s="82">
        <f t="shared" si="12"/>
        <v>12.75</v>
      </c>
      <c r="I25" s="164">
        <v>13.6</v>
      </c>
      <c r="J25" s="83">
        <f t="shared" si="13"/>
        <v>37.4</v>
      </c>
      <c r="K25" s="100">
        <f>SUM(F25/I25)*100%</f>
        <v>3.75</v>
      </c>
    </row>
    <row r="26" spans="1:11" ht="45" customHeight="1" x14ac:dyDescent="0.4">
      <c r="A26" s="34">
        <v>220103</v>
      </c>
      <c r="B26" s="63" t="s">
        <v>37</v>
      </c>
      <c r="C26" s="104">
        <v>25</v>
      </c>
      <c r="D26" s="104">
        <v>25</v>
      </c>
      <c r="E26" s="88">
        <v>14</v>
      </c>
      <c r="F26" s="164">
        <v>9.4</v>
      </c>
      <c r="G26" s="81">
        <f t="shared" si="11"/>
        <v>-4.5999999999999996</v>
      </c>
      <c r="H26" s="82">
        <f t="shared" si="12"/>
        <v>0.67142857142857149</v>
      </c>
      <c r="I26" s="164">
        <v>13.3</v>
      </c>
      <c r="J26" s="83">
        <f t="shared" si="13"/>
        <v>-3.9000000000000004</v>
      </c>
      <c r="K26" s="100">
        <f>SUM(F26/I26)*100%</f>
        <v>0.70676691729323304</v>
      </c>
    </row>
    <row r="27" spans="1:11" ht="21" x14ac:dyDescent="0.4">
      <c r="A27" s="29">
        <v>220125</v>
      </c>
      <c r="B27" s="64" t="s">
        <v>64</v>
      </c>
      <c r="C27" s="105">
        <v>1420</v>
      </c>
      <c r="D27" s="105">
        <v>1420</v>
      </c>
      <c r="E27" s="88">
        <v>820</v>
      </c>
      <c r="F27" s="164">
        <v>425.3</v>
      </c>
      <c r="G27" s="81">
        <f t="shared" si="11"/>
        <v>-394.7</v>
      </c>
      <c r="H27" s="82">
        <f t="shared" si="12"/>
        <v>0.51865853658536587</v>
      </c>
      <c r="I27" s="164">
        <v>996.4</v>
      </c>
      <c r="J27" s="83">
        <f t="shared" si="13"/>
        <v>-571.09999999999991</v>
      </c>
      <c r="K27" s="100">
        <f t="shared" si="3"/>
        <v>0.426836611802489</v>
      </c>
    </row>
    <row r="28" spans="1:11" ht="42" x14ac:dyDescent="0.4">
      <c r="A28" s="29">
        <v>220126</v>
      </c>
      <c r="B28" s="152" t="s">
        <v>33</v>
      </c>
      <c r="C28" s="106">
        <v>130</v>
      </c>
      <c r="D28" s="107">
        <v>130</v>
      </c>
      <c r="E28" s="88">
        <v>73</v>
      </c>
      <c r="F28" s="164">
        <v>80.5</v>
      </c>
      <c r="G28" s="81">
        <f t="shared" si="11"/>
        <v>7.5</v>
      </c>
      <c r="H28" s="82">
        <f t="shared" si="12"/>
        <v>1.1027397260273972</v>
      </c>
      <c r="I28" s="164">
        <v>80.5</v>
      </c>
      <c r="J28" s="83">
        <f t="shared" si="13"/>
        <v>0</v>
      </c>
      <c r="K28" s="100">
        <f t="shared" si="3"/>
        <v>1</v>
      </c>
    </row>
    <row r="29" spans="1:11" ht="42" x14ac:dyDescent="0.4">
      <c r="A29" s="29">
        <v>220804</v>
      </c>
      <c r="B29" s="150" t="s">
        <v>68</v>
      </c>
      <c r="C29" s="107">
        <v>647</v>
      </c>
      <c r="D29" s="107">
        <v>647</v>
      </c>
      <c r="E29" s="88">
        <v>377</v>
      </c>
      <c r="F29" s="164">
        <v>24.8</v>
      </c>
      <c r="G29" s="81">
        <f t="shared" si="11"/>
        <v>-352.2</v>
      </c>
      <c r="H29" s="82">
        <f t="shared" si="12"/>
        <v>6.5782493368700262E-2</v>
      </c>
      <c r="I29" s="164">
        <v>356.8</v>
      </c>
      <c r="J29" s="83">
        <f t="shared" si="13"/>
        <v>-332</v>
      </c>
      <c r="K29" s="100">
        <f t="shared" si="3"/>
        <v>6.9506726457399109E-2</v>
      </c>
    </row>
    <row r="30" spans="1:11" ht="21" x14ac:dyDescent="0.4">
      <c r="A30" s="29">
        <v>220900</v>
      </c>
      <c r="B30" s="53" t="s">
        <v>18</v>
      </c>
      <c r="C30" s="108">
        <v>14</v>
      </c>
      <c r="D30" s="108">
        <v>14</v>
      </c>
      <c r="E30" s="88">
        <v>7.9</v>
      </c>
      <c r="F30" s="164">
        <v>5.8</v>
      </c>
      <c r="G30" s="81">
        <f t="shared" si="11"/>
        <v>-2.1000000000000005</v>
      </c>
      <c r="H30" s="82">
        <f t="shared" si="12"/>
        <v>0.73417721518987333</v>
      </c>
      <c r="I30" s="164">
        <v>8.6999999999999993</v>
      </c>
      <c r="J30" s="83">
        <f t="shared" si="13"/>
        <v>-2.8999999999999995</v>
      </c>
      <c r="K30" s="100">
        <f t="shared" si="3"/>
        <v>0.66666666666666674</v>
      </c>
    </row>
    <row r="31" spans="1:11" ht="21" x14ac:dyDescent="0.4">
      <c r="A31" s="29">
        <v>240603</v>
      </c>
      <c r="B31" s="61" t="s">
        <v>16</v>
      </c>
      <c r="C31" s="109">
        <v>90</v>
      </c>
      <c r="D31" s="109">
        <v>90</v>
      </c>
      <c r="E31" s="88">
        <v>52.5</v>
      </c>
      <c r="F31" s="164">
        <v>177.3</v>
      </c>
      <c r="G31" s="81">
        <f t="shared" si="11"/>
        <v>124.80000000000001</v>
      </c>
      <c r="H31" s="82">
        <f t="shared" si="12"/>
        <v>3.3771428571428572</v>
      </c>
      <c r="I31" s="164">
        <v>174.1</v>
      </c>
      <c r="J31" s="83">
        <f t="shared" si="13"/>
        <v>3.2000000000000171</v>
      </c>
      <c r="K31" s="100">
        <f t="shared" si="3"/>
        <v>1.0183802412406664</v>
      </c>
    </row>
    <row r="32" spans="1:11" ht="57" customHeight="1" x14ac:dyDescent="0.4">
      <c r="A32" s="34">
        <v>240622</v>
      </c>
      <c r="B32" s="65" t="s">
        <v>45</v>
      </c>
      <c r="C32" s="110"/>
      <c r="D32" s="111"/>
      <c r="E32" s="111"/>
      <c r="F32" s="167"/>
      <c r="G32" s="81">
        <f t="shared" si="11"/>
        <v>0</v>
      </c>
      <c r="H32" s="82" t="e">
        <f t="shared" si="12"/>
        <v>#DIV/0!</v>
      </c>
      <c r="I32" s="167">
        <v>5.4</v>
      </c>
      <c r="J32" s="83">
        <f t="shared" si="13"/>
        <v>-5.4</v>
      </c>
      <c r="K32" s="100"/>
    </row>
    <row r="33" spans="1:11" ht="20.399999999999999" x14ac:dyDescent="0.35">
      <c r="A33" s="32">
        <v>300000</v>
      </c>
      <c r="B33" s="23" t="s">
        <v>19</v>
      </c>
      <c r="C33" s="112"/>
      <c r="D33" s="97">
        <f>SUM(D34:D36)</f>
        <v>0</v>
      </c>
      <c r="E33" s="97">
        <f>SUM(E35)</f>
        <v>0</v>
      </c>
      <c r="F33" s="166">
        <f>SUM(F35,F34)</f>
        <v>0.2</v>
      </c>
      <c r="G33" s="97">
        <f>SUM(F33-E33)</f>
        <v>0.2</v>
      </c>
      <c r="H33" s="77" t="e">
        <f>SUM(F33/E33)</f>
        <v>#DIV/0!</v>
      </c>
      <c r="I33" s="166">
        <f>SUM(I35,I34)</f>
        <v>0.5</v>
      </c>
      <c r="J33" s="97">
        <f>SUM(F33-I33)</f>
        <v>-0.3</v>
      </c>
      <c r="K33" s="98"/>
    </row>
    <row r="34" spans="1:11" ht="21" hidden="1" x14ac:dyDescent="0.4">
      <c r="A34" s="29">
        <v>310102</v>
      </c>
      <c r="B34" s="49" t="s">
        <v>20</v>
      </c>
      <c r="C34" s="113"/>
      <c r="D34" s="86"/>
      <c r="E34" s="86"/>
      <c r="F34" s="164"/>
      <c r="G34" s="81">
        <v>0</v>
      </c>
      <c r="H34" s="82"/>
      <c r="I34" s="164"/>
      <c r="J34" s="83">
        <f t="shared" si="13"/>
        <v>0</v>
      </c>
      <c r="K34" s="100"/>
    </row>
    <row r="35" spans="1:11" ht="42" x14ac:dyDescent="0.4">
      <c r="A35" s="29">
        <v>310200</v>
      </c>
      <c r="B35" s="156" t="s">
        <v>65</v>
      </c>
      <c r="C35" s="114"/>
      <c r="D35" s="86"/>
      <c r="E35" s="86"/>
      <c r="F35" s="164">
        <v>0.2</v>
      </c>
      <c r="G35" s="81">
        <f t="shared" ref="G35:G36" si="15">SUM(F35-E35)</f>
        <v>0.2</v>
      </c>
      <c r="H35" s="82" t="e">
        <f t="shared" ref="H35" si="16">SUM(F35/E35)</f>
        <v>#DIV/0!</v>
      </c>
      <c r="I35" s="164">
        <v>0.5</v>
      </c>
      <c r="J35" s="83">
        <f t="shared" si="13"/>
        <v>-0.3</v>
      </c>
      <c r="K35" s="100">
        <f t="shared" ref="K35" si="17">SUM(F35/I35)*100%</f>
        <v>0.4</v>
      </c>
    </row>
    <row r="36" spans="1:11" ht="21" hidden="1" x14ac:dyDescent="0.4">
      <c r="A36" s="29"/>
      <c r="B36" s="50" t="s">
        <v>21</v>
      </c>
      <c r="C36" s="114"/>
      <c r="D36" s="86"/>
      <c r="E36" s="86">
        <v>0</v>
      </c>
      <c r="F36" s="164"/>
      <c r="G36" s="81">
        <f t="shared" si="15"/>
        <v>0</v>
      </c>
      <c r="H36" s="82"/>
      <c r="I36" s="164"/>
      <c r="J36" s="83">
        <f t="shared" si="13"/>
        <v>0</v>
      </c>
      <c r="K36" s="100" t="e">
        <f t="shared" ref="K36" si="18">SUM(F36/I36)*100%</f>
        <v>#DIV/0!</v>
      </c>
    </row>
    <row r="37" spans="1:11" ht="20.399999999999999" x14ac:dyDescent="0.35">
      <c r="A37" s="35"/>
      <c r="B37" s="23" t="s">
        <v>22</v>
      </c>
      <c r="C37" s="91">
        <f>SUM(C8,C20,C33)</f>
        <v>479076.2</v>
      </c>
      <c r="D37" s="91">
        <f>SUM(D8,D20,D33)</f>
        <v>492354.7</v>
      </c>
      <c r="E37" s="91">
        <f>SUM(E8,E20,E33)</f>
        <v>295235.80000000005</v>
      </c>
      <c r="F37" s="165">
        <f>SUM(F8,F20,F33,F36)</f>
        <v>306474.70000000007</v>
      </c>
      <c r="G37" s="91">
        <f>SUM(G8,G20,G33,G36)</f>
        <v>11238.900000000025</v>
      </c>
      <c r="H37" s="77">
        <f>SUM(F37/E37)</f>
        <v>1.0380675378798914</v>
      </c>
      <c r="I37" s="165">
        <f>SUM(I8,I20,I33,I36)</f>
        <v>252372.4</v>
      </c>
      <c r="J37" s="91">
        <f>SUM(J8,J20,J33,J36)</f>
        <v>54102.300000000039</v>
      </c>
      <c r="K37" s="98">
        <f t="shared" ref="K37:K65" si="19">SUM(F37/I37)*100%</f>
        <v>1.2143748682502526</v>
      </c>
    </row>
    <row r="38" spans="1:11" ht="20.399999999999999" x14ac:dyDescent="0.35">
      <c r="A38" s="36">
        <v>400000</v>
      </c>
      <c r="B38" s="66" t="s">
        <v>23</v>
      </c>
      <c r="C38" s="115">
        <f>SUM(C39,C48,C46)</f>
        <v>90359.200000000012</v>
      </c>
      <c r="D38" s="115">
        <f>SUM(D39,D48,D46)</f>
        <v>96929.1</v>
      </c>
      <c r="E38" s="115">
        <f>SUM(E39,E48,E46)</f>
        <v>64064.6</v>
      </c>
      <c r="F38" s="168">
        <f>SUM(F39,F48,F46)</f>
        <v>62541.8</v>
      </c>
      <c r="G38" s="92">
        <f t="shared" ref="G38:G63" si="20">SUM(F38-E38)</f>
        <v>-1522.7999999999956</v>
      </c>
      <c r="H38" s="116">
        <f t="shared" ref="H38:H63" si="21">SUM(F38/E38)</f>
        <v>0.97623024259887681</v>
      </c>
      <c r="I38" s="168">
        <f>SUM(I39,I48)</f>
        <v>104977.60000000001</v>
      </c>
      <c r="J38" s="115">
        <f>SUM(J39,J48,J46)</f>
        <v>-42435.8</v>
      </c>
      <c r="K38" s="94">
        <f t="shared" si="19"/>
        <v>0.59576328664400791</v>
      </c>
    </row>
    <row r="39" spans="1:11" ht="20.399999999999999" x14ac:dyDescent="0.35">
      <c r="A39" s="36">
        <v>410300</v>
      </c>
      <c r="B39" s="66" t="s">
        <v>47</v>
      </c>
      <c r="C39" s="115">
        <f>SUM(C41:C45)</f>
        <v>85607.200000000012</v>
      </c>
      <c r="D39" s="115">
        <f t="shared" ref="D39" si="22">SUM(D42:D45)</f>
        <v>88170</v>
      </c>
      <c r="E39" s="115">
        <f>SUM(E41:E45)</f>
        <v>58190.400000000001</v>
      </c>
      <c r="F39" s="168">
        <f>SUM(F41:F45)</f>
        <v>58190.400000000001</v>
      </c>
      <c r="G39" s="92">
        <f t="shared" si="20"/>
        <v>0</v>
      </c>
      <c r="H39" s="116">
        <f t="shared" si="21"/>
        <v>1</v>
      </c>
      <c r="I39" s="168">
        <f>SUM(I40:I45)</f>
        <v>65575.400000000009</v>
      </c>
      <c r="J39" s="93">
        <f t="shared" ref="J39:J65" si="23">SUM(F39-I39)</f>
        <v>-7385.0000000000073</v>
      </c>
      <c r="K39" s="94">
        <f t="shared" si="19"/>
        <v>0.88738154856851803</v>
      </c>
    </row>
    <row r="40" spans="1:11" ht="33.75" customHeight="1" x14ac:dyDescent="0.35">
      <c r="A40" s="29">
        <v>410304</v>
      </c>
      <c r="B40" s="188" t="s">
        <v>76</v>
      </c>
      <c r="C40" s="115"/>
      <c r="D40" s="115"/>
      <c r="E40" s="115"/>
      <c r="F40" s="168"/>
      <c r="G40" s="92"/>
      <c r="H40" s="116"/>
      <c r="I40" s="163">
        <v>748.6</v>
      </c>
      <c r="J40" s="83">
        <f t="shared" si="23"/>
        <v>-748.6</v>
      </c>
      <c r="K40" s="94"/>
    </row>
    <row r="41" spans="1:11" ht="36" x14ac:dyDescent="0.35">
      <c r="A41" s="29">
        <v>410332</v>
      </c>
      <c r="B41" s="176" t="s">
        <v>73</v>
      </c>
      <c r="C41" s="115"/>
      <c r="D41" s="115"/>
      <c r="E41" s="115"/>
      <c r="F41" s="163"/>
      <c r="G41" s="81"/>
      <c r="H41" s="116"/>
      <c r="I41" s="163">
        <v>208</v>
      </c>
      <c r="J41" s="83">
        <f t="shared" si="23"/>
        <v>-208</v>
      </c>
      <c r="K41" s="94"/>
    </row>
    <row r="42" spans="1:11" ht="20.399999999999999" x14ac:dyDescent="0.35">
      <c r="A42" s="29">
        <v>410339</v>
      </c>
      <c r="B42" s="141" t="s">
        <v>24</v>
      </c>
      <c r="C42" s="123">
        <v>77386.100000000006</v>
      </c>
      <c r="D42" s="123">
        <v>79948.899999999994</v>
      </c>
      <c r="E42" s="86">
        <v>49969.3</v>
      </c>
      <c r="F42" s="169">
        <v>49969.3</v>
      </c>
      <c r="G42" s="81">
        <f t="shared" si="20"/>
        <v>0</v>
      </c>
      <c r="H42" s="82">
        <f t="shared" si="21"/>
        <v>1</v>
      </c>
      <c r="I42" s="169">
        <v>44049.4</v>
      </c>
      <c r="J42" s="83">
        <f t="shared" si="23"/>
        <v>5919.9000000000015</v>
      </c>
      <c r="K42" s="119">
        <f t="shared" si="19"/>
        <v>1.1343922959223054</v>
      </c>
    </row>
    <row r="43" spans="1:11" ht="20.399999999999999" x14ac:dyDescent="0.35">
      <c r="A43" s="29">
        <v>410342</v>
      </c>
      <c r="B43" s="141" t="s">
        <v>25</v>
      </c>
      <c r="C43" s="123">
        <v>8221.1</v>
      </c>
      <c r="D43" s="123">
        <v>8221.1</v>
      </c>
      <c r="E43" s="86">
        <v>8221.1</v>
      </c>
      <c r="F43" s="169">
        <v>8221.1</v>
      </c>
      <c r="G43" s="81">
        <f t="shared" si="20"/>
        <v>0</v>
      </c>
      <c r="H43" s="82">
        <f t="shared" si="21"/>
        <v>1</v>
      </c>
      <c r="I43" s="169">
        <v>17623.3</v>
      </c>
      <c r="J43" s="83">
        <f t="shared" si="23"/>
        <v>-9402.1999999999989</v>
      </c>
      <c r="K43" s="119">
        <f t="shared" si="19"/>
        <v>0.46649038488818784</v>
      </c>
    </row>
    <row r="44" spans="1:11" ht="24" customHeight="1" x14ac:dyDescent="0.35">
      <c r="A44" s="29">
        <v>410345</v>
      </c>
      <c r="B44" s="192" t="s">
        <v>61</v>
      </c>
      <c r="C44" s="118"/>
      <c r="D44" s="151"/>
      <c r="E44" s="86"/>
      <c r="F44" s="169"/>
      <c r="G44" s="81"/>
      <c r="H44" s="82"/>
      <c r="I44" s="169">
        <v>948</v>
      </c>
      <c r="J44" s="83">
        <f t="shared" si="23"/>
        <v>-948</v>
      </c>
      <c r="K44" s="119">
        <f t="shared" si="19"/>
        <v>0</v>
      </c>
    </row>
    <row r="45" spans="1:11" ht="33.6" customHeight="1" x14ac:dyDescent="0.35">
      <c r="A45" s="29">
        <v>410351</v>
      </c>
      <c r="B45" s="141" t="s">
        <v>55</v>
      </c>
      <c r="C45" s="123"/>
      <c r="D45" s="123"/>
      <c r="E45" s="86"/>
      <c r="F45" s="169"/>
      <c r="G45" s="81"/>
      <c r="H45" s="82"/>
      <c r="I45" s="169">
        <v>1998.1</v>
      </c>
      <c r="J45" s="83">
        <f t="shared" si="23"/>
        <v>-1998.1</v>
      </c>
      <c r="K45" s="119">
        <f t="shared" si="19"/>
        <v>0</v>
      </c>
    </row>
    <row r="46" spans="1:11" ht="21" x14ac:dyDescent="0.35">
      <c r="A46" s="36">
        <v>410400</v>
      </c>
      <c r="B46" s="181" t="s">
        <v>80</v>
      </c>
      <c r="C46" s="179">
        <f>SUM(C47)</f>
        <v>4117.1000000000004</v>
      </c>
      <c r="D46" s="179">
        <f>SUM(D47)</f>
        <v>4117.1000000000004</v>
      </c>
      <c r="E46" s="115">
        <f>SUM(E47)</f>
        <v>2329.6</v>
      </c>
      <c r="F46" s="184">
        <f>SUM(F47)</f>
        <v>2329.6</v>
      </c>
      <c r="G46" s="92">
        <f t="shared" si="20"/>
        <v>0</v>
      </c>
      <c r="H46" s="116">
        <f t="shared" si="21"/>
        <v>1</v>
      </c>
      <c r="I46" s="169"/>
      <c r="J46" s="93">
        <f t="shared" si="23"/>
        <v>2329.6</v>
      </c>
      <c r="K46" s="119"/>
    </row>
    <row r="47" spans="1:11" ht="52.5" customHeight="1" x14ac:dyDescent="0.4">
      <c r="A47" s="29">
        <v>410402</v>
      </c>
      <c r="B47" s="180" t="s">
        <v>77</v>
      </c>
      <c r="C47" s="123">
        <v>4117.1000000000004</v>
      </c>
      <c r="D47" s="123">
        <v>4117.1000000000004</v>
      </c>
      <c r="E47" s="86">
        <v>2329.6</v>
      </c>
      <c r="F47" s="169">
        <v>2329.6</v>
      </c>
      <c r="G47" s="81">
        <f t="shared" ref="G47" si="24">SUM(F47-E47)</f>
        <v>0</v>
      </c>
      <c r="H47" s="82">
        <f t="shared" ref="H47" si="25">SUM(F47/E47)</f>
        <v>1</v>
      </c>
      <c r="I47" s="169"/>
      <c r="J47" s="83">
        <f t="shared" si="23"/>
        <v>2329.6</v>
      </c>
      <c r="K47" s="119"/>
    </row>
    <row r="48" spans="1:11" ht="20.399999999999999" x14ac:dyDescent="0.35">
      <c r="A48" s="36">
        <v>410500</v>
      </c>
      <c r="B48" s="66" t="s">
        <v>48</v>
      </c>
      <c r="C48" s="115">
        <f>SUM(C49:C64)</f>
        <v>634.9</v>
      </c>
      <c r="D48" s="115">
        <f>SUM(D49:D66)</f>
        <v>4641.9999999999991</v>
      </c>
      <c r="E48" s="115">
        <f>SUM(E49:E66)</f>
        <v>3544.6000000000004</v>
      </c>
      <c r="F48" s="168">
        <f>SUM(F49:F66)</f>
        <v>2021.8</v>
      </c>
      <c r="G48" s="115">
        <f>SUM(G49:G63)</f>
        <v>-1522.8000000000002</v>
      </c>
      <c r="H48" s="82">
        <f t="shared" si="21"/>
        <v>0.57038876036788344</v>
      </c>
      <c r="I48" s="168">
        <f>SUM(I49:I66)</f>
        <v>39402.199999999997</v>
      </c>
      <c r="J48" s="93">
        <f t="shared" si="23"/>
        <v>-37380.399999999994</v>
      </c>
      <c r="K48" s="120">
        <f t="shared" si="19"/>
        <v>5.1311855683185206E-2</v>
      </c>
    </row>
    <row r="49" spans="1:16" ht="65.25" customHeight="1" x14ac:dyDescent="0.35">
      <c r="A49" s="29">
        <v>410501</v>
      </c>
      <c r="B49" s="185" t="s">
        <v>49</v>
      </c>
      <c r="C49" s="121"/>
      <c r="D49" s="122" t="s">
        <v>39</v>
      </c>
      <c r="E49" s="86"/>
      <c r="F49" s="169"/>
      <c r="G49" s="81">
        <f t="shared" si="20"/>
        <v>0</v>
      </c>
      <c r="H49" s="82" t="e">
        <f t="shared" si="21"/>
        <v>#DIV/0!</v>
      </c>
      <c r="I49" s="169">
        <v>6057.3</v>
      </c>
      <c r="J49" s="83">
        <f t="shared" si="23"/>
        <v>-6057.3</v>
      </c>
      <c r="K49" s="119">
        <f t="shared" si="19"/>
        <v>0</v>
      </c>
    </row>
    <row r="50" spans="1:16" ht="39.6" customHeight="1" x14ac:dyDescent="0.35">
      <c r="A50" s="29">
        <v>410502</v>
      </c>
      <c r="B50" s="186" t="s">
        <v>50</v>
      </c>
      <c r="C50" s="123"/>
      <c r="D50" s="123"/>
      <c r="E50" s="86"/>
      <c r="F50" s="169"/>
      <c r="G50" s="81">
        <f t="shared" si="20"/>
        <v>0</v>
      </c>
      <c r="H50" s="82" t="e">
        <f t="shared" si="21"/>
        <v>#DIV/0!</v>
      </c>
      <c r="I50" s="169">
        <v>11.7</v>
      </c>
      <c r="J50" s="83">
        <f t="shared" si="23"/>
        <v>-11.7</v>
      </c>
      <c r="K50" s="119">
        <f t="shared" si="19"/>
        <v>0</v>
      </c>
    </row>
    <row r="51" spans="1:16" ht="64.5" customHeight="1" x14ac:dyDescent="0.35">
      <c r="A51" s="29">
        <v>410503</v>
      </c>
      <c r="B51" s="187" t="s">
        <v>51</v>
      </c>
      <c r="C51" s="124"/>
      <c r="D51" s="124"/>
      <c r="E51" s="86"/>
      <c r="F51" s="169"/>
      <c r="G51" s="81">
        <f>SUM(F51-E51)</f>
        <v>0</v>
      </c>
      <c r="H51" s="82" t="e">
        <f t="shared" si="21"/>
        <v>#DIV/0!</v>
      </c>
      <c r="I51" s="169">
        <v>29691.7</v>
      </c>
      <c r="J51" s="83">
        <f t="shared" si="23"/>
        <v>-29691.7</v>
      </c>
      <c r="K51" s="119">
        <f t="shared" si="19"/>
        <v>0</v>
      </c>
    </row>
    <row r="52" spans="1:16" ht="169.5" hidden="1" customHeight="1" x14ac:dyDescent="0.35">
      <c r="A52" s="29">
        <v>410505</v>
      </c>
      <c r="B52" s="147" t="s">
        <v>63</v>
      </c>
      <c r="C52" s="103"/>
      <c r="D52" s="103"/>
      <c r="E52" s="86"/>
      <c r="F52" s="169"/>
      <c r="G52" s="81">
        <f>SUM(F52-E52)</f>
        <v>0</v>
      </c>
      <c r="H52" s="82" t="e">
        <f t="shared" si="21"/>
        <v>#DIV/0!</v>
      </c>
      <c r="I52" s="169"/>
      <c r="J52" s="83">
        <f t="shared" si="23"/>
        <v>0</v>
      </c>
      <c r="K52" s="119" t="e">
        <f t="shared" si="19"/>
        <v>#DIV/0!</v>
      </c>
    </row>
    <row r="53" spans="1:16" ht="166.5" hidden="1" customHeight="1" x14ac:dyDescent="0.35">
      <c r="A53" s="145">
        <v>410506</v>
      </c>
      <c r="B53" s="147" t="s">
        <v>66</v>
      </c>
      <c r="C53" s="103"/>
      <c r="D53" s="103"/>
      <c r="E53" s="86"/>
      <c r="F53" s="169"/>
      <c r="G53" s="81">
        <f>SUM(F53-E53)</f>
        <v>0</v>
      </c>
      <c r="H53" s="82" t="e">
        <f t="shared" si="21"/>
        <v>#DIV/0!</v>
      </c>
      <c r="I53" s="169"/>
      <c r="J53" s="83">
        <f t="shared" si="23"/>
        <v>0</v>
      </c>
      <c r="K53" s="119"/>
    </row>
    <row r="54" spans="1:16" ht="50.25" hidden="1" customHeight="1" x14ac:dyDescent="0.35">
      <c r="A54" s="29">
        <v>410508</v>
      </c>
      <c r="B54" s="147" t="s">
        <v>57</v>
      </c>
      <c r="C54" s="103"/>
      <c r="D54" s="103"/>
      <c r="E54" s="86"/>
      <c r="F54" s="169"/>
      <c r="G54" s="81">
        <f t="shared" si="20"/>
        <v>0</v>
      </c>
      <c r="H54" s="82" t="e">
        <f t="shared" si="21"/>
        <v>#DIV/0!</v>
      </c>
      <c r="I54" s="169"/>
      <c r="J54" s="83">
        <f t="shared" si="23"/>
        <v>0</v>
      </c>
      <c r="K54" s="119"/>
    </row>
    <row r="55" spans="1:16" ht="39" customHeight="1" x14ac:dyDescent="0.35">
      <c r="A55" s="29">
        <v>410510</v>
      </c>
      <c r="B55" s="160" t="s">
        <v>71</v>
      </c>
      <c r="C55" s="103">
        <v>232.8</v>
      </c>
      <c r="D55" s="103">
        <v>935</v>
      </c>
      <c r="E55" s="86">
        <v>538.5</v>
      </c>
      <c r="F55" s="169">
        <v>486.3</v>
      </c>
      <c r="G55" s="81">
        <f t="shared" si="20"/>
        <v>-52.199999999999989</v>
      </c>
      <c r="H55" s="82"/>
      <c r="I55" s="169">
        <v>388.2</v>
      </c>
      <c r="J55" s="83">
        <f t="shared" si="23"/>
        <v>98.100000000000023</v>
      </c>
      <c r="K55" s="119"/>
    </row>
    <row r="56" spans="1:16" ht="33.6" customHeight="1" x14ac:dyDescent="0.35">
      <c r="A56" s="29">
        <v>410511</v>
      </c>
      <c r="B56" s="146" t="s">
        <v>59</v>
      </c>
      <c r="C56" s="103"/>
      <c r="D56" s="103">
        <v>1470.7</v>
      </c>
      <c r="E56" s="86">
        <v>1470.7</v>
      </c>
      <c r="F56" s="169"/>
      <c r="G56" s="81">
        <f t="shared" ref="G56" si="26">SUM(F56-E56)</f>
        <v>-1470.7</v>
      </c>
      <c r="H56" s="82">
        <f t="shared" si="21"/>
        <v>0</v>
      </c>
      <c r="I56" s="169">
        <v>468.2</v>
      </c>
      <c r="J56" s="83">
        <f t="shared" si="23"/>
        <v>-468.2</v>
      </c>
      <c r="K56" s="119"/>
    </row>
    <row r="57" spans="1:16" ht="36" customHeight="1" x14ac:dyDescent="0.35">
      <c r="A57" s="29">
        <v>410512</v>
      </c>
      <c r="B57" s="148" t="s">
        <v>56</v>
      </c>
      <c r="C57" s="103" t="s">
        <v>39</v>
      </c>
      <c r="D57" s="103">
        <v>355.7</v>
      </c>
      <c r="E57" s="86">
        <v>355.7</v>
      </c>
      <c r="F57" s="169">
        <v>355.7</v>
      </c>
      <c r="G57" s="81">
        <f t="shared" si="20"/>
        <v>0</v>
      </c>
      <c r="H57" s="82">
        <f t="shared" si="21"/>
        <v>1</v>
      </c>
      <c r="I57" s="169">
        <v>602.29999999999995</v>
      </c>
      <c r="J57" s="83">
        <f t="shared" si="23"/>
        <v>-246.59999999999997</v>
      </c>
      <c r="K57" s="119">
        <f t="shared" si="19"/>
        <v>0.59056948364602357</v>
      </c>
    </row>
    <row r="58" spans="1:16" ht="48.75" customHeight="1" x14ac:dyDescent="0.35">
      <c r="A58" s="29">
        <v>410514</v>
      </c>
      <c r="B58" s="149" t="s">
        <v>60</v>
      </c>
      <c r="C58" s="103"/>
      <c r="D58" s="103">
        <v>792.2</v>
      </c>
      <c r="E58" s="86">
        <v>379.4</v>
      </c>
      <c r="F58" s="169">
        <v>379.5</v>
      </c>
      <c r="G58" s="81">
        <f t="shared" ref="G58" si="27">SUM(F58-E58)</f>
        <v>0.10000000000002274</v>
      </c>
      <c r="H58" s="82">
        <f t="shared" si="21"/>
        <v>1.0002635740643122</v>
      </c>
      <c r="I58" s="169">
        <v>512.1</v>
      </c>
      <c r="J58" s="83">
        <f t="shared" si="23"/>
        <v>-132.60000000000002</v>
      </c>
      <c r="K58" s="119">
        <f t="shared" si="19"/>
        <v>0.7410661980082015</v>
      </c>
    </row>
    <row r="59" spans="1:16" ht="33" customHeight="1" x14ac:dyDescent="0.35">
      <c r="A59" s="29">
        <v>410515</v>
      </c>
      <c r="B59" s="52" t="s">
        <v>54</v>
      </c>
      <c r="C59" s="103">
        <v>198.5</v>
      </c>
      <c r="D59" s="103">
        <v>198.5</v>
      </c>
      <c r="E59" s="86">
        <v>198.5</v>
      </c>
      <c r="F59" s="169">
        <v>198.5</v>
      </c>
      <c r="G59" s="81">
        <f t="shared" si="20"/>
        <v>0</v>
      </c>
      <c r="H59" s="82">
        <f t="shared" si="21"/>
        <v>1</v>
      </c>
      <c r="I59" s="169">
        <v>492.3</v>
      </c>
      <c r="J59" s="83">
        <f t="shared" si="23"/>
        <v>-293.8</v>
      </c>
      <c r="K59" s="119">
        <f t="shared" si="19"/>
        <v>0.40320942514726793</v>
      </c>
    </row>
    <row r="60" spans="1:16" ht="36" customHeight="1" x14ac:dyDescent="0.35">
      <c r="A60" s="33">
        <v>410517</v>
      </c>
      <c r="B60" s="147" t="s">
        <v>82</v>
      </c>
      <c r="C60" s="103"/>
      <c r="D60" s="103">
        <v>82.2</v>
      </c>
      <c r="E60" s="86">
        <v>82.2</v>
      </c>
      <c r="F60" s="169">
        <v>82.2</v>
      </c>
      <c r="G60" s="81">
        <f t="shared" si="20"/>
        <v>0</v>
      </c>
      <c r="H60" s="82">
        <f t="shared" si="21"/>
        <v>1</v>
      </c>
      <c r="I60" s="169"/>
      <c r="J60" s="83">
        <f t="shared" si="23"/>
        <v>82.2</v>
      </c>
      <c r="K60" s="119" t="e">
        <f t="shared" si="19"/>
        <v>#DIV/0!</v>
      </c>
    </row>
    <row r="61" spans="1:16" ht="40.5" customHeight="1" x14ac:dyDescent="0.35">
      <c r="A61" s="29">
        <v>410520</v>
      </c>
      <c r="B61" s="189" t="s">
        <v>53</v>
      </c>
      <c r="C61" s="103"/>
      <c r="D61" s="103"/>
      <c r="E61" s="86"/>
      <c r="F61" s="169"/>
      <c r="G61" s="81">
        <f t="shared" si="20"/>
        <v>0</v>
      </c>
      <c r="H61" s="82" t="e">
        <f t="shared" si="21"/>
        <v>#DIV/0!</v>
      </c>
      <c r="I61" s="169">
        <v>208.4</v>
      </c>
      <c r="J61" s="83">
        <f t="shared" si="23"/>
        <v>-208.4</v>
      </c>
      <c r="K61" s="119">
        <f t="shared" si="19"/>
        <v>0</v>
      </c>
    </row>
    <row r="62" spans="1:16" ht="37.5" customHeight="1" x14ac:dyDescent="0.35">
      <c r="A62" s="29">
        <v>410523</v>
      </c>
      <c r="B62" s="157" t="s">
        <v>58</v>
      </c>
      <c r="C62" s="102"/>
      <c r="D62" s="102"/>
      <c r="E62" s="86"/>
      <c r="F62" s="169"/>
      <c r="G62" s="81"/>
      <c r="H62" s="82"/>
      <c r="I62" s="169">
        <v>111</v>
      </c>
      <c r="J62" s="83">
        <f t="shared" si="23"/>
        <v>-111</v>
      </c>
      <c r="K62" s="119">
        <f t="shared" si="19"/>
        <v>0</v>
      </c>
    </row>
    <row r="63" spans="1:16" ht="22.5" customHeight="1" x14ac:dyDescent="0.35">
      <c r="A63" s="29">
        <v>410539</v>
      </c>
      <c r="B63" s="146" t="s">
        <v>52</v>
      </c>
      <c r="C63" s="102">
        <v>203.6</v>
      </c>
      <c r="D63" s="102">
        <v>203.6</v>
      </c>
      <c r="E63" s="86">
        <v>116.8</v>
      </c>
      <c r="F63" s="169">
        <v>116.8</v>
      </c>
      <c r="G63" s="81">
        <f t="shared" si="20"/>
        <v>0</v>
      </c>
      <c r="H63" s="82">
        <f t="shared" si="21"/>
        <v>1</v>
      </c>
      <c r="I63" s="169">
        <v>528.70000000000005</v>
      </c>
      <c r="J63" s="83">
        <f t="shared" si="23"/>
        <v>-411.90000000000003</v>
      </c>
      <c r="K63" s="100">
        <f t="shared" si="19"/>
        <v>0.22091923586154716</v>
      </c>
    </row>
    <row r="64" spans="1:16" ht="51" customHeight="1" x14ac:dyDescent="0.35">
      <c r="A64" s="29">
        <v>410541</v>
      </c>
      <c r="B64" s="158" t="s">
        <v>69</v>
      </c>
      <c r="C64" s="159"/>
      <c r="D64" s="102"/>
      <c r="E64" s="86"/>
      <c r="F64" s="169"/>
      <c r="G64" s="81"/>
      <c r="H64" s="82"/>
      <c r="I64" s="169">
        <v>29</v>
      </c>
      <c r="J64" s="83">
        <f t="shared" si="23"/>
        <v>-29</v>
      </c>
      <c r="K64" s="100">
        <f t="shared" si="19"/>
        <v>0</v>
      </c>
      <c r="P64" t="s">
        <v>39</v>
      </c>
    </row>
    <row r="65" spans="1:11" ht="31.95" customHeight="1" x14ac:dyDescent="0.35">
      <c r="A65" s="34">
        <v>410543</v>
      </c>
      <c r="B65" s="158" t="s">
        <v>74</v>
      </c>
      <c r="C65" s="159"/>
      <c r="D65" s="159"/>
      <c r="E65" s="177"/>
      <c r="F65" s="178"/>
      <c r="G65" s="81"/>
      <c r="H65" s="82"/>
      <c r="I65" s="178">
        <v>301.3</v>
      </c>
      <c r="J65" s="83">
        <f t="shared" si="23"/>
        <v>-301.3</v>
      </c>
      <c r="K65" s="100">
        <f t="shared" si="19"/>
        <v>0</v>
      </c>
    </row>
    <row r="66" spans="1:11" ht="34.200000000000003" customHeight="1" x14ac:dyDescent="0.35">
      <c r="A66" s="34">
        <v>410550</v>
      </c>
      <c r="B66" s="183" t="s">
        <v>81</v>
      </c>
      <c r="C66" s="159"/>
      <c r="D66" s="159">
        <v>604.1</v>
      </c>
      <c r="E66" s="177">
        <v>402.8</v>
      </c>
      <c r="F66" s="178">
        <v>402.8</v>
      </c>
      <c r="G66" s="81">
        <f t="shared" ref="G66" si="28">SUM(F66-E66)</f>
        <v>0</v>
      </c>
      <c r="H66" s="82">
        <f t="shared" ref="H66" si="29">SUM(F66/E66)</f>
        <v>1</v>
      </c>
      <c r="I66" s="178"/>
      <c r="J66" s="83">
        <f t="shared" ref="J66" si="30">SUM(F66-I66)</f>
        <v>402.8</v>
      </c>
      <c r="K66" s="100" t="e">
        <f t="shared" ref="K66" si="31">SUM(F66/I66)*100%</f>
        <v>#DIV/0!</v>
      </c>
    </row>
    <row r="67" spans="1:11" ht="20.399999999999999" x14ac:dyDescent="0.35">
      <c r="A67" s="69"/>
      <c r="B67" s="23" t="s">
        <v>41</v>
      </c>
      <c r="C67" s="125">
        <f>SUM(C37:C38)</f>
        <v>569435.4</v>
      </c>
      <c r="D67" s="125">
        <f>SUM(D37:D38)</f>
        <v>589283.80000000005</v>
      </c>
      <c r="E67" s="125">
        <f>SUM(E37:E38)</f>
        <v>359300.4</v>
      </c>
      <c r="F67" s="170">
        <f>SUM(F37:F38)</f>
        <v>369016.50000000006</v>
      </c>
      <c r="G67" s="125">
        <f>SUM(G37:G38)</f>
        <v>9716.1000000000295</v>
      </c>
      <c r="H67" s="142">
        <f>SUM(F67/E67)</f>
        <v>1.0270417177381379</v>
      </c>
      <c r="I67" s="170">
        <f>SUM(I37:I38)</f>
        <v>357350</v>
      </c>
      <c r="J67" s="125">
        <f>SUM(J37:J38)</f>
        <v>11666.500000000036</v>
      </c>
      <c r="K67" s="126">
        <f>SUM(F67/I67)*100%</f>
        <v>1.0326472645865399</v>
      </c>
    </row>
    <row r="68" spans="1:11" ht="17.399999999999999" x14ac:dyDescent="0.3">
      <c r="A68" s="195" t="s">
        <v>31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7"/>
    </row>
    <row r="69" spans="1:11" ht="24" customHeight="1" x14ac:dyDescent="0.4">
      <c r="A69" s="30">
        <v>190100</v>
      </c>
      <c r="B69" s="70" t="s">
        <v>14</v>
      </c>
      <c r="C69" s="127">
        <v>200</v>
      </c>
      <c r="D69" s="127">
        <v>200</v>
      </c>
      <c r="E69" s="88">
        <v>100</v>
      </c>
      <c r="F69" s="164">
        <v>156.69999999999999</v>
      </c>
      <c r="G69" s="81">
        <f t="shared" ref="G69:G74" si="32">SUM(F69-E69)</f>
        <v>56.699999999999989</v>
      </c>
      <c r="H69" s="82">
        <f t="shared" ref="H69" si="33">SUM(F69/E69)</f>
        <v>1.5669999999999999</v>
      </c>
      <c r="I69" s="164">
        <v>142.30000000000001</v>
      </c>
      <c r="J69" s="83">
        <f t="shared" ref="J69:J77" si="34">SUM(F69-I69)</f>
        <v>14.399999999999977</v>
      </c>
      <c r="K69" s="84">
        <f>SUM(F69/I69)*100%</f>
        <v>1.1011946591707658</v>
      </c>
    </row>
    <row r="70" spans="1:11" ht="43.2" hidden="1" customHeight="1" x14ac:dyDescent="0.4">
      <c r="A70" s="37">
        <v>211100</v>
      </c>
      <c r="B70" s="70" t="s">
        <v>85</v>
      </c>
      <c r="C70" s="127"/>
      <c r="D70" s="127"/>
      <c r="E70" s="88"/>
      <c r="F70" s="164"/>
      <c r="G70" s="81"/>
      <c r="H70" s="82"/>
      <c r="I70" s="164"/>
      <c r="J70" s="83"/>
      <c r="K70" s="84"/>
    </row>
    <row r="71" spans="1:11" ht="30" hidden="1" customHeight="1" x14ac:dyDescent="0.4">
      <c r="A71" s="37">
        <v>240616</v>
      </c>
      <c r="B71" s="67" t="s">
        <v>36</v>
      </c>
      <c r="C71" s="128"/>
      <c r="D71" s="128"/>
      <c r="E71" s="88"/>
      <c r="F71" s="164"/>
      <c r="G71" s="81">
        <f t="shared" si="32"/>
        <v>0</v>
      </c>
      <c r="H71" s="82"/>
      <c r="I71" s="164"/>
      <c r="J71" s="83">
        <f t="shared" si="34"/>
        <v>0</v>
      </c>
      <c r="K71" s="84"/>
    </row>
    <row r="72" spans="1:11" ht="43.5" customHeight="1" x14ac:dyDescent="0.35">
      <c r="A72" s="37">
        <v>240621</v>
      </c>
      <c r="B72" s="190" t="s">
        <v>32</v>
      </c>
      <c r="C72" s="129"/>
      <c r="D72" s="129"/>
      <c r="E72" s="130"/>
      <c r="F72" s="171">
        <v>26.3</v>
      </c>
      <c r="G72" s="81">
        <f t="shared" si="32"/>
        <v>26.3</v>
      </c>
      <c r="H72" s="130"/>
      <c r="I72" s="171">
        <v>3.4</v>
      </c>
      <c r="J72" s="83">
        <f t="shared" si="34"/>
        <v>22.900000000000002</v>
      </c>
      <c r="K72" s="84">
        <f>SUM(F72/I72)*100%</f>
        <v>7.7352941176470589</v>
      </c>
    </row>
    <row r="73" spans="1:11" ht="25.2" customHeight="1" x14ac:dyDescent="0.4">
      <c r="A73" s="37">
        <v>250000</v>
      </c>
      <c r="B73" s="71" t="s">
        <v>27</v>
      </c>
      <c r="C73" s="153">
        <v>7174.7</v>
      </c>
      <c r="D73" s="153">
        <v>7174.7</v>
      </c>
      <c r="E73" s="154">
        <v>7138.4</v>
      </c>
      <c r="F73" s="172">
        <v>7138.4</v>
      </c>
      <c r="G73" s="81">
        <f t="shared" si="32"/>
        <v>0</v>
      </c>
      <c r="H73" s="82">
        <f t="shared" ref="H73:H74" si="35">SUM(F73/E73)</f>
        <v>1</v>
      </c>
      <c r="I73" s="172">
        <v>9092.5</v>
      </c>
      <c r="J73" s="83">
        <f t="shared" si="34"/>
        <v>-1954.1000000000004</v>
      </c>
      <c r="K73" s="84">
        <f>SUM(F73/I73)*100%</f>
        <v>0.78508660984327738</v>
      </c>
    </row>
    <row r="74" spans="1:11" ht="42" hidden="1" x14ac:dyDescent="0.4">
      <c r="A74" s="29">
        <v>410366</v>
      </c>
      <c r="B74" s="68" t="s">
        <v>26</v>
      </c>
      <c r="C74" s="132"/>
      <c r="D74" s="131"/>
      <c r="E74" s="131"/>
      <c r="F74" s="172"/>
      <c r="G74" s="81">
        <f t="shared" si="32"/>
        <v>0</v>
      </c>
      <c r="H74" s="82" t="e">
        <f t="shared" si="35"/>
        <v>#DIV/0!</v>
      </c>
      <c r="I74" s="172"/>
      <c r="J74" s="83">
        <f t="shared" si="34"/>
        <v>0</v>
      </c>
      <c r="K74" s="84"/>
    </row>
    <row r="75" spans="1:11" ht="20.399999999999999" x14ac:dyDescent="0.35">
      <c r="A75" s="35"/>
      <c r="B75" s="72" t="s">
        <v>28</v>
      </c>
      <c r="C75" s="91">
        <f>SUM(C77:C79)</f>
        <v>46</v>
      </c>
      <c r="D75" s="91">
        <f>SUM(D77:D81)</f>
        <v>194.5</v>
      </c>
      <c r="E75" s="91">
        <f>SUM(E77:E81)</f>
        <v>148.5</v>
      </c>
      <c r="F75" s="165">
        <f>SUM(F76:F81)</f>
        <v>1160.0999999999999</v>
      </c>
      <c r="G75" s="91">
        <f>SUM(G76:G81)</f>
        <v>1011.6</v>
      </c>
      <c r="H75" s="77">
        <f>SUM(F75/E75)</f>
        <v>7.8121212121212116</v>
      </c>
      <c r="I75" s="165">
        <f>SUM(I76:I81)</f>
        <v>349.20000000000005</v>
      </c>
      <c r="J75" s="91">
        <f t="shared" si="34"/>
        <v>810.89999999999986</v>
      </c>
      <c r="K75" s="98">
        <f>SUM(F75/I75)*100%</f>
        <v>3.3221649484536075</v>
      </c>
    </row>
    <row r="76" spans="1:11" ht="63" x14ac:dyDescent="0.4">
      <c r="A76" s="30">
        <v>241109</v>
      </c>
      <c r="B76" s="150" t="s">
        <v>67</v>
      </c>
      <c r="C76" s="90"/>
      <c r="D76" s="90"/>
      <c r="E76" s="90"/>
      <c r="F76" s="164">
        <v>1.1000000000000001</v>
      </c>
      <c r="G76" s="81">
        <f t="shared" ref="G76:G81" si="36">SUM(F76-E76)</f>
        <v>1.1000000000000001</v>
      </c>
      <c r="H76" s="182"/>
      <c r="I76" s="164">
        <v>1.1000000000000001</v>
      </c>
      <c r="J76" s="135">
        <f t="shared" si="34"/>
        <v>0</v>
      </c>
      <c r="K76" s="84">
        <f>SUM(F76/I76)*100%</f>
        <v>1</v>
      </c>
    </row>
    <row r="77" spans="1:11" ht="28.5" customHeight="1" x14ac:dyDescent="0.35">
      <c r="A77" s="38">
        <v>241700</v>
      </c>
      <c r="B77" s="191" t="s">
        <v>34</v>
      </c>
      <c r="C77" s="155"/>
      <c r="D77" s="133" t="s">
        <v>39</v>
      </c>
      <c r="E77" s="133"/>
      <c r="F77" s="164">
        <v>797.1</v>
      </c>
      <c r="G77" s="81">
        <f t="shared" si="36"/>
        <v>797.1</v>
      </c>
      <c r="H77" s="134"/>
      <c r="I77" s="164">
        <v>315.10000000000002</v>
      </c>
      <c r="J77" s="135">
        <f t="shared" si="34"/>
        <v>482</v>
      </c>
      <c r="K77" s="119">
        <f t="shared" ref="K77" si="37">SUM(F77/I77)*100%</f>
        <v>2.5296731196445572</v>
      </c>
    </row>
    <row r="78" spans="1:11" ht="21" hidden="1" x14ac:dyDescent="0.4">
      <c r="A78" s="39">
        <v>310300</v>
      </c>
      <c r="B78" s="73" t="s">
        <v>46</v>
      </c>
      <c r="C78" s="136"/>
      <c r="D78" s="90"/>
      <c r="E78" s="90"/>
      <c r="F78" s="164"/>
      <c r="G78" s="81">
        <f t="shared" si="36"/>
        <v>0</v>
      </c>
      <c r="H78" s="82"/>
      <c r="I78" s="164"/>
      <c r="J78" s="83"/>
      <c r="K78" s="100"/>
    </row>
    <row r="79" spans="1:11" ht="21" x14ac:dyDescent="0.4">
      <c r="A79" s="30">
        <v>330100</v>
      </c>
      <c r="B79" s="74" t="s">
        <v>29</v>
      </c>
      <c r="C79" s="137">
        <v>46</v>
      </c>
      <c r="D79" s="137">
        <v>46</v>
      </c>
      <c r="E79" s="138"/>
      <c r="F79" s="164">
        <v>213.4</v>
      </c>
      <c r="G79" s="81">
        <f t="shared" si="36"/>
        <v>213.4</v>
      </c>
      <c r="H79" s="82" t="e">
        <f t="shared" ref="H79:H83" si="38">SUM(F79/E79)</f>
        <v>#DIV/0!</v>
      </c>
      <c r="I79" s="164">
        <v>33</v>
      </c>
      <c r="J79" s="83">
        <f>SUM(F79-I79)</f>
        <v>180.4</v>
      </c>
      <c r="K79" s="119">
        <f t="shared" ref="K79" si="39">SUM(F79/I79)*100%</f>
        <v>6.4666666666666668</v>
      </c>
    </row>
    <row r="80" spans="1:11" ht="42" hidden="1" x14ac:dyDescent="0.4">
      <c r="A80" s="29">
        <v>410345</v>
      </c>
      <c r="B80" s="143" t="s">
        <v>61</v>
      </c>
      <c r="C80" s="136"/>
      <c r="D80" s="138"/>
      <c r="E80" s="138"/>
      <c r="F80" s="164"/>
      <c r="G80" s="81"/>
      <c r="H80" s="82"/>
      <c r="I80" s="164"/>
      <c r="J80" s="83">
        <f>SUM(F80-I80)</f>
        <v>0</v>
      </c>
      <c r="K80" s="84"/>
    </row>
    <row r="81" spans="1:11" ht="21" x14ac:dyDescent="0.4">
      <c r="A81" s="29">
        <v>410539</v>
      </c>
      <c r="B81" s="60" t="s">
        <v>52</v>
      </c>
      <c r="C81" s="136"/>
      <c r="D81" s="138">
        <v>148.5</v>
      </c>
      <c r="E81" s="138">
        <v>148.5</v>
      </c>
      <c r="F81" s="164">
        <v>148.5</v>
      </c>
      <c r="G81" s="81">
        <f t="shared" si="36"/>
        <v>0</v>
      </c>
      <c r="H81" s="82">
        <f t="shared" si="38"/>
        <v>1</v>
      </c>
      <c r="I81" s="164"/>
      <c r="J81" s="83">
        <f>SUM(F81-I81)</f>
        <v>148.5</v>
      </c>
      <c r="K81" s="84"/>
    </row>
    <row r="82" spans="1:11" ht="20.399999999999999" x14ac:dyDescent="0.35">
      <c r="A82" s="35"/>
      <c r="B82" s="72" t="s">
        <v>42</v>
      </c>
      <c r="C82" s="117">
        <f>SUM(C69:C75)</f>
        <v>7420.7</v>
      </c>
      <c r="D82" s="117">
        <f>SUM(D69:D75)</f>
        <v>7569.2</v>
      </c>
      <c r="E82" s="117">
        <f>SUM(E69:E75)</f>
        <v>7386.9</v>
      </c>
      <c r="F82" s="168">
        <f>SUM(F69:F75)</f>
        <v>8481.5</v>
      </c>
      <c r="G82" s="117">
        <f>SUM(G69:G75)</f>
        <v>1094.5999999999999</v>
      </c>
      <c r="H82" s="77">
        <f t="shared" si="38"/>
        <v>1.1481812397622819</v>
      </c>
      <c r="I82" s="168">
        <f>SUM(I69:I75)</f>
        <v>9587.4000000000015</v>
      </c>
      <c r="J82" s="117">
        <f>F82-I82</f>
        <v>-1105.9000000000015</v>
      </c>
      <c r="K82" s="98">
        <f>SUM(F82/I82)*100%</f>
        <v>0.88465068736049379</v>
      </c>
    </row>
    <row r="83" spans="1:11" ht="21" thickBot="1" x14ac:dyDescent="0.4">
      <c r="A83" s="40"/>
      <c r="B83" s="24" t="s">
        <v>30</v>
      </c>
      <c r="C83" s="139">
        <f>SUM(C67,C82)</f>
        <v>576856.1</v>
      </c>
      <c r="D83" s="139">
        <f>SUM(D67,D82)</f>
        <v>596853</v>
      </c>
      <c r="E83" s="139">
        <f>SUM(E67,E82)</f>
        <v>366687.30000000005</v>
      </c>
      <c r="F83" s="173">
        <f>SUM(F67,F82)</f>
        <v>377498.00000000006</v>
      </c>
      <c r="G83" s="139">
        <f>SUM(G67,G82)</f>
        <v>10810.70000000003</v>
      </c>
      <c r="H83" s="144">
        <f t="shared" si="38"/>
        <v>1.0294820682363419</v>
      </c>
      <c r="I83" s="173">
        <f>SUM(I67,I82)</f>
        <v>366937.4</v>
      </c>
      <c r="J83" s="139">
        <f>SUM(J67,J82)</f>
        <v>10560.600000000035</v>
      </c>
      <c r="K83" s="140">
        <f>SUM(F83/I83)*100%</f>
        <v>1.0287803859731934</v>
      </c>
    </row>
    <row r="84" spans="1:11" ht="21" x14ac:dyDescent="0.4">
      <c r="A84" s="15"/>
      <c r="B84" s="16" t="s">
        <v>40</v>
      </c>
      <c r="C84" s="16"/>
      <c r="D84" s="17"/>
      <c r="E84" s="17"/>
      <c r="F84" s="18"/>
      <c r="G84" s="19"/>
      <c r="H84" s="20"/>
      <c r="I84" s="21"/>
      <c r="J84" s="22"/>
      <c r="K84" s="22"/>
    </row>
    <row r="85" spans="1:11" ht="18" x14ac:dyDescent="0.35">
      <c r="A85" s="1"/>
      <c r="B85" s="1"/>
      <c r="C85" s="1"/>
      <c r="D85" s="10"/>
      <c r="E85" s="10"/>
      <c r="F85" s="11"/>
      <c r="G85" s="12"/>
      <c r="H85" s="13"/>
      <c r="I85" s="8"/>
      <c r="J85" s="7"/>
      <c r="K85" s="7"/>
    </row>
    <row r="86" spans="1:11" ht="18" x14ac:dyDescent="0.35">
      <c r="A86" s="1"/>
      <c r="B86" s="1"/>
      <c r="C86" s="1"/>
      <c r="D86" s="10"/>
      <c r="E86" s="10"/>
      <c r="F86" s="14"/>
      <c r="G86" s="12"/>
      <c r="H86" s="13"/>
      <c r="I86" s="8"/>
      <c r="J86" s="7"/>
      <c r="K86" s="7"/>
    </row>
    <row r="87" spans="1:11" ht="21" x14ac:dyDescent="0.4">
      <c r="A87" s="1"/>
      <c r="B87" s="1"/>
      <c r="C87" s="1"/>
      <c r="D87" s="6"/>
      <c r="E87" s="6"/>
      <c r="F87" s="3"/>
      <c r="G87" s="3"/>
      <c r="H87" s="4"/>
      <c r="I87" s="5"/>
      <c r="J87" s="1"/>
      <c r="K87" s="1"/>
    </row>
    <row r="91" spans="1:11" x14ac:dyDescent="0.3">
      <c r="E91" t="s">
        <v>39</v>
      </c>
    </row>
    <row r="93" spans="1:11" x14ac:dyDescent="0.3">
      <c r="B93" t="s">
        <v>39</v>
      </c>
    </row>
  </sheetData>
  <mergeCells count="13">
    <mergeCell ref="A68:K68"/>
    <mergeCell ref="I5:I6"/>
    <mergeCell ref="J5:K5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11811023622047245" right="0.11811023622047245" top="0.59055118110236227" bottom="0" header="0.31496062992125984" footer="0.31496062992125984"/>
  <pageSetup paperSize="9" scale="49" orientation="landscape" r:id="rId1"/>
  <rowBreaks count="2" manualBreakCount="2">
    <brk id="44" max="10" man="1"/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липень-20 </vt:lpstr>
      <vt:lpstr>'липень-20 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Хандучка Олена</cp:lastModifiedBy>
  <cp:lastPrinted>2020-08-07T07:53:10Z</cp:lastPrinted>
  <dcterms:created xsi:type="dcterms:W3CDTF">2015-02-12T09:02:27Z</dcterms:created>
  <dcterms:modified xsi:type="dcterms:W3CDTF">2020-08-11T07:36:15Z</dcterms:modified>
</cp:coreProperties>
</file>