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30" windowHeight="8115" tabRatio="351"/>
  </bookViews>
  <sheets>
    <sheet name="жовтень-17" sheetId="23" r:id="rId1"/>
  </sheets>
  <definedNames>
    <definedName name="_xlnm.Print_Area" localSheetId="0">'жовтень-17'!$A$1:$K$68</definedName>
  </definedNames>
  <calcPr calcId="145621"/>
</workbook>
</file>

<file path=xl/calcChain.xml><?xml version="1.0" encoding="utf-8"?>
<calcChain xmlns="http://schemas.openxmlformats.org/spreadsheetml/2006/main">
  <c r="E19" i="23" l="1"/>
  <c r="H31" i="23"/>
  <c r="D19" i="23"/>
  <c r="D60" i="23"/>
  <c r="H47" i="23"/>
  <c r="E13" i="23"/>
  <c r="J65" i="23"/>
  <c r="J64" i="23"/>
  <c r="G64" i="23"/>
  <c r="K63" i="23"/>
  <c r="J63" i="23"/>
  <c r="H63" i="23"/>
  <c r="G63" i="23"/>
  <c r="K61" i="23"/>
  <c r="J61" i="23"/>
  <c r="G61" i="23"/>
  <c r="I60" i="23"/>
  <c r="I66" i="23" s="1"/>
  <c r="F60" i="23"/>
  <c r="F66" i="23" s="1"/>
  <c r="E60" i="23"/>
  <c r="E66" i="23" s="1"/>
  <c r="D66" i="23"/>
  <c r="C60" i="23"/>
  <c r="C66" i="23" s="1"/>
  <c r="G59" i="23"/>
  <c r="K58" i="23"/>
  <c r="J58" i="23"/>
  <c r="H58" i="23"/>
  <c r="G58" i="23"/>
  <c r="J57" i="23"/>
  <c r="G57" i="23"/>
  <c r="J56" i="23"/>
  <c r="G56" i="23"/>
  <c r="K55" i="23"/>
  <c r="J55" i="23"/>
  <c r="H55" i="23"/>
  <c r="G55" i="23"/>
  <c r="J51" i="23"/>
  <c r="J50" i="23"/>
  <c r="G50" i="23"/>
  <c r="J49" i="23"/>
  <c r="G49" i="23"/>
  <c r="G48" i="23"/>
  <c r="J47" i="23"/>
  <c r="G47" i="23"/>
  <c r="K46" i="23"/>
  <c r="J46" i="23"/>
  <c r="H46" i="23"/>
  <c r="G46" i="23"/>
  <c r="J45" i="23"/>
  <c r="G45" i="23"/>
  <c r="K44" i="23"/>
  <c r="J44" i="23"/>
  <c r="H44" i="23"/>
  <c r="G44" i="23"/>
  <c r="K43" i="23"/>
  <c r="J43" i="23"/>
  <c r="H43" i="23"/>
  <c r="G43" i="23"/>
  <c r="J42" i="23"/>
  <c r="H42" i="23"/>
  <c r="G42" i="23"/>
  <c r="K41" i="23"/>
  <c r="J41" i="23"/>
  <c r="H41" i="23"/>
  <c r="G41" i="23"/>
  <c r="J40" i="23"/>
  <c r="G40" i="23"/>
  <c r="K39" i="23"/>
  <c r="J39" i="23"/>
  <c r="H39" i="23"/>
  <c r="G39" i="23"/>
  <c r="K38" i="23"/>
  <c r="J38" i="23"/>
  <c r="H38" i="23"/>
  <c r="G38" i="23"/>
  <c r="I37" i="23"/>
  <c r="I36" i="23" s="1"/>
  <c r="F37" i="23"/>
  <c r="E37" i="23"/>
  <c r="E36" i="23" s="1"/>
  <c r="D37" i="23"/>
  <c r="D36" i="23" s="1"/>
  <c r="C37" i="23"/>
  <c r="C36" i="23"/>
  <c r="K34" i="23"/>
  <c r="J34" i="23"/>
  <c r="G34" i="23"/>
  <c r="J33" i="23"/>
  <c r="J32" i="23"/>
  <c r="G32" i="23"/>
  <c r="C32" i="23"/>
  <c r="J31" i="23"/>
  <c r="G31" i="23"/>
  <c r="K30" i="23"/>
  <c r="J30" i="23"/>
  <c r="H30" i="23"/>
  <c r="G30" i="23"/>
  <c r="K29" i="23"/>
  <c r="J29" i="23"/>
  <c r="H29" i="23"/>
  <c r="G29" i="23"/>
  <c r="K28" i="23"/>
  <c r="J28" i="23"/>
  <c r="K27" i="23"/>
  <c r="J27" i="23"/>
  <c r="H27" i="23"/>
  <c r="G27" i="23"/>
  <c r="K26" i="23"/>
  <c r="J26" i="23"/>
  <c r="H26" i="23"/>
  <c r="G26" i="23"/>
  <c r="K25" i="23"/>
  <c r="J25" i="23"/>
  <c r="H25" i="23"/>
  <c r="G25" i="23"/>
  <c r="K24" i="23"/>
  <c r="J24" i="23"/>
  <c r="H24" i="23"/>
  <c r="G24" i="23"/>
  <c r="K23" i="23"/>
  <c r="J23" i="23"/>
  <c r="H23" i="23"/>
  <c r="G23" i="23"/>
  <c r="J22" i="23"/>
  <c r="H22" i="23"/>
  <c r="G22" i="23"/>
  <c r="K21" i="23"/>
  <c r="J21" i="23"/>
  <c r="H21" i="23"/>
  <c r="G21" i="23"/>
  <c r="K20" i="23"/>
  <c r="J20" i="23"/>
  <c r="H20" i="23"/>
  <c r="G20" i="23"/>
  <c r="I19" i="23"/>
  <c r="F19" i="23"/>
  <c r="C19" i="23"/>
  <c r="K18" i="23"/>
  <c r="J18" i="23"/>
  <c r="H18" i="23"/>
  <c r="G18" i="23"/>
  <c r="K17" i="23"/>
  <c r="J17" i="23"/>
  <c r="H17" i="23"/>
  <c r="G17" i="23"/>
  <c r="K16" i="23"/>
  <c r="J16" i="23"/>
  <c r="H16" i="23"/>
  <c r="G16" i="23"/>
  <c r="K15" i="23"/>
  <c r="J15" i="23"/>
  <c r="H15" i="23"/>
  <c r="G15" i="23"/>
  <c r="K14" i="23"/>
  <c r="J14" i="23"/>
  <c r="H14" i="23"/>
  <c r="G14" i="23"/>
  <c r="G13" i="23" s="1"/>
  <c r="I13" i="23"/>
  <c r="F13" i="23"/>
  <c r="D13" i="23"/>
  <c r="D12" i="23" s="1"/>
  <c r="D8" i="23" s="1"/>
  <c r="C13" i="23"/>
  <c r="I12" i="23"/>
  <c r="I8" i="23" s="1"/>
  <c r="I35" i="23" s="1"/>
  <c r="F12" i="23"/>
  <c r="E12" i="23"/>
  <c r="E8" i="23" s="1"/>
  <c r="E35" i="23" s="1"/>
  <c r="C12" i="23"/>
  <c r="C8" i="23" s="1"/>
  <c r="C35" i="23" s="1"/>
  <c r="C52" i="23" s="1"/>
  <c r="C67" i="23" s="1"/>
  <c r="K11" i="23"/>
  <c r="J11" i="23"/>
  <c r="H11" i="23"/>
  <c r="G11" i="23"/>
  <c r="K10" i="23"/>
  <c r="J10" i="23"/>
  <c r="H10" i="23"/>
  <c r="G10" i="23"/>
  <c r="K9" i="23"/>
  <c r="J9" i="23"/>
  <c r="H9" i="23"/>
  <c r="G9" i="23"/>
  <c r="I52" i="23" l="1"/>
  <c r="I67" i="23" s="1"/>
  <c r="K37" i="23"/>
  <c r="K19" i="23"/>
  <c r="G60" i="23"/>
  <c r="K12" i="23"/>
  <c r="K13" i="23"/>
  <c r="J19" i="23"/>
  <c r="G12" i="23"/>
  <c r="G37" i="23"/>
  <c r="G36" i="23" s="1"/>
  <c r="F36" i="23"/>
  <c r="K36" i="23" s="1"/>
  <c r="G66" i="23"/>
  <c r="E52" i="23"/>
  <c r="E67" i="23" s="1"/>
  <c r="D35" i="23"/>
  <c r="D52" i="23" s="1"/>
  <c r="D67" i="23" s="1"/>
  <c r="G19" i="23"/>
  <c r="F8" i="23"/>
  <c r="K8" i="23" s="1"/>
  <c r="G8" i="23"/>
  <c r="G35" i="23" s="1"/>
  <c r="K66" i="23"/>
  <c r="H66" i="23"/>
  <c r="H12" i="23"/>
  <c r="J12" i="23"/>
  <c r="J8" i="23" s="1"/>
  <c r="H13" i="23"/>
  <c r="J13" i="23"/>
  <c r="H19" i="23"/>
  <c r="H36" i="23"/>
  <c r="H37" i="23"/>
  <c r="J37" i="23"/>
  <c r="J36" i="23" s="1"/>
  <c r="J60" i="23"/>
  <c r="J66" i="23" s="1"/>
  <c r="K60" i="23"/>
  <c r="J35" i="23" l="1"/>
  <c r="G52" i="23"/>
  <c r="G67" i="23" s="1"/>
  <c r="H8" i="23"/>
  <c r="F35" i="23"/>
  <c r="K35" i="23" s="1"/>
  <c r="J52" i="23"/>
  <c r="J67" i="23" s="1"/>
  <c r="F52" i="23" l="1"/>
  <c r="F67" i="23" s="1"/>
  <c r="H67" i="23" s="1"/>
  <c r="H35" i="23"/>
  <c r="H52" i="23"/>
  <c r="K67" i="23" l="1"/>
  <c r="K52" i="23"/>
</calcChain>
</file>

<file path=xl/sharedStrings.xml><?xml version="1.0" encoding="utf-8"?>
<sst xmlns="http://schemas.openxmlformats.org/spreadsheetml/2006/main" count="79" uniqueCount="72">
  <si>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</si>
  <si>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</si>
  <si>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</si>
  <si>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</si>
  <si>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</si>
  <si>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</si>
  <si>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</si>
  <si>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</si>
  <si>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</si>
  <si>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</si>
  <si>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</si>
  <si>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</si>
  <si>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</si>
  <si>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</si>
  <si>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</si>
  <si>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</si>
  <si>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</si>
  <si>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</si>
  <si>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</si>
  <si>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</si>
  <si>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</si>
  <si>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</si>
  <si>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</si>
  <si>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</si>
  <si>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</si>
  <si>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</si>
  <si>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</si>
  <si>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</si>
  <si>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</si>
  <si>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</si>
  <si>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</si>
  <si>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</si>
  <si>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</si>
  <si>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</si>
  <si>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</si>
  <si>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</si>
  <si>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 xml:space="preserve">Кошти від відчуження майна, що перебуває в комунальній власності 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</si>
  <si>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</si>
  <si>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</si>
  <si>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</si>
  <si>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</si>
  <si>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</si>
  <si>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  <charset val="204"/>
      </rPr>
      <t>Частина чистого прибутку (доходу)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комунальних унітарних підприємств та їх об'єднань, що вилучається до бюджету </t>
    </r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</si>
  <si>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</si>
  <si>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</si>
  <si>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</si>
  <si>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</si>
  <si>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</si>
  <si>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</si>
  <si>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</si>
  <si>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</si>
  <si>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Збір за провадження торг. діяльності нафтопрдуктами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</si>
  <si>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</si>
  <si>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>Субвенцiя за рахунок залишку коштiв освiтньої субвенцiї з державного бюджету мiсцевим бюджетам, що утворився на початок бюджетного перiоду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</si>
  <si>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</si>
  <si>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</si>
  <si>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Затверджений бюджет                        на 2017 р.                  </t>
  </si>
  <si>
    <t>Начальник відділу доходів бюджету                                          О.Хандучка</t>
  </si>
  <si>
    <t>Відхилення фактичних надходжень на звітну дату 2017 року до фактичних надходжень у 2016 році</t>
  </si>
  <si>
    <t xml:space="preserve">                                       виконання   розпису доходів  бюджету м.Вараш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</si>
  <si>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</si>
  <si>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</si>
  <si>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Затверджений бюджет                        на 2017 р.                зі змінами             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</si>
  <si>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</si>
  <si>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</si>
  <si>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</si>
  <si>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</si>
  <si>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</si>
  <si>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Затверджено розписом станом на 01.11.2017р.</t>
  </si>
  <si>
    <t xml:space="preserve"> Фактичні надходження до бюджету станом  на 01.11.2016р.</t>
  </si>
  <si>
    <r>
      <t xml:space="preserve">                                                                                                                            станом  на 1 листопада 2017 року                                                                   </t>
    </r>
    <r>
      <rPr>
        <sz val="15"/>
        <rFont val="Times New Roman"/>
        <family val="1"/>
        <charset val="204"/>
      </rPr>
      <t xml:space="preserve"> тис.грн.     </t>
    </r>
    <r>
      <rPr>
        <b/>
        <sz val="15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</si>
  <si>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 </t>
    </r>
    <r>
      <rPr>
        <b/>
        <sz val="11"/>
        <color rgb="FFFF0000"/>
        <rFont val="Times New Roman"/>
        <family val="1"/>
        <charset val="204"/>
      </rPr>
      <t>01</t>
    </r>
    <r>
      <rPr>
        <b/>
        <sz val="11"/>
        <color indexed="10"/>
        <rFont val="Times New Roman"/>
        <family val="1"/>
        <charset val="204"/>
      </rPr>
      <t>.11.2017р.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</si>
</sst>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theme="3" tint="-0.49998474074526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sz val="15"/>
      <color indexed="8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5"/>
      <color indexed="8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4.5"/>
      <color theme="1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1" fillId="0" borderId="0" xfId="1"/>
    <xf numFmtId="0" fontId="3" fillId="0" borderId="0" xfId="1" applyFont="1"/>
    <xf numFmtId="0" fontId="6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Continuous"/>
    </xf>
    <xf numFmtId="0" fontId="6" fillId="2" borderId="5" xfId="1" applyFont="1" applyFill="1" applyBorder="1" applyAlignment="1">
      <alignment horizontal="centerContinuous"/>
    </xf>
    <xf numFmtId="166" fontId="8" fillId="0" borderId="0" xfId="1" applyNumberFormat="1" applyFont="1" applyFill="1" applyBorder="1"/>
    <xf numFmtId="165" fontId="9" fillId="0" borderId="0" xfId="1" applyNumberFormat="1" applyFont="1" applyFill="1" applyBorder="1"/>
    <xf numFmtId="0" fontId="1" fillId="0" borderId="0" xfId="1" applyFill="1"/>
    <xf numFmtId="0" fontId="11" fillId="0" borderId="0" xfId="1" applyFont="1"/>
    <xf numFmtId="0" fontId="17" fillId="0" borderId="0" xfId="1" applyFont="1"/>
    <xf numFmtId="0" fontId="17" fillId="0" borderId="0" xfId="1" applyFont="1" applyFill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0" borderId="4" xfId="1" applyFont="1" applyFill="1" applyBorder="1" applyAlignment="1">
      <alignment horizontal="centerContinuous"/>
    </xf>
    <xf numFmtId="0" fontId="6" fillId="2" borderId="19" xfId="1" applyFont="1" applyFill="1" applyBorder="1" applyAlignment="1">
      <alignment horizontal="centerContinuous"/>
    </xf>
    <xf numFmtId="0" fontId="4" fillId="0" borderId="6" xfId="1" applyFont="1" applyFill="1" applyBorder="1" applyAlignment="1" applyProtection="1">
      <alignment horizontal="left" wrapText="1"/>
      <protection locked="0"/>
    </xf>
    <xf numFmtId="0" fontId="7" fillId="0" borderId="0" xfId="1" applyFont="1"/>
    <xf numFmtId="0" fontId="20" fillId="0" borderId="11" xfId="1" applyFont="1" applyFill="1" applyBorder="1" applyAlignment="1">
      <alignment horizontal="left" wrapText="1"/>
    </xf>
    <xf numFmtId="0" fontId="15" fillId="0" borderId="0" xfId="1" applyFont="1" applyBorder="1"/>
    <xf numFmtId="4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Fill="1" applyBorder="1"/>
    <xf numFmtId="4" fontId="15" fillId="3" borderId="0" xfId="1" applyNumberFormat="1" applyFont="1" applyFill="1" applyBorder="1"/>
    <xf numFmtId="4" fontId="15" fillId="0" borderId="0" xfId="1" applyNumberFormat="1" applyFont="1" applyFill="1" applyBorder="1"/>
    <xf numFmtId="49" fontId="12" fillId="0" borderId="14" xfId="1" applyNumberFormat="1" applyFont="1" applyBorder="1" applyAlignment="1">
      <alignment horizontal="left" wrapText="1"/>
    </xf>
    <xf numFmtId="0" fontId="12" fillId="0" borderId="6" xfId="1" applyFont="1" applyBorder="1" applyAlignment="1" applyProtection="1">
      <protection locked="0"/>
    </xf>
    <xf numFmtId="0" fontId="12" fillId="0" borderId="6" xfId="1" applyFont="1" applyFill="1" applyBorder="1" applyAlignment="1" applyProtection="1">
      <alignment wrapText="1"/>
      <protection locked="0"/>
    </xf>
    <xf numFmtId="0" fontId="12" fillId="0" borderId="13" xfId="1" applyFont="1" applyBorder="1" applyAlignment="1">
      <alignment horizontal="left" wrapText="1"/>
    </xf>
    <xf numFmtId="0" fontId="21" fillId="0" borderId="14" xfId="1" applyFont="1" applyBorder="1" applyAlignment="1">
      <alignment horizontal="left" wrapText="1"/>
    </xf>
    <xf numFmtId="0" fontId="12" fillId="0" borderId="14" xfId="1" applyFont="1" applyBorder="1" applyAlignment="1">
      <alignment horizontal="left" wrapText="1"/>
    </xf>
    <xf numFmtId="0" fontId="12" fillId="0" borderId="6" xfId="1" applyFont="1" applyBorder="1" applyAlignment="1" applyProtection="1">
      <alignment wrapText="1"/>
      <protection locked="0"/>
    </xf>
    <xf numFmtId="49" fontId="22" fillId="0" borderId="6" xfId="1" applyNumberFormat="1" applyFont="1" applyBorder="1" applyAlignment="1" applyProtection="1">
      <alignment horizontal="left" wrapText="1"/>
      <protection locked="0"/>
    </xf>
    <xf numFmtId="0" fontId="12" fillId="0" borderId="6" xfId="1" applyFont="1" applyBorder="1"/>
    <xf numFmtId="0" fontId="12" fillId="0" borderId="6" xfId="1" applyFont="1" applyBorder="1" applyAlignment="1">
      <alignment wrapText="1"/>
    </xf>
    <xf numFmtId="0" fontId="23" fillId="0" borderId="6" xfId="1" applyFont="1" applyFill="1" applyBorder="1" applyAlignment="1">
      <alignment horizontal="left" wrapText="1"/>
    </xf>
    <xf numFmtId="0" fontId="23" fillId="0" borderId="6" xfId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wrapText="1"/>
    </xf>
    <xf numFmtId="0" fontId="3" fillId="0" borderId="25" xfId="1" applyFont="1" applyBorder="1"/>
    <xf numFmtId="0" fontId="5" fillId="0" borderId="25" xfId="1" applyFont="1" applyBorder="1"/>
    <xf numFmtId="0" fontId="15" fillId="0" borderId="25" xfId="1" applyFont="1" applyBorder="1"/>
    <xf numFmtId="4" fontId="16" fillId="0" borderId="25" xfId="1" applyNumberFormat="1" applyFont="1" applyFill="1" applyBorder="1" applyAlignment="1">
      <alignment horizontal="right"/>
    </xf>
    <xf numFmtId="4" fontId="16" fillId="0" borderId="25" xfId="1" applyNumberFormat="1" applyFont="1" applyFill="1" applyBorder="1"/>
    <xf numFmtId="4" fontId="15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49" fontId="24" fillId="0" borderId="17" xfId="0" applyNumberFormat="1" applyFont="1" applyBorder="1" applyAlignment="1" applyProtection="1">
      <alignment horizontal="left" vertical="center" wrapText="1"/>
      <protection locked="0"/>
    </xf>
    <xf numFmtId="0" fontId="19" fillId="4" borderId="9" xfId="1" applyFont="1" applyFill="1" applyBorder="1" applyAlignment="1">
      <alignment horizontal="left" wrapText="1"/>
    </xf>
    <xf numFmtId="0" fontId="19" fillId="4" borderId="11" xfId="1" applyFont="1" applyFill="1" applyBorder="1" applyAlignment="1">
      <alignment horizontal="left" wrapText="1"/>
    </xf>
    <xf numFmtId="0" fontId="23" fillId="4" borderId="6" xfId="1" applyFont="1" applyFill="1" applyBorder="1" applyAlignment="1">
      <alignment horizontal="left" wrapText="1"/>
    </xf>
    <xf numFmtId="0" fontId="13" fillId="4" borderId="28" xfId="1" applyFont="1" applyFill="1" applyBorder="1" applyAlignment="1">
      <alignment horizontal="left"/>
    </xf>
    <xf numFmtId="0" fontId="14" fillId="5" borderId="6" xfId="1" applyFont="1" applyFill="1" applyBorder="1" applyAlignment="1">
      <alignment horizontal="left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18" fillId="0" borderId="6" xfId="0" applyFont="1" applyBorder="1" applyAlignment="1">
      <alignment wrapText="1"/>
    </xf>
    <xf numFmtId="0" fontId="7" fillId="0" borderId="6" xfId="1" applyFont="1" applyBorder="1" applyAlignment="1" applyProtection="1">
      <alignment wrapText="1"/>
      <protection locked="0"/>
    </xf>
    <xf numFmtId="0" fontId="7" fillId="0" borderId="6" xfId="1" applyFont="1" applyBorder="1" applyAlignment="1">
      <alignment vertical="top" wrapText="1"/>
    </xf>
    <xf numFmtId="49" fontId="4" fillId="0" borderId="13" xfId="1" applyNumberFormat="1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4" fillId="0" borderId="6" xfId="1" applyFont="1" applyFill="1" applyBorder="1"/>
    <xf numFmtId="0" fontId="7" fillId="0" borderId="11" xfId="1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0" fillId="0" borderId="23" xfId="0" applyBorder="1"/>
    <xf numFmtId="0" fontId="4" fillId="0" borderId="0" xfId="0" applyFont="1" applyBorder="1" applyAlignment="1">
      <alignment wrapText="1"/>
    </xf>
    <xf numFmtId="0" fontId="7" fillId="3" borderId="0" xfId="0" applyFont="1" applyFill="1" applyBorder="1" applyAlignment="1" applyProtection="1">
      <alignment horizontal="left" wrapText="1"/>
    </xf>
    <xf numFmtId="0" fontId="4" fillId="0" borderId="6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30" fillId="0" borderId="31" xfId="1" applyFont="1" applyBorder="1" applyAlignment="1">
      <alignment horizontal="center"/>
    </xf>
    <xf numFmtId="0" fontId="31" fillId="4" borderId="15" xfId="1" applyFont="1" applyFill="1" applyBorder="1" applyAlignment="1">
      <alignment horizontal="center"/>
    </xf>
    <xf numFmtId="166" fontId="34" fillId="0" borderId="17" xfId="0" applyNumberFormat="1" applyFont="1" applyBorder="1" applyAlignment="1">
      <alignment horizontal="right"/>
    </xf>
    <xf numFmtId="166" fontId="34" fillId="0" borderId="6" xfId="0" applyNumberFormat="1" applyFont="1" applyBorder="1" applyAlignment="1">
      <alignment horizontal="right"/>
    </xf>
    <xf numFmtId="0" fontId="34" fillId="4" borderId="6" xfId="0" applyFont="1" applyFill="1" applyBorder="1" applyAlignment="1">
      <alignment horizontal="right"/>
    </xf>
    <xf numFmtId="0" fontId="34" fillId="0" borderId="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6" xfId="0" applyFont="1" applyBorder="1" applyAlignment="1">
      <alignment horizontal="right"/>
    </xf>
    <xf numFmtId="0" fontId="34" fillId="0" borderId="18" xfId="0" applyFont="1" applyBorder="1" applyAlignment="1">
      <alignment horizontal="center"/>
    </xf>
    <xf numFmtId="0" fontId="36" fillId="4" borderId="8" xfId="1" applyFont="1" applyFill="1" applyBorder="1" applyAlignment="1">
      <alignment horizontal="center"/>
    </xf>
    <xf numFmtId="0" fontId="36" fillId="0" borderId="1" xfId="1" applyFont="1" applyBorder="1" applyAlignment="1">
      <alignment horizontal="center"/>
    </xf>
    <xf numFmtId="0" fontId="36" fillId="0" borderId="1" xfId="1" applyFont="1" applyFill="1" applyBorder="1" applyAlignment="1">
      <alignment horizontal="center"/>
    </xf>
    <xf numFmtId="0" fontId="35" fillId="0" borderId="1" xfId="1" applyFont="1" applyFill="1" applyBorder="1" applyAlignment="1">
      <alignment horizontal="center"/>
    </xf>
    <xf numFmtId="0" fontId="36" fillId="4" borderId="15" xfId="1" applyFont="1" applyFill="1" applyBorder="1" applyAlignment="1">
      <alignment horizontal="center"/>
    </xf>
    <xf numFmtId="0" fontId="36" fillId="0" borderId="16" xfId="1" applyFont="1" applyBorder="1" applyAlignment="1">
      <alignment horizontal="center"/>
    </xf>
    <xf numFmtId="0" fontId="36" fillId="0" borderId="15" xfId="1" applyFont="1" applyBorder="1" applyAlignment="1">
      <alignment horizontal="center"/>
    </xf>
    <xf numFmtId="0" fontId="36" fillId="4" borderId="1" xfId="1" applyFont="1" applyFill="1" applyBorder="1" applyAlignment="1">
      <alignment horizontal="center"/>
    </xf>
    <xf numFmtId="0" fontId="35" fillId="0" borderId="1" xfId="1" applyFont="1" applyBorder="1" applyAlignment="1">
      <alignment horizontal="center"/>
    </xf>
    <xf numFmtId="0" fontId="36" fillId="0" borderId="16" xfId="1" applyFont="1" applyFill="1" applyBorder="1" applyAlignment="1">
      <alignment horizontal="center"/>
    </xf>
    <xf numFmtId="0" fontId="36" fillId="5" borderId="1" xfId="1" applyFont="1" applyFill="1" applyBorder="1" applyAlignment="1">
      <alignment horizontal="center"/>
    </xf>
    <xf numFmtId="0" fontId="36" fillId="0" borderId="15" xfId="1" applyFont="1" applyFill="1" applyBorder="1" applyAlignment="1">
      <alignment horizontal="center"/>
    </xf>
    <xf numFmtId="0" fontId="37" fillId="4" borderId="27" xfId="1" applyFont="1" applyFill="1" applyBorder="1"/>
    <xf numFmtId="166" fontId="32" fillId="4" borderId="9" xfId="1" applyNumberFormat="1" applyFont="1" applyFill="1" applyBorder="1" applyAlignment="1">
      <alignment horizontal="right" wrapText="1"/>
    </xf>
    <xf numFmtId="165" fontId="28" fillId="4" borderId="6" xfId="1" applyNumberFormat="1" applyFont="1" applyFill="1" applyBorder="1"/>
    <xf numFmtId="165" fontId="28" fillId="4" borderId="12" xfId="1" applyNumberFormat="1" applyFont="1" applyFill="1" applyBorder="1"/>
    <xf numFmtId="166" fontId="27" fillId="0" borderId="6" xfId="1" applyNumberFormat="1" applyFont="1" applyBorder="1" applyProtection="1">
      <protection locked="0"/>
    </xf>
    <xf numFmtId="166" fontId="27" fillId="4" borderId="6" xfId="1" applyNumberFormat="1" applyFont="1" applyFill="1" applyBorder="1" applyAlignment="1" applyProtection="1">
      <alignment horizontal="right"/>
      <protection locked="0"/>
    </xf>
    <xf numFmtId="166" fontId="27" fillId="3" borderId="6" xfId="1" applyNumberFormat="1" applyFont="1" applyFill="1" applyBorder="1" applyAlignment="1">
      <alignment horizontal="right"/>
    </xf>
    <xf numFmtId="165" fontId="27" fillId="3" borderId="6" xfId="1" applyNumberFormat="1" applyFont="1" applyFill="1" applyBorder="1"/>
    <xf numFmtId="166" fontId="27" fillId="0" borderId="6" xfId="1" applyNumberFormat="1" applyFont="1" applyBorder="1"/>
    <xf numFmtId="165" fontId="27" fillId="3" borderId="7" xfId="1" applyNumberFormat="1" applyFont="1" applyFill="1" applyBorder="1"/>
    <xf numFmtId="166" fontId="27" fillId="0" borderId="6" xfId="1" applyNumberFormat="1" applyFont="1" applyBorder="1" applyAlignment="1" applyProtection="1">
      <alignment horizontal="right"/>
      <protection locked="0"/>
    </xf>
    <xf numFmtId="166" fontId="27" fillId="4" borderId="6" xfId="1" applyNumberFormat="1" applyFont="1" applyFill="1" applyBorder="1" applyProtection="1">
      <protection locked="0"/>
    </xf>
    <xf numFmtId="166" fontId="27" fillId="0" borderId="6" xfId="1" applyNumberFormat="1" applyFont="1" applyFill="1" applyBorder="1" applyProtection="1">
      <protection locked="0"/>
    </xf>
    <xf numFmtId="166" fontId="28" fillId="0" borderId="6" xfId="1" applyNumberFormat="1" applyFont="1" applyFill="1" applyBorder="1" applyProtection="1">
      <protection locked="0"/>
    </xf>
    <xf numFmtId="166" fontId="28" fillId="4" borderId="6" xfId="1" applyNumberFormat="1" applyFont="1" applyFill="1" applyBorder="1" applyProtection="1">
      <protection locked="0"/>
    </xf>
    <xf numFmtId="166" fontId="28" fillId="3" borderId="6" xfId="1" applyNumberFormat="1" applyFont="1" applyFill="1" applyBorder="1" applyAlignment="1">
      <alignment horizontal="right"/>
    </xf>
    <xf numFmtId="165" fontId="28" fillId="3" borderId="6" xfId="1" applyNumberFormat="1" applyFont="1" applyFill="1" applyBorder="1"/>
    <xf numFmtId="166" fontId="28" fillId="0" borderId="6" xfId="1" applyNumberFormat="1" applyFont="1" applyBorder="1"/>
    <xf numFmtId="165" fontId="28" fillId="3" borderId="7" xfId="1" applyNumberFormat="1" applyFont="1" applyFill="1" applyBorder="1"/>
    <xf numFmtId="166" fontId="32" fillId="4" borderId="11" xfId="1" applyNumberFormat="1" applyFont="1" applyFill="1" applyBorder="1" applyAlignment="1">
      <alignment horizontal="right"/>
    </xf>
    <xf numFmtId="165" fontId="28" fillId="4" borderId="7" xfId="1" applyNumberFormat="1" applyFont="1" applyFill="1" applyBorder="1"/>
    <xf numFmtId="165" fontId="27" fillId="0" borderId="7" xfId="1" applyNumberFormat="1" applyFont="1" applyBorder="1"/>
    <xf numFmtId="165" fontId="27" fillId="4" borderId="6" xfId="1" applyNumberFormat="1" applyFont="1" applyFill="1" applyBorder="1"/>
    <xf numFmtId="166" fontId="28" fillId="0" borderId="6" xfId="1" applyNumberFormat="1" applyFont="1" applyBorder="1" applyAlignment="1" applyProtection="1">
      <alignment horizontal="right"/>
      <protection locked="0"/>
    </xf>
    <xf numFmtId="166" fontId="28" fillId="4" borderId="6" xfId="1" applyNumberFormat="1" applyFont="1" applyFill="1" applyBorder="1" applyAlignment="1" applyProtection="1">
      <alignment horizontal="right"/>
      <protection locked="0"/>
    </xf>
    <xf numFmtId="166" fontId="27" fillId="4" borderId="6" xfId="1" applyNumberFormat="1" applyFont="1" applyFill="1" applyBorder="1" applyAlignment="1" applyProtection="1">
      <protection locked="0"/>
    </xf>
    <xf numFmtId="165" fontId="29" fillId="3" borderId="7" xfId="1" applyNumberFormat="1" applyFont="1" applyFill="1" applyBorder="1" applyAlignment="1"/>
    <xf numFmtId="164" fontId="27" fillId="4" borderId="6" xfId="1" applyNumberFormat="1" applyFont="1" applyFill="1" applyBorder="1" applyAlignment="1" applyProtection="1">
      <protection locked="0"/>
    </xf>
    <xf numFmtId="164" fontId="27" fillId="4" borderId="6" xfId="1" applyNumberFormat="1" applyFont="1" applyFill="1" applyBorder="1" applyProtection="1">
      <protection locked="0"/>
    </xf>
    <xf numFmtId="166" fontId="27" fillId="0" borderId="33" xfId="1" applyNumberFormat="1" applyFont="1" applyBorder="1" applyAlignment="1" applyProtection="1">
      <alignment horizontal="right"/>
      <protection locked="0"/>
    </xf>
    <xf numFmtId="166" fontId="27" fillId="4" borderId="33" xfId="1" applyNumberFormat="1" applyFont="1" applyFill="1" applyBorder="1" applyAlignment="1" applyProtection="1">
      <protection locked="0"/>
    </xf>
    <xf numFmtId="166" fontId="27" fillId="3" borderId="33" xfId="1" applyNumberFormat="1" applyFont="1" applyFill="1" applyBorder="1" applyAlignment="1">
      <alignment horizontal="right"/>
    </xf>
    <xf numFmtId="165" fontId="27" fillId="3" borderId="33" xfId="1" applyNumberFormat="1" applyFont="1" applyFill="1" applyBorder="1"/>
    <xf numFmtId="164" fontId="27" fillId="4" borderId="33" xfId="1" applyNumberFormat="1" applyFont="1" applyFill="1" applyBorder="1" applyProtection="1">
      <protection locked="0"/>
    </xf>
    <xf numFmtId="166" fontId="27" fillId="0" borderId="33" xfId="1" applyNumberFormat="1" applyFont="1" applyBorder="1"/>
    <xf numFmtId="165" fontId="27" fillId="0" borderId="34" xfId="1" applyNumberFormat="1" applyFont="1" applyBorder="1"/>
    <xf numFmtId="166" fontId="28" fillId="4" borderId="11" xfId="1" applyNumberFormat="1" applyFont="1" applyFill="1" applyBorder="1" applyProtection="1">
      <protection locked="0"/>
    </xf>
    <xf numFmtId="166" fontId="28" fillId="4" borderId="11" xfId="1" applyNumberFormat="1" applyFont="1" applyFill="1" applyBorder="1" applyAlignment="1" applyProtection="1">
      <alignment horizontal="right"/>
      <protection locked="0"/>
    </xf>
    <xf numFmtId="165" fontId="28" fillId="4" borderId="11" xfId="1" applyNumberFormat="1" applyFont="1" applyFill="1" applyBorder="1"/>
    <xf numFmtId="165" fontId="28" fillId="4" borderId="30" xfId="1" applyNumberFormat="1" applyFont="1" applyFill="1" applyBorder="1"/>
    <xf numFmtId="0" fontId="38" fillId="0" borderId="6" xfId="0" applyFont="1" applyBorder="1" applyAlignment="1">
      <alignment horizontal="center"/>
    </xf>
    <xf numFmtId="0" fontId="38" fillId="4" borderId="6" xfId="0" applyFont="1" applyFill="1" applyBorder="1" applyAlignment="1">
      <alignment horizontal="right"/>
    </xf>
    <xf numFmtId="166" fontId="38" fillId="0" borderId="6" xfId="0" applyNumberFormat="1" applyFont="1" applyBorder="1" applyAlignment="1">
      <alignment horizontal="right"/>
    </xf>
    <xf numFmtId="166" fontId="38" fillId="4" borderId="6" xfId="0" applyNumberFormat="1" applyFont="1" applyFill="1" applyBorder="1" applyAlignment="1">
      <alignment horizontal="right"/>
    </xf>
    <xf numFmtId="166" fontId="28" fillId="5" borderId="6" xfId="1" applyNumberFormat="1" applyFont="1" applyFill="1" applyBorder="1" applyProtection="1">
      <protection locked="0"/>
    </xf>
    <xf numFmtId="165" fontId="27" fillId="5" borderId="6" xfId="1" applyNumberFormat="1" applyFont="1" applyFill="1" applyBorder="1"/>
    <xf numFmtId="166" fontId="27" fillId="5" borderId="6" xfId="1" applyNumberFormat="1" applyFont="1" applyFill="1" applyBorder="1" applyProtection="1">
      <protection locked="0"/>
    </xf>
    <xf numFmtId="166" fontId="27" fillId="0" borderId="6" xfId="1" applyNumberFormat="1" applyFont="1" applyFill="1" applyBorder="1" applyAlignment="1" applyProtection="1">
      <alignment horizontal="right"/>
      <protection locked="0"/>
    </xf>
    <xf numFmtId="166" fontId="28" fillId="4" borderId="28" xfId="1" applyNumberFormat="1" applyFont="1" applyFill="1" applyBorder="1" applyAlignment="1">
      <alignment horizontal="right"/>
    </xf>
    <xf numFmtId="165" fontId="28" fillId="4" borderId="28" xfId="1" applyNumberFormat="1" applyFont="1" applyFill="1" applyBorder="1"/>
    <xf numFmtId="165" fontId="28" fillId="4" borderId="29" xfId="1" applyNumberFormat="1" applyFont="1" applyFill="1" applyBorder="1"/>
    <xf numFmtId="166" fontId="27" fillId="0" borderId="11" xfId="1" applyNumberFormat="1" applyFont="1" applyFill="1" applyBorder="1" applyProtection="1">
      <protection locked="0"/>
    </xf>
    <xf numFmtId="166" fontId="27" fillId="4" borderId="11" xfId="1" applyNumberFormat="1" applyFont="1" applyFill="1" applyBorder="1" applyProtection="1">
      <protection locked="0"/>
    </xf>
    <xf numFmtId="11" fontId="7" fillId="0" borderId="6" xfId="1" applyNumberFormat="1" applyFont="1" applyBorder="1" applyAlignment="1" applyProtection="1">
      <alignment horizontal="left" vertical="top" wrapText="1"/>
      <protection locked="0"/>
    </xf>
    <xf numFmtId="11" fontId="2" fillId="0" borderId="11" xfId="1" applyNumberFormat="1" applyFont="1" applyBorder="1" applyAlignment="1">
      <alignment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0" fillId="0" borderId="11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vertical="top" wrapText="1"/>
    </xf>
    <xf numFmtId="0" fontId="7" fillId="0" borderId="6" xfId="1" applyFont="1" applyBorder="1" applyAlignment="1">
      <alignment vertical="center" wrapText="1"/>
    </xf>
    <xf numFmtId="0" fontId="7" fillId="0" borderId="0" xfId="1" applyFont="1" applyFill="1" applyBorder="1" applyAlignment="1">
      <alignment vertical="top" wrapText="1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0" fontId="10" fillId="0" borderId="21" xfId="1" applyFont="1" applyBorder="1" applyAlignment="1">
      <alignment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31" fillId="0" borderId="16" xfId="1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1" fillId="0" borderId="0" xfId="1" applyFont="1" applyAlignment="1" applyProtection="1">
      <alignment horizontal="center"/>
      <protection locked="0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39" fillId="0" borderId="10" xfId="1" applyFont="1" applyBorder="1" applyAlignment="1">
      <alignment horizontal="center" vertical="center"/>
    </xf>
    <xf numFmtId="0" fontId="40" fillId="0" borderId="21" xfId="1" applyFont="1" applyBorder="1" applyAlignment="1">
      <alignment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77"/>
  <sheetViews>
    <sheetView tabSelected="1" view="pageBreakPreview" zoomScale="58" zoomScaleNormal="59" zoomScaleSheetLayoutView="58" workbookViewId="0">
      <selection activeCell="O21" sqref="O21"/>
    </sheetView>
  </sheetViews>
  <sheetFormatPr defaultRowHeight="15" x14ac:dyDescent="0.25"/>
  <cols>
    <col min="1" max="1" width="13.5703125" customWidth="1"/>
    <col min="2" max="2" width="66.5703125" customWidth="1"/>
    <col min="3" max="3" width="15.7109375" customWidth="1"/>
    <col min="4" max="4" width="15.5703125" customWidth="1"/>
    <col min="5" max="5" width="15.85546875" customWidth="1"/>
    <col min="6" max="6" width="16.28515625" customWidth="1"/>
    <col min="7" max="7" width="15.140625" customWidth="1"/>
    <col min="8" max="8" width="13" customWidth="1"/>
    <col min="9" max="9" width="16.5703125" customWidth="1"/>
    <col min="10" max="10" width="14" customWidth="1"/>
    <col min="11" max="11" width="12.5703125" customWidth="1"/>
  </cols>
  <sheetData>
    <row r="1" spans="1:11" ht="19.5" x14ac:dyDescent="0.3">
      <c r="A1" s="2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9.5" x14ac:dyDescent="0.3">
      <c r="A2" s="2"/>
      <c r="B2" s="160" t="s">
        <v>59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9.5" x14ac:dyDescent="0.3">
      <c r="A3" s="2"/>
      <c r="B3" s="161" t="s">
        <v>70</v>
      </c>
      <c r="C3" s="161"/>
      <c r="D3" s="161"/>
      <c r="E3" s="161"/>
      <c r="F3" s="161"/>
      <c r="G3" s="161"/>
      <c r="H3" s="161"/>
      <c r="I3" s="161"/>
      <c r="J3" s="161"/>
      <c r="K3" s="161"/>
    </row>
    <row r="4" spans="1:11" ht="2.2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19"/>
      <c r="K4" s="2"/>
    </row>
    <row r="5" spans="1:11" ht="82.5" customHeight="1" x14ac:dyDescent="0.25">
      <c r="A5" s="162" t="s">
        <v>65</v>
      </c>
      <c r="B5" s="164" t="s">
        <v>66</v>
      </c>
      <c r="C5" s="166" t="s">
        <v>56</v>
      </c>
      <c r="D5" s="166" t="s">
        <v>62</v>
      </c>
      <c r="E5" s="155" t="s">
        <v>68</v>
      </c>
      <c r="F5" s="153" t="s">
        <v>71</v>
      </c>
      <c r="G5" s="155" t="s">
        <v>1</v>
      </c>
      <c r="H5" s="155"/>
      <c r="I5" s="153" t="s">
        <v>69</v>
      </c>
      <c r="J5" s="155" t="s">
        <v>58</v>
      </c>
      <c r="K5" s="156"/>
    </row>
    <row r="6" spans="1:11" ht="15" customHeight="1" x14ac:dyDescent="0.25">
      <c r="A6" s="163"/>
      <c r="B6" s="165"/>
      <c r="C6" s="167"/>
      <c r="D6" s="167"/>
      <c r="E6" s="168"/>
      <c r="F6" s="154"/>
      <c r="G6" s="66" t="s">
        <v>2</v>
      </c>
      <c r="H6" s="67" t="s">
        <v>3</v>
      </c>
      <c r="I6" s="154"/>
      <c r="J6" s="66" t="s">
        <v>2</v>
      </c>
      <c r="K6" s="68" t="s">
        <v>3</v>
      </c>
    </row>
    <row r="7" spans="1:11" ht="14.25" customHeight="1" x14ac:dyDescent="0.25">
      <c r="A7" s="3">
        <v>1</v>
      </c>
      <c r="B7" s="17">
        <v>2</v>
      </c>
      <c r="C7" s="5">
        <v>3</v>
      </c>
      <c r="D7" s="5"/>
      <c r="E7" s="5">
        <v>4</v>
      </c>
      <c r="F7" s="6">
        <v>5</v>
      </c>
      <c r="G7" s="14">
        <v>6</v>
      </c>
      <c r="H7" s="15">
        <v>7</v>
      </c>
      <c r="I7" s="16">
        <v>8</v>
      </c>
      <c r="J7" s="4">
        <v>9</v>
      </c>
      <c r="K7" s="7">
        <v>10</v>
      </c>
    </row>
    <row r="8" spans="1:11" ht="24" customHeight="1" x14ac:dyDescent="0.3">
      <c r="A8" s="78">
        <v>100000</v>
      </c>
      <c r="B8" s="48" t="s">
        <v>4</v>
      </c>
      <c r="C8" s="91">
        <f>SUM(C9:C11,C12)</f>
        <v>235698.89999999997</v>
      </c>
      <c r="D8" s="91">
        <f>SUM(D9:D11,D12)</f>
        <v>250797.59999999998</v>
      </c>
      <c r="E8" s="91">
        <f>SUM(E12,E9:E11)</f>
        <v>209321.4</v>
      </c>
      <c r="F8" s="91">
        <f>SUM(F9:F11,F12)</f>
        <v>227932.90000000002</v>
      </c>
      <c r="G8" s="91">
        <f>SUM(G9:G11,G12)</f>
        <v>18611.499999999993</v>
      </c>
      <c r="H8" s="92">
        <f>SUM(F8/E8)*100%</f>
        <v>1.0889135081267374</v>
      </c>
      <c r="I8" s="91">
        <f>SUM(I9:I11,I12)</f>
        <v>186020.50000000003</v>
      </c>
      <c r="J8" s="91">
        <f>SUM(J9:J11,J12)</f>
        <v>41912.399999999987</v>
      </c>
      <c r="K8" s="93">
        <f>SUM(F8/I8)*100%</f>
        <v>1.2253106512454273</v>
      </c>
    </row>
    <row r="9" spans="1:11" ht="27.75" customHeight="1" x14ac:dyDescent="0.3">
      <c r="A9" s="79">
        <v>110100</v>
      </c>
      <c r="B9" s="27" t="s">
        <v>5</v>
      </c>
      <c r="C9" s="94">
        <v>176113.8</v>
      </c>
      <c r="D9" s="94">
        <v>188412.5</v>
      </c>
      <c r="E9" s="94">
        <v>156278.1</v>
      </c>
      <c r="F9" s="95">
        <v>169450</v>
      </c>
      <c r="G9" s="96">
        <f>SUM(F9-E9)</f>
        <v>13171.899999999994</v>
      </c>
      <c r="H9" s="97">
        <f>SUM(F9/E9)</f>
        <v>1.0842850021852071</v>
      </c>
      <c r="I9" s="95">
        <v>136290.70000000001</v>
      </c>
      <c r="J9" s="98">
        <f>SUM(F9-I9)</f>
        <v>33159.299999999988</v>
      </c>
      <c r="K9" s="99">
        <f>SUM(F9/I9)*100%</f>
        <v>1.2432983321679321</v>
      </c>
    </row>
    <row r="10" spans="1:11" ht="24" customHeight="1" x14ac:dyDescent="0.3">
      <c r="A10" s="80">
        <v>110200</v>
      </c>
      <c r="B10" s="28" t="s">
        <v>6</v>
      </c>
      <c r="C10" s="100">
        <v>81.400000000000006</v>
      </c>
      <c r="D10" s="100">
        <v>441.4</v>
      </c>
      <c r="E10" s="100">
        <v>399.4</v>
      </c>
      <c r="F10" s="101">
        <v>448.2</v>
      </c>
      <c r="G10" s="96">
        <f>SUM(F10-E10)</f>
        <v>48.800000000000011</v>
      </c>
      <c r="H10" s="97">
        <f>SUM(F10/E10)</f>
        <v>1.1221832749123686</v>
      </c>
      <c r="I10" s="101">
        <v>-55.8</v>
      </c>
      <c r="J10" s="98">
        <f t="shared" ref="J10:J18" si="0">SUM(F10-I10)</f>
        <v>504</v>
      </c>
      <c r="K10" s="99">
        <f t="shared" ref="K10:K30" si="1">SUM(F10/I10)*100%</f>
        <v>-8.0322580645161299</v>
      </c>
    </row>
    <row r="11" spans="1:11" ht="35.25" customHeight="1" x14ac:dyDescent="0.3">
      <c r="A11" s="80">
        <v>140400</v>
      </c>
      <c r="B11" s="29" t="s">
        <v>7</v>
      </c>
      <c r="C11" s="102">
        <v>8400</v>
      </c>
      <c r="D11" s="102">
        <v>8400</v>
      </c>
      <c r="E11" s="102">
        <v>7100</v>
      </c>
      <c r="F11" s="101">
        <v>7926.2</v>
      </c>
      <c r="G11" s="96">
        <f>SUM(F11-E11)</f>
        <v>826.19999999999982</v>
      </c>
      <c r="H11" s="97">
        <f>SUM(F11/E11)</f>
        <v>1.1163661971830985</v>
      </c>
      <c r="I11" s="101">
        <v>7062.7</v>
      </c>
      <c r="J11" s="98">
        <f t="shared" si="0"/>
        <v>863.5</v>
      </c>
      <c r="K11" s="99">
        <f t="shared" si="1"/>
        <v>1.122262024438246</v>
      </c>
    </row>
    <row r="12" spans="1:11" ht="26.25" customHeight="1" x14ac:dyDescent="0.3">
      <c r="A12" s="81">
        <v>180000</v>
      </c>
      <c r="B12" s="30" t="s">
        <v>8</v>
      </c>
      <c r="C12" s="103">
        <f t="shared" ref="C12:F12" si="2">SUM(C17:C18,C13)</f>
        <v>51103.7</v>
      </c>
      <c r="D12" s="103">
        <f t="shared" si="2"/>
        <v>53543.7</v>
      </c>
      <c r="E12" s="103">
        <f t="shared" si="2"/>
        <v>45543.9</v>
      </c>
      <c r="F12" s="104">
        <f t="shared" si="2"/>
        <v>50108.499999999993</v>
      </c>
      <c r="G12" s="105">
        <f>SUM(G17:G18,G13)</f>
        <v>4564.5999999999995</v>
      </c>
      <c r="H12" s="106">
        <f t="shared" ref="H12:H13" si="3">SUM(F12/E12)</f>
        <v>1.1002241793083156</v>
      </c>
      <c r="I12" s="104">
        <f t="shared" ref="I12" si="4">SUM(I17:I18,I13)</f>
        <v>42722.899999999994</v>
      </c>
      <c r="J12" s="107">
        <f t="shared" si="0"/>
        <v>7385.5999999999985</v>
      </c>
      <c r="K12" s="108">
        <f t="shared" si="1"/>
        <v>1.1728721598955127</v>
      </c>
    </row>
    <row r="13" spans="1:11" ht="24" customHeight="1" x14ac:dyDescent="0.3">
      <c r="A13" s="81">
        <v>180100</v>
      </c>
      <c r="B13" s="31" t="s">
        <v>9</v>
      </c>
      <c r="C13" s="103">
        <f t="shared" ref="C13:F13" si="5">SUM(C14:C16)</f>
        <v>44550</v>
      </c>
      <c r="D13" s="103">
        <f t="shared" si="5"/>
        <v>45550</v>
      </c>
      <c r="E13" s="103">
        <f t="shared" si="5"/>
        <v>38600</v>
      </c>
      <c r="F13" s="104">
        <f t="shared" si="5"/>
        <v>41143.299999999996</v>
      </c>
      <c r="G13" s="105">
        <f>SUM(G14:G16)</f>
        <v>2543.2999999999997</v>
      </c>
      <c r="H13" s="106">
        <f t="shared" si="3"/>
        <v>1.0658886010362694</v>
      </c>
      <c r="I13" s="104">
        <f t="shared" ref="I13" si="6">SUM(I14:I16)</f>
        <v>37200.199999999997</v>
      </c>
      <c r="J13" s="98">
        <f t="shared" si="0"/>
        <v>3943.0999999999985</v>
      </c>
      <c r="K13" s="99">
        <f t="shared" si="1"/>
        <v>1.1059967419530001</v>
      </c>
    </row>
    <row r="14" spans="1:11" ht="24" customHeight="1" x14ac:dyDescent="0.3">
      <c r="A14" s="80"/>
      <c r="B14" s="26" t="s">
        <v>10</v>
      </c>
      <c r="C14" s="102">
        <v>3000</v>
      </c>
      <c r="D14" s="102">
        <v>3000</v>
      </c>
      <c r="E14" s="102">
        <v>2993</v>
      </c>
      <c r="F14" s="101">
        <v>3533.2</v>
      </c>
      <c r="G14" s="96">
        <f>SUM(F14-E14)</f>
        <v>540.19999999999982</v>
      </c>
      <c r="H14" s="97">
        <f>SUM(F14/E14)</f>
        <v>1.1804878048780487</v>
      </c>
      <c r="I14" s="101">
        <v>2860.2</v>
      </c>
      <c r="J14" s="98">
        <f t="shared" si="0"/>
        <v>673</v>
      </c>
      <c r="K14" s="99">
        <f t="shared" si="1"/>
        <v>1.2352982308929445</v>
      </c>
    </row>
    <row r="15" spans="1:11" ht="21.75" customHeight="1" x14ac:dyDescent="0.3">
      <c r="A15" s="80"/>
      <c r="B15" s="26" t="s">
        <v>11</v>
      </c>
      <c r="C15" s="102">
        <v>41500</v>
      </c>
      <c r="D15" s="102">
        <v>42500</v>
      </c>
      <c r="E15" s="102">
        <v>35582</v>
      </c>
      <c r="F15" s="101">
        <v>37545.5</v>
      </c>
      <c r="G15" s="96">
        <f>SUM(F15-E15)</f>
        <v>1963.5</v>
      </c>
      <c r="H15" s="97">
        <f t="shared" ref="H15:H18" si="7">SUM(F15/E15)</f>
        <v>1.0551823955932775</v>
      </c>
      <c r="I15" s="101">
        <v>34240</v>
      </c>
      <c r="J15" s="98">
        <f t="shared" si="0"/>
        <v>3305.5</v>
      </c>
      <c r="K15" s="99">
        <f t="shared" si="1"/>
        <v>1.0965391355140186</v>
      </c>
    </row>
    <row r="16" spans="1:11" ht="21.75" customHeight="1" x14ac:dyDescent="0.3">
      <c r="A16" s="80"/>
      <c r="B16" s="26" t="s">
        <v>12</v>
      </c>
      <c r="C16" s="102">
        <v>50</v>
      </c>
      <c r="D16" s="102">
        <v>50</v>
      </c>
      <c r="E16" s="102">
        <v>25</v>
      </c>
      <c r="F16" s="101">
        <v>64.599999999999994</v>
      </c>
      <c r="G16" s="96">
        <f>SUM(F16-E16)</f>
        <v>39.599999999999994</v>
      </c>
      <c r="H16" s="97">
        <f t="shared" si="7"/>
        <v>2.5839999999999996</v>
      </c>
      <c r="I16" s="101">
        <v>100</v>
      </c>
      <c r="J16" s="98">
        <f t="shared" si="0"/>
        <v>-35.400000000000006</v>
      </c>
      <c r="K16" s="99">
        <f t="shared" si="1"/>
        <v>0.64599999999999991</v>
      </c>
    </row>
    <row r="17" spans="1:11" ht="20.25" customHeight="1" x14ac:dyDescent="0.3">
      <c r="A17" s="80">
        <v>180300</v>
      </c>
      <c r="B17" s="26" t="s">
        <v>13</v>
      </c>
      <c r="C17" s="102">
        <v>3.7</v>
      </c>
      <c r="D17" s="102">
        <v>3.7</v>
      </c>
      <c r="E17" s="102">
        <v>3.1</v>
      </c>
      <c r="F17" s="101">
        <v>2.2999999999999998</v>
      </c>
      <c r="G17" s="96">
        <f>SUM(F17-E17)</f>
        <v>-0.80000000000000027</v>
      </c>
      <c r="H17" s="97">
        <f t="shared" si="7"/>
        <v>0.74193548387096764</v>
      </c>
      <c r="I17" s="101">
        <v>3.2</v>
      </c>
      <c r="J17" s="98">
        <f t="shared" si="0"/>
        <v>-0.90000000000000036</v>
      </c>
      <c r="K17" s="99">
        <f t="shared" si="1"/>
        <v>0.71874999999999989</v>
      </c>
    </row>
    <row r="18" spans="1:11" ht="21" customHeight="1" x14ac:dyDescent="0.3">
      <c r="A18" s="80">
        <v>180500</v>
      </c>
      <c r="B18" s="26" t="s">
        <v>14</v>
      </c>
      <c r="C18" s="102">
        <v>6550</v>
      </c>
      <c r="D18" s="102">
        <v>7990</v>
      </c>
      <c r="E18" s="102">
        <v>6940.8</v>
      </c>
      <c r="F18" s="101">
        <v>8962.9</v>
      </c>
      <c r="G18" s="96">
        <f>SUM(F18-E18)</f>
        <v>2022.0999999999995</v>
      </c>
      <c r="H18" s="97">
        <f t="shared" si="7"/>
        <v>1.2913352927616413</v>
      </c>
      <c r="I18" s="101">
        <v>5519.5</v>
      </c>
      <c r="J18" s="98">
        <f t="shared" si="0"/>
        <v>3443.3999999999996</v>
      </c>
      <c r="K18" s="99">
        <f t="shared" si="1"/>
        <v>1.6238608569616813</v>
      </c>
    </row>
    <row r="19" spans="1:11" ht="24" customHeight="1" x14ac:dyDescent="0.3">
      <c r="A19" s="82">
        <v>200000</v>
      </c>
      <c r="B19" s="49" t="s">
        <v>16</v>
      </c>
      <c r="C19" s="109">
        <f>SUM(C20:C30)</f>
        <v>898</v>
      </c>
      <c r="D19" s="109">
        <f>SUM(D20:D31)</f>
        <v>6133.1</v>
      </c>
      <c r="E19" s="109">
        <f>SUM(E20:E31)</f>
        <v>6025.7</v>
      </c>
      <c r="F19" s="109">
        <f>SUM(F20:F31)</f>
        <v>6210.5430000000006</v>
      </c>
      <c r="G19" s="109">
        <f>SUM(G20:G31)</f>
        <v>184.84300000000002</v>
      </c>
      <c r="H19" s="92">
        <f>SUM(F19/E19)*100%</f>
        <v>1.0306757721094646</v>
      </c>
      <c r="I19" s="109">
        <f>SUM(I20:I30)</f>
        <v>3648.2000000000003</v>
      </c>
      <c r="J19" s="109">
        <f>SUM(J20:J31)</f>
        <v>2562.3429999999998</v>
      </c>
      <c r="K19" s="110">
        <f>SUM(F19/I19)*100%</f>
        <v>1.702358149224275</v>
      </c>
    </row>
    <row r="20" spans="1:11" ht="42" customHeight="1" x14ac:dyDescent="0.3">
      <c r="A20" s="80">
        <v>210103</v>
      </c>
      <c r="B20" s="18" t="s">
        <v>42</v>
      </c>
      <c r="C20" s="102">
        <v>61</v>
      </c>
      <c r="D20" s="102">
        <v>164.8</v>
      </c>
      <c r="E20" s="102">
        <v>148.80000000000001</v>
      </c>
      <c r="F20" s="101">
        <v>168.6</v>
      </c>
      <c r="G20" s="96">
        <f>SUM(F20-E20)</f>
        <v>19.799999999999983</v>
      </c>
      <c r="H20" s="97">
        <f>SUM(F20/E20)</f>
        <v>1.133064516129032</v>
      </c>
      <c r="I20" s="101">
        <v>182.6</v>
      </c>
      <c r="J20" s="98">
        <f t="shared" ref="J20:J34" si="8">SUM(F20-I20)</f>
        <v>-14</v>
      </c>
      <c r="K20" s="111">
        <f t="shared" si="1"/>
        <v>0.92332968236582691</v>
      </c>
    </row>
    <row r="21" spans="1:11" ht="36.75" customHeight="1" x14ac:dyDescent="0.3">
      <c r="A21" s="80">
        <v>210500</v>
      </c>
      <c r="B21" s="63" t="s">
        <v>48</v>
      </c>
      <c r="C21" s="102"/>
      <c r="D21" s="102">
        <v>4495</v>
      </c>
      <c r="E21" s="102">
        <v>4495</v>
      </c>
      <c r="F21" s="101">
        <v>4495</v>
      </c>
      <c r="G21" s="96">
        <f t="shared" ref="G21:G31" si="9">SUM(F21-E21)</f>
        <v>0</v>
      </c>
      <c r="H21" s="97">
        <f>SUM(F21/E21)</f>
        <v>1</v>
      </c>
      <c r="I21" s="101">
        <v>2373.1</v>
      </c>
      <c r="J21" s="98">
        <f t="shared" si="8"/>
        <v>2121.9</v>
      </c>
      <c r="K21" s="111">
        <f t="shared" si="1"/>
        <v>1.89414689646454</v>
      </c>
    </row>
    <row r="22" spans="1:11" ht="24" customHeight="1" x14ac:dyDescent="0.3">
      <c r="A22" s="80">
        <v>210805</v>
      </c>
      <c r="B22" s="65" t="s">
        <v>17</v>
      </c>
      <c r="C22" s="102"/>
      <c r="D22" s="102">
        <v>18.399999999999999</v>
      </c>
      <c r="E22" s="102">
        <v>18.399999999999999</v>
      </c>
      <c r="F22" s="101">
        <v>18.399999999999999</v>
      </c>
      <c r="G22" s="96">
        <f t="shared" si="9"/>
        <v>0</v>
      </c>
      <c r="H22" s="97">
        <f>SUM(F22/E22)</f>
        <v>1</v>
      </c>
      <c r="I22" s="101"/>
      <c r="J22" s="98">
        <f t="shared" si="8"/>
        <v>18.399999999999999</v>
      </c>
      <c r="K22" s="111"/>
    </row>
    <row r="23" spans="1:11" ht="23.25" customHeight="1" x14ac:dyDescent="0.3">
      <c r="A23" s="79">
        <v>210811</v>
      </c>
      <c r="B23" s="32" t="s">
        <v>18</v>
      </c>
      <c r="C23" s="102">
        <v>42</v>
      </c>
      <c r="D23" s="102">
        <v>42</v>
      </c>
      <c r="E23" s="102">
        <v>35</v>
      </c>
      <c r="F23" s="101">
        <v>48.8</v>
      </c>
      <c r="G23" s="96">
        <f t="shared" si="9"/>
        <v>13.799999999999997</v>
      </c>
      <c r="H23" s="97">
        <f t="shared" ref="H23:H31" si="10">SUM(F23/E23)</f>
        <v>1.3942857142857141</v>
      </c>
      <c r="I23" s="101">
        <v>38.299999999999997</v>
      </c>
      <c r="J23" s="98">
        <f t="shared" si="8"/>
        <v>10.5</v>
      </c>
      <c r="K23" s="111">
        <f>SUM(F23/I23)*100%</f>
        <v>1.2741514360313315</v>
      </c>
    </row>
    <row r="24" spans="1:11" ht="33.75" customHeight="1" x14ac:dyDescent="0.3">
      <c r="A24" s="83">
        <v>210815</v>
      </c>
      <c r="B24" s="53" t="s">
        <v>45</v>
      </c>
      <c r="C24" s="102"/>
      <c r="D24" s="102">
        <v>61</v>
      </c>
      <c r="E24" s="102">
        <v>61</v>
      </c>
      <c r="F24" s="101">
        <v>61</v>
      </c>
      <c r="G24" s="96">
        <f t="shared" si="9"/>
        <v>0</v>
      </c>
      <c r="H24" s="97">
        <f t="shared" si="10"/>
        <v>1</v>
      </c>
      <c r="I24" s="101">
        <v>54.1</v>
      </c>
      <c r="J24" s="98">
        <f t="shared" si="8"/>
        <v>6.8999999999999986</v>
      </c>
      <c r="K24" s="111">
        <f>SUM(F24/I24)*100%</f>
        <v>1.1275415896487986</v>
      </c>
    </row>
    <row r="25" spans="1:11" ht="46.5" customHeight="1" x14ac:dyDescent="0.3">
      <c r="A25" s="84">
        <v>220103</v>
      </c>
      <c r="B25" s="64" t="s">
        <v>47</v>
      </c>
      <c r="C25" s="102">
        <v>10</v>
      </c>
      <c r="D25" s="102">
        <v>26.8</v>
      </c>
      <c r="E25" s="102">
        <v>25</v>
      </c>
      <c r="F25" s="101">
        <v>30.1</v>
      </c>
      <c r="G25" s="96">
        <f t="shared" si="9"/>
        <v>5.1000000000000014</v>
      </c>
      <c r="H25" s="97">
        <f t="shared" si="10"/>
        <v>1.204</v>
      </c>
      <c r="I25" s="101">
        <v>9.4</v>
      </c>
      <c r="J25" s="98">
        <f t="shared" si="8"/>
        <v>20.700000000000003</v>
      </c>
      <c r="K25" s="111">
        <f>SUM(F25/I25)*100%</f>
        <v>3.2021276595744683</v>
      </c>
    </row>
    <row r="26" spans="1:11" ht="24.75" customHeight="1" x14ac:dyDescent="0.3">
      <c r="A26" s="79">
        <v>220125</v>
      </c>
      <c r="B26" s="33" t="s">
        <v>41</v>
      </c>
      <c r="C26" s="102">
        <v>290</v>
      </c>
      <c r="D26" s="102">
        <v>718</v>
      </c>
      <c r="E26" s="102">
        <v>669.6</v>
      </c>
      <c r="F26" s="101">
        <v>795.7</v>
      </c>
      <c r="G26" s="96">
        <f t="shared" si="9"/>
        <v>126.10000000000002</v>
      </c>
      <c r="H26" s="97">
        <f t="shared" si="10"/>
        <v>1.1883213859020312</v>
      </c>
      <c r="I26" s="101">
        <v>239.6</v>
      </c>
      <c r="J26" s="98">
        <f t="shared" si="8"/>
        <v>556.1</v>
      </c>
      <c r="K26" s="111">
        <f t="shared" si="1"/>
        <v>3.3209515859766281</v>
      </c>
    </row>
    <row r="27" spans="1:11" ht="32.25" customHeight="1" x14ac:dyDescent="0.3">
      <c r="A27" s="79">
        <v>220126</v>
      </c>
      <c r="B27" s="47" t="s">
        <v>43</v>
      </c>
      <c r="C27" s="102">
        <v>100</v>
      </c>
      <c r="D27" s="102">
        <v>120</v>
      </c>
      <c r="E27" s="102">
        <v>103.4</v>
      </c>
      <c r="F27" s="101">
        <v>167.9</v>
      </c>
      <c r="G27" s="96">
        <f t="shared" si="9"/>
        <v>64.5</v>
      </c>
      <c r="H27" s="97">
        <f t="shared" si="10"/>
        <v>1.6237911025145066</v>
      </c>
      <c r="I27" s="101">
        <v>80.8</v>
      </c>
      <c r="J27" s="98">
        <f t="shared" si="8"/>
        <v>87.100000000000009</v>
      </c>
      <c r="K27" s="111">
        <f t="shared" si="1"/>
        <v>2.0779702970297032</v>
      </c>
    </row>
    <row r="28" spans="1:11" ht="30.75" customHeight="1" x14ac:dyDescent="0.3">
      <c r="A28" s="79">
        <v>220804</v>
      </c>
      <c r="B28" s="55" t="s">
        <v>50</v>
      </c>
      <c r="C28" s="102"/>
      <c r="D28" s="102"/>
      <c r="E28" s="102"/>
      <c r="F28" s="101"/>
      <c r="G28" s="96"/>
      <c r="H28" s="97"/>
      <c r="I28" s="101">
        <v>273.8</v>
      </c>
      <c r="J28" s="98">
        <f t="shared" si="8"/>
        <v>-273.8</v>
      </c>
      <c r="K28" s="111">
        <f t="shared" si="1"/>
        <v>0</v>
      </c>
    </row>
    <row r="29" spans="1:11" ht="24" customHeight="1" x14ac:dyDescent="0.3">
      <c r="A29" s="79">
        <v>220900</v>
      </c>
      <c r="B29" s="27" t="s">
        <v>19</v>
      </c>
      <c r="C29" s="102">
        <v>310</v>
      </c>
      <c r="D29" s="102">
        <v>142</v>
      </c>
      <c r="E29" s="102">
        <v>138.4</v>
      </c>
      <c r="F29" s="101">
        <v>30.3</v>
      </c>
      <c r="G29" s="96">
        <f t="shared" si="9"/>
        <v>-108.10000000000001</v>
      </c>
      <c r="H29" s="97">
        <f t="shared" si="10"/>
        <v>0.21893063583815028</v>
      </c>
      <c r="I29" s="101">
        <v>300.7</v>
      </c>
      <c r="J29" s="98">
        <f t="shared" si="8"/>
        <v>-270.39999999999998</v>
      </c>
      <c r="K29" s="111">
        <f t="shared" si="1"/>
        <v>0.10076488194213502</v>
      </c>
    </row>
    <row r="30" spans="1:11" ht="25.5" customHeight="1" x14ac:dyDescent="0.3">
      <c r="A30" s="79">
        <v>240603</v>
      </c>
      <c r="B30" s="34" t="s">
        <v>17</v>
      </c>
      <c r="C30" s="102">
        <v>85</v>
      </c>
      <c r="D30" s="102">
        <v>345</v>
      </c>
      <c r="E30" s="102">
        <v>331</v>
      </c>
      <c r="F30" s="101">
        <v>394.6</v>
      </c>
      <c r="G30" s="96">
        <f t="shared" si="9"/>
        <v>63.600000000000023</v>
      </c>
      <c r="H30" s="97">
        <f t="shared" si="10"/>
        <v>1.1921450151057402</v>
      </c>
      <c r="I30" s="101">
        <v>95.8</v>
      </c>
      <c r="J30" s="98">
        <f t="shared" si="8"/>
        <v>298.8</v>
      </c>
      <c r="K30" s="111">
        <f t="shared" si="1"/>
        <v>4.1189979123173277</v>
      </c>
    </row>
    <row r="31" spans="1:11" ht="74.25" customHeight="1" x14ac:dyDescent="0.3">
      <c r="A31" s="84">
        <v>240622</v>
      </c>
      <c r="B31" s="144" t="s">
        <v>67</v>
      </c>
      <c r="C31" s="141"/>
      <c r="D31" s="141">
        <v>0.1</v>
      </c>
      <c r="E31" s="141">
        <v>0.1</v>
      </c>
      <c r="F31" s="142">
        <v>0.14299999999999999</v>
      </c>
      <c r="G31" s="96">
        <f t="shared" si="9"/>
        <v>4.2999999999999983E-2</v>
      </c>
      <c r="H31" s="97">
        <f t="shared" si="10"/>
        <v>1.4299999999999997</v>
      </c>
      <c r="I31" s="142"/>
      <c r="J31" s="98">
        <f t="shared" si="8"/>
        <v>0.14299999999999999</v>
      </c>
      <c r="K31" s="111"/>
    </row>
    <row r="32" spans="1:11" ht="26.25" customHeight="1" x14ac:dyDescent="0.3">
      <c r="A32" s="82">
        <v>300000</v>
      </c>
      <c r="B32" s="49" t="s">
        <v>20</v>
      </c>
      <c r="C32" s="109">
        <f>SUM(C33:C34)</f>
        <v>0</v>
      </c>
      <c r="D32" s="109">
        <v>0.4</v>
      </c>
      <c r="E32" s="109">
        <v>0.4</v>
      </c>
      <c r="F32" s="109">
        <v>0.4</v>
      </c>
      <c r="G32" s="109">
        <f>SUM(F32-E32)</f>
        <v>0</v>
      </c>
      <c r="H32" s="112"/>
      <c r="I32" s="109">
        <v>0</v>
      </c>
      <c r="J32" s="109">
        <f>SUM(F32-I32)</f>
        <v>0.4</v>
      </c>
      <c r="K32" s="110"/>
    </row>
    <row r="33" spans="1:11" ht="28.5" hidden="1" customHeight="1" x14ac:dyDescent="0.3">
      <c r="A33" s="79">
        <v>310102</v>
      </c>
      <c r="B33" s="35" t="s">
        <v>21</v>
      </c>
      <c r="C33" s="100"/>
      <c r="D33" s="100"/>
      <c r="E33" s="100"/>
      <c r="F33" s="101"/>
      <c r="G33" s="96">
        <v>0</v>
      </c>
      <c r="H33" s="97"/>
      <c r="I33" s="101"/>
      <c r="J33" s="98">
        <f t="shared" si="8"/>
        <v>0</v>
      </c>
      <c r="K33" s="111"/>
    </row>
    <row r="34" spans="1:11" ht="15.75" customHeight="1" x14ac:dyDescent="0.3">
      <c r="A34" s="79"/>
      <c r="B34" s="60" t="s">
        <v>22</v>
      </c>
      <c r="C34" s="100"/>
      <c r="D34" s="100"/>
      <c r="E34" s="100"/>
      <c r="F34" s="101">
        <v>-1</v>
      </c>
      <c r="G34" s="96">
        <f>SUM(F34-E34)</f>
        <v>-1</v>
      </c>
      <c r="H34" s="97"/>
      <c r="I34" s="101">
        <v>-1.1000000000000001</v>
      </c>
      <c r="J34" s="98">
        <f t="shared" si="8"/>
        <v>0.10000000000000009</v>
      </c>
      <c r="K34" s="111">
        <f t="shared" ref="K34" si="11">SUM(F34/I34)*100%</f>
        <v>0.90909090909090906</v>
      </c>
    </row>
    <row r="35" spans="1:11" ht="24.75" customHeight="1" x14ac:dyDescent="0.3">
      <c r="A35" s="85"/>
      <c r="B35" s="49" t="s">
        <v>23</v>
      </c>
      <c r="C35" s="104">
        <f>SUM(C8,C19,C32)</f>
        <v>236596.89999999997</v>
      </c>
      <c r="D35" s="104">
        <f>SUM(D8,D19,D32)</f>
        <v>256931.09999999998</v>
      </c>
      <c r="E35" s="104">
        <f>SUM(E8,E19,E32)</f>
        <v>215347.5</v>
      </c>
      <c r="F35" s="104">
        <f>SUM(F8,F19,F32,F34)</f>
        <v>234142.84300000002</v>
      </c>
      <c r="G35" s="104">
        <f>SUM(G8,G19,G32,G34)</f>
        <v>18795.342999999993</v>
      </c>
      <c r="H35" s="92">
        <f>SUM(F35/E35)*100%</f>
        <v>1.0872791325648081</v>
      </c>
      <c r="I35" s="104">
        <f>SUM(I8,I19,I32,I34)</f>
        <v>189667.60000000003</v>
      </c>
      <c r="J35" s="104">
        <f>SUM(J8,J19,J32,J34)</f>
        <v>44475.242999999988</v>
      </c>
      <c r="K35" s="110">
        <f t="shared" ref="K35:K46" si="12">SUM(F35/I35)*100%</f>
        <v>1.2344904612068692</v>
      </c>
    </row>
    <row r="36" spans="1:11" ht="23.25" customHeight="1" x14ac:dyDescent="0.3">
      <c r="A36" s="86">
        <v>400000</v>
      </c>
      <c r="B36" s="36" t="s">
        <v>24</v>
      </c>
      <c r="C36" s="113">
        <f>SUM(C37)</f>
        <v>166499.40000000002</v>
      </c>
      <c r="D36" s="113">
        <f>SUM(D37)</f>
        <v>181230.59999999998</v>
      </c>
      <c r="E36" s="113">
        <f>SUM(E37)</f>
        <v>152029.26986999999</v>
      </c>
      <c r="F36" s="114">
        <f>SUM(F37)</f>
        <v>142769.05199999997</v>
      </c>
      <c r="G36" s="105">
        <f>SUM(G37)</f>
        <v>-9260.2178699999986</v>
      </c>
      <c r="H36" s="97">
        <f t="shared" ref="H36:H37" si="13">SUM(F36/E36)</f>
        <v>0.93908924328901655</v>
      </c>
      <c r="I36" s="114">
        <f>SUM(I37)</f>
        <v>110486.8</v>
      </c>
      <c r="J36" s="105">
        <f>SUM(J37)</f>
        <v>32282.251999999964</v>
      </c>
      <c r="K36" s="108">
        <f t="shared" si="12"/>
        <v>1.2921819801098409</v>
      </c>
    </row>
    <row r="37" spans="1:11" ht="21" customHeight="1" x14ac:dyDescent="0.3">
      <c r="A37" s="86">
        <v>410300</v>
      </c>
      <c r="B37" s="37" t="s">
        <v>25</v>
      </c>
      <c r="C37" s="113">
        <f>SUM(C38:C48)</f>
        <v>166499.40000000002</v>
      </c>
      <c r="D37" s="113">
        <f>SUM(D38:D50)</f>
        <v>181230.59999999998</v>
      </c>
      <c r="E37" s="113">
        <f>SUM(E38:E50)</f>
        <v>152029.26986999999</v>
      </c>
      <c r="F37" s="114">
        <f>SUM(F38:F50)</f>
        <v>142769.05199999997</v>
      </c>
      <c r="G37" s="105">
        <f>SUM(G38:G50)</f>
        <v>-9260.2178699999986</v>
      </c>
      <c r="H37" s="97">
        <f t="shared" si="13"/>
        <v>0.93908924328901655</v>
      </c>
      <c r="I37" s="114">
        <f>SUM(I38:I50)</f>
        <v>110486.8</v>
      </c>
      <c r="J37" s="107">
        <f t="shared" ref="J37:J51" si="14">SUM(F37-I37)</f>
        <v>32282.251999999964</v>
      </c>
      <c r="K37" s="108">
        <f t="shared" si="12"/>
        <v>1.2921819801098409</v>
      </c>
    </row>
    <row r="38" spans="1:11" ht="48" customHeight="1" x14ac:dyDescent="0.3">
      <c r="A38" s="79">
        <v>410306</v>
      </c>
      <c r="B38" s="56" t="s">
        <v>26</v>
      </c>
      <c r="C38" s="100">
        <v>53194.5</v>
      </c>
      <c r="D38" s="100">
        <v>53194.5</v>
      </c>
      <c r="E38" s="100">
        <v>42584.9</v>
      </c>
      <c r="F38" s="101">
        <v>42249.4</v>
      </c>
      <c r="G38" s="96">
        <f>SUM(F38-E38)</f>
        <v>-335.5</v>
      </c>
      <c r="H38" s="97">
        <f>SUM(F38/E38)</f>
        <v>0.99212162057442899</v>
      </c>
      <c r="I38" s="101">
        <v>38723.1</v>
      </c>
      <c r="J38" s="98">
        <f t="shared" si="14"/>
        <v>3526.3000000000029</v>
      </c>
      <c r="K38" s="99">
        <f t="shared" si="12"/>
        <v>1.0910645067156297</v>
      </c>
    </row>
    <row r="39" spans="1:11" ht="66" customHeight="1" x14ac:dyDescent="0.3">
      <c r="A39" s="79">
        <v>410308</v>
      </c>
      <c r="B39" s="56" t="s">
        <v>27</v>
      </c>
      <c r="C39" s="100">
        <v>12746</v>
      </c>
      <c r="D39" s="100">
        <v>14352.4</v>
      </c>
      <c r="E39" s="100">
        <v>13453.696</v>
      </c>
      <c r="F39" s="115">
        <v>9792.6</v>
      </c>
      <c r="G39" s="96">
        <f>SUM(F39-E39)</f>
        <v>-3661.0959999999995</v>
      </c>
      <c r="H39" s="97">
        <f>SUM(F39/E39)</f>
        <v>0.72787433282274261</v>
      </c>
      <c r="I39" s="115">
        <v>10718.7</v>
      </c>
      <c r="J39" s="98">
        <f t="shared" si="14"/>
        <v>-926.10000000000036</v>
      </c>
      <c r="K39" s="99">
        <f t="shared" si="12"/>
        <v>0.91359959696604998</v>
      </c>
    </row>
    <row r="40" spans="1:11" ht="63.75" hidden="1" customHeight="1" x14ac:dyDescent="0.3">
      <c r="A40" s="79">
        <v>410309</v>
      </c>
      <c r="B40" s="56" t="s">
        <v>28</v>
      </c>
      <c r="C40" s="100"/>
      <c r="D40" s="100"/>
      <c r="E40" s="100"/>
      <c r="F40" s="101"/>
      <c r="G40" s="96">
        <f>SUM(F40-E40)</f>
        <v>0</v>
      </c>
      <c r="H40" s="97"/>
      <c r="I40" s="101"/>
      <c r="J40" s="98">
        <f t="shared" si="14"/>
        <v>0</v>
      </c>
      <c r="K40" s="99"/>
    </row>
    <row r="41" spans="1:11" ht="48.75" customHeight="1" x14ac:dyDescent="0.3">
      <c r="A41" s="79">
        <v>410310</v>
      </c>
      <c r="B41" s="56" t="s">
        <v>29</v>
      </c>
      <c r="C41" s="100">
        <v>31.9</v>
      </c>
      <c r="D41" s="100">
        <v>31.9</v>
      </c>
      <c r="E41" s="100">
        <v>26.767119999999998</v>
      </c>
      <c r="F41" s="115">
        <v>26.8</v>
      </c>
      <c r="G41" s="96">
        <f>SUM(F41-E41)</f>
        <v>3.2880000000002241E-2</v>
      </c>
      <c r="H41" s="97">
        <f>SUM(F41/E41)</f>
        <v>1.001228372719964</v>
      </c>
      <c r="I41" s="115">
        <v>19.7</v>
      </c>
      <c r="J41" s="98">
        <f t="shared" si="14"/>
        <v>7.1000000000000014</v>
      </c>
      <c r="K41" s="99">
        <f t="shared" si="12"/>
        <v>1.3604060913705585</v>
      </c>
    </row>
    <row r="42" spans="1:11" ht="38.25" customHeight="1" x14ac:dyDescent="0.3">
      <c r="A42" s="79">
        <v>410336</v>
      </c>
      <c r="B42" s="56" t="s">
        <v>61</v>
      </c>
      <c r="C42" s="100"/>
      <c r="D42" s="100">
        <v>709.5</v>
      </c>
      <c r="E42" s="100">
        <v>515.79999999999995</v>
      </c>
      <c r="F42" s="115">
        <v>515.79999999999995</v>
      </c>
      <c r="G42" s="96">
        <f>SUM(F42-E42)</f>
        <v>0</v>
      </c>
      <c r="H42" s="97">
        <f>SUM(F42/E42)</f>
        <v>1</v>
      </c>
      <c r="I42" s="115"/>
      <c r="J42" s="98">
        <f t="shared" si="14"/>
        <v>515.79999999999995</v>
      </c>
      <c r="K42" s="99"/>
    </row>
    <row r="43" spans="1:11" ht="22.5" customHeight="1" x14ac:dyDescent="0.3">
      <c r="A43" s="79">
        <v>410339</v>
      </c>
      <c r="B43" s="145" t="s">
        <v>30</v>
      </c>
      <c r="C43" s="100">
        <v>66937.100000000006</v>
      </c>
      <c r="D43" s="100">
        <v>66937.100000000006</v>
      </c>
      <c r="E43" s="100">
        <v>56355.8</v>
      </c>
      <c r="F43" s="115">
        <v>56355.8</v>
      </c>
      <c r="G43" s="96">
        <f t="shared" ref="G43:G46" si="15">SUM(F43-E43)</f>
        <v>0</v>
      </c>
      <c r="H43" s="97">
        <f t="shared" ref="H43:H47" si="16">SUM(F43/E43)</f>
        <v>1</v>
      </c>
      <c r="I43" s="115">
        <v>33998.6</v>
      </c>
      <c r="J43" s="98">
        <f t="shared" si="14"/>
        <v>22357.200000000004</v>
      </c>
      <c r="K43" s="116">
        <f t="shared" si="12"/>
        <v>1.6575917831910727</v>
      </c>
    </row>
    <row r="44" spans="1:11" ht="24.75" customHeight="1" x14ac:dyDescent="0.3">
      <c r="A44" s="79">
        <v>410342</v>
      </c>
      <c r="B44" s="145" t="s">
        <v>31</v>
      </c>
      <c r="C44" s="100">
        <v>33111.199999999997</v>
      </c>
      <c r="D44" s="100">
        <v>33421.599999999999</v>
      </c>
      <c r="E44" s="100">
        <v>27803.599999999999</v>
      </c>
      <c r="F44" s="115">
        <v>27803.599999999999</v>
      </c>
      <c r="G44" s="96">
        <f t="shared" si="15"/>
        <v>0</v>
      </c>
      <c r="H44" s="97">
        <f t="shared" si="16"/>
        <v>1</v>
      </c>
      <c r="I44" s="115">
        <v>21348.9</v>
      </c>
      <c r="J44" s="98">
        <f t="shared" si="14"/>
        <v>6454.6999999999971</v>
      </c>
      <c r="K44" s="116">
        <f t="shared" si="12"/>
        <v>1.3023434462665522</v>
      </c>
    </row>
    <row r="45" spans="1:11" ht="32.25" customHeight="1" x14ac:dyDescent="0.3">
      <c r="A45" s="79">
        <v>410345</v>
      </c>
      <c r="B45" s="146" t="s">
        <v>52</v>
      </c>
      <c r="C45" s="100"/>
      <c r="D45" s="100">
        <v>1241.8</v>
      </c>
      <c r="E45" s="100">
        <v>1241.8</v>
      </c>
      <c r="F45" s="117">
        <v>1241.8</v>
      </c>
      <c r="G45" s="96">
        <f t="shared" si="15"/>
        <v>0</v>
      </c>
      <c r="H45" s="97"/>
      <c r="I45" s="115">
        <v>1961.1</v>
      </c>
      <c r="J45" s="98">
        <f t="shared" si="14"/>
        <v>-719.3</v>
      </c>
      <c r="K45" s="116"/>
    </row>
    <row r="46" spans="1:11" ht="22.5" customHeight="1" x14ac:dyDescent="0.3">
      <c r="A46" s="79">
        <v>410350</v>
      </c>
      <c r="B46" s="56" t="s">
        <v>32</v>
      </c>
      <c r="C46" s="100">
        <v>478.7</v>
      </c>
      <c r="D46" s="100">
        <v>1266.5999999999999</v>
      </c>
      <c r="E46" s="100">
        <v>1116.7</v>
      </c>
      <c r="F46" s="115">
        <v>766.4</v>
      </c>
      <c r="G46" s="96">
        <f t="shared" si="15"/>
        <v>-350.30000000000007</v>
      </c>
      <c r="H46" s="97">
        <f t="shared" si="16"/>
        <v>0.68630787140682359</v>
      </c>
      <c r="I46" s="115">
        <v>1107.2</v>
      </c>
      <c r="J46" s="98">
        <f t="shared" si="14"/>
        <v>-340.80000000000007</v>
      </c>
      <c r="K46" s="116">
        <f t="shared" si="12"/>
        <v>0.69219653179190743</v>
      </c>
    </row>
    <row r="47" spans="1:11" ht="53.25" customHeight="1" x14ac:dyDescent="0.3">
      <c r="A47" s="79">
        <v>410351</v>
      </c>
      <c r="B47" s="143" t="s">
        <v>49</v>
      </c>
      <c r="C47" s="100"/>
      <c r="D47" s="100">
        <v>4888.1000000000004</v>
      </c>
      <c r="E47" s="100">
        <v>3801.9</v>
      </c>
      <c r="F47" s="115">
        <v>3801.9</v>
      </c>
      <c r="G47" s="96">
        <f>SUM(F47-E47)</f>
        <v>0</v>
      </c>
      <c r="H47" s="97">
        <f t="shared" si="16"/>
        <v>1</v>
      </c>
      <c r="I47" s="115">
        <v>2609.5</v>
      </c>
      <c r="J47" s="98">
        <f t="shared" si="14"/>
        <v>1192.4000000000001</v>
      </c>
      <c r="K47" s="111"/>
    </row>
    <row r="48" spans="1:11" ht="48.75" customHeight="1" x14ac:dyDescent="0.3">
      <c r="A48" s="79">
        <v>410352</v>
      </c>
      <c r="B48" s="147" t="s">
        <v>53</v>
      </c>
      <c r="C48" s="100"/>
      <c r="D48" s="100"/>
      <c r="E48" s="100"/>
      <c r="F48" s="115"/>
      <c r="G48" s="96">
        <f>SUM(F48-E48)</f>
        <v>0</v>
      </c>
      <c r="H48" s="97"/>
      <c r="I48" s="118"/>
      <c r="J48" s="98"/>
      <c r="K48" s="111">
        <v>0</v>
      </c>
    </row>
    <row r="49" spans="1:11" ht="32.25" customHeight="1" x14ac:dyDescent="0.3">
      <c r="A49" s="79">
        <v>410354</v>
      </c>
      <c r="B49" s="148" t="s">
        <v>60</v>
      </c>
      <c r="C49" s="100"/>
      <c r="D49" s="100">
        <v>303.3</v>
      </c>
      <c r="E49" s="100">
        <v>244.5</v>
      </c>
      <c r="F49" s="115">
        <v>214.952</v>
      </c>
      <c r="G49" s="96">
        <f>SUM(F49-E49)</f>
        <v>-29.548000000000002</v>
      </c>
      <c r="H49" s="97"/>
      <c r="I49" s="118"/>
      <c r="J49" s="98">
        <f t="shared" si="14"/>
        <v>214.952</v>
      </c>
      <c r="K49" s="111"/>
    </row>
    <row r="50" spans="1:11" ht="34.5" customHeight="1" x14ac:dyDescent="0.3">
      <c r="A50" s="79">
        <v>410366</v>
      </c>
      <c r="B50" s="149" t="s">
        <v>33</v>
      </c>
      <c r="C50" s="100"/>
      <c r="D50" s="100">
        <v>4883.8</v>
      </c>
      <c r="E50" s="100">
        <v>4883.8067499999997</v>
      </c>
      <c r="F50" s="115"/>
      <c r="G50" s="96">
        <f>SUM(F50-E50)</f>
        <v>-4883.8067499999997</v>
      </c>
      <c r="H50" s="97"/>
      <c r="I50" s="118"/>
      <c r="J50" s="98">
        <f t="shared" si="14"/>
        <v>0</v>
      </c>
      <c r="K50" s="111"/>
    </row>
    <row r="51" spans="1:11" s="62" customFormat="1" ht="36" hidden="1" customHeight="1" x14ac:dyDescent="0.25">
      <c r="A51" s="69">
        <v>410370</v>
      </c>
      <c r="B51" s="61" t="s">
        <v>55</v>
      </c>
      <c r="C51" s="119"/>
      <c r="D51" s="119"/>
      <c r="E51" s="119"/>
      <c r="F51" s="120"/>
      <c r="G51" s="121"/>
      <c r="H51" s="122"/>
      <c r="I51" s="123"/>
      <c r="J51" s="124">
        <f t="shared" si="14"/>
        <v>0</v>
      </c>
      <c r="K51" s="125"/>
    </row>
    <row r="52" spans="1:11" ht="22.5" customHeight="1" x14ac:dyDescent="0.3">
      <c r="A52" s="70"/>
      <c r="B52" s="49" t="s">
        <v>63</v>
      </c>
      <c r="C52" s="126">
        <f>SUM(C35:C36)</f>
        <v>403096.3</v>
      </c>
      <c r="D52" s="126">
        <f>SUM(D35:D36)</f>
        <v>438161.69999999995</v>
      </c>
      <c r="E52" s="127">
        <f>SUM(E35:E36)</f>
        <v>367376.76986999996</v>
      </c>
      <c r="F52" s="126">
        <f>SUM(F35:F36)</f>
        <v>376911.89500000002</v>
      </c>
      <c r="G52" s="126">
        <f>SUM(G35:G36)</f>
        <v>9535.1251299999949</v>
      </c>
      <c r="H52" s="128">
        <f>SUM(F52/E52)*100%</f>
        <v>1.0259546218269984</v>
      </c>
      <c r="I52" s="126">
        <f>SUM(I35:I36)</f>
        <v>300154.40000000002</v>
      </c>
      <c r="J52" s="126">
        <f>SUM(J35:J36)</f>
        <v>76757.494999999952</v>
      </c>
      <c r="K52" s="129">
        <f>SUM(F52/I52)*100%</f>
        <v>1.2557267026570325</v>
      </c>
    </row>
    <row r="53" spans="1:11" ht="21" customHeight="1" x14ac:dyDescent="0.25">
      <c r="A53" s="157" t="s">
        <v>39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9"/>
    </row>
    <row r="54" spans="1:11" ht="18.75" customHeight="1" x14ac:dyDescent="0.3">
      <c r="A54" s="87">
        <v>180415</v>
      </c>
      <c r="B54" s="58" t="s">
        <v>51</v>
      </c>
      <c r="C54" s="71"/>
      <c r="D54" s="71"/>
      <c r="E54" s="72"/>
      <c r="F54" s="73"/>
      <c r="G54" s="74"/>
      <c r="H54" s="75"/>
      <c r="I54" s="73"/>
      <c r="J54" s="76"/>
      <c r="K54" s="77"/>
    </row>
    <row r="55" spans="1:11" ht="21" customHeight="1" x14ac:dyDescent="0.3">
      <c r="A55" s="80">
        <v>190100</v>
      </c>
      <c r="B55" s="57" t="s">
        <v>15</v>
      </c>
      <c r="C55" s="102">
        <v>155</v>
      </c>
      <c r="D55" s="102">
        <v>155</v>
      </c>
      <c r="E55" s="102">
        <v>116.2</v>
      </c>
      <c r="F55" s="101">
        <v>121.5</v>
      </c>
      <c r="G55" s="96">
        <f t="shared" ref="G55:G59" si="17">SUM(F55-E55)</f>
        <v>5.2999999999999972</v>
      </c>
      <c r="H55" s="97">
        <f t="shared" ref="H55" si="18">SUM(F55/E55)</f>
        <v>1.0456110154905336</v>
      </c>
      <c r="I55" s="101">
        <v>112.1</v>
      </c>
      <c r="J55" s="98">
        <f t="shared" ref="J55:J61" si="19">SUM(F55-I55)</f>
        <v>9.4000000000000057</v>
      </c>
      <c r="K55" s="99">
        <f>SUM(F55/I55)*100%</f>
        <v>1.0838537020517396</v>
      </c>
    </row>
    <row r="56" spans="1:11" ht="38.25" customHeight="1" x14ac:dyDescent="0.3">
      <c r="A56" s="87">
        <v>240616</v>
      </c>
      <c r="B56" s="54" t="s">
        <v>46</v>
      </c>
      <c r="C56" s="102"/>
      <c r="D56" s="102"/>
      <c r="E56" s="102"/>
      <c r="F56" s="101"/>
      <c r="G56" s="96">
        <f t="shared" si="17"/>
        <v>0</v>
      </c>
      <c r="H56" s="97"/>
      <c r="I56" s="101">
        <v>17.8</v>
      </c>
      <c r="J56" s="98">
        <f t="shared" si="19"/>
        <v>-17.8</v>
      </c>
      <c r="K56" s="99"/>
    </row>
    <row r="57" spans="1:11" ht="55.5" customHeight="1" x14ac:dyDescent="0.3">
      <c r="A57" s="87">
        <v>240621</v>
      </c>
      <c r="B57" s="38" t="s">
        <v>40</v>
      </c>
      <c r="C57" s="130"/>
      <c r="D57" s="130"/>
      <c r="E57" s="130"/>
      <c r="F57" s="131">
        <v>2.9</v>
      </c>
      <c r="G57" s="96">
        <f t="shared" si="17"/>
        <v>2.9</v>
      </c>
      <c r="H57" s="130"/>
      <c r="I57" s="131">
        <v>8.4</v>
      </c>
      <c r="J57" s="98">
        <f t="shared" si="19"/>
        <v>-5.5</v>
      </c>
      <c r="K57" s="99"/>
    </row>
    <row r="58" spans="1:11" ht="23.25" customHeight="1" x14ac:dyDescent="0.3">
      <c r="A58" s="87">
        <v>250000</v>
      </c>
      <c r="B58" s="58" t="s">
        <v>34</v>
      </c>
      <c r="C58" s="132">
        <v>8867.7000000000007</v>
      </c>
      <c r="D58" s="132">
        <v>8867.7000000000007</v>
      </c>
      <c r="E58" s="132">
        <v>8867.7000000000007</v>
      </c>
      <c r="F58" s="133">
        <v>13687.9</v>
      </c>
      <c r="G58" s="96">
        <f t="shared" si="17"/>
        <v>4820.1999999999989</v>
      </c>
      <c r="H58" s="97">
        <f t="shared" ref="H58" si="20">SUM(F58/E58)</f>
        <v>1.543568230770098</v>
      </c>
      <c r="I58" s="133">
        <v>7421.7</v>
      </c>
      <c r="J58" s="98">
        <f t="shared" si="19"/>
        <v>6266.2</v>
      </c>
      <c r="K58" s="99">
        <f>SUM(F58/I58)*100%</f>
        <v>1.8443079078917228</v>
      </c>
    </row>
    <row r="59" spans="1:11" ht="31.5" customHeight="1" x14ac:dyDescent="0.3">
      <c r="A59" s="79">
        <v>410366</v>
      </c>
      <c r="B59" s="20" t="s">
        <v>33</v>
      </c>
      <c r="C59" s="132"/>
      <c r="D59" s="132">
        <v>32397.4</v>
      </c>
      <c r="E59" s="132">
        <v>32397.381219999999</v>
      </c>
      <c r="F59" s="133"/>
      <c r="G59" s="96">
        <f t="shared" si="17"/>
        <v>-32397.381219999999</v>
      </c>
      <c r="H59" s="97"/>
      <c r="I59" s="133"/>
      <c r="J59" s="98"/>
      <c r="K59" s="99"/>
    </row>
    <row r="60" spans="1:11" ht="21" customHeight="1" x14ac:dyDescent="0.3">
      <c r="A60" s="85"/>
      <c r="B60" s="50" t="s">
        <v>35</v>
      </c>
      <c r="C60" s="104">
        <f>SUM(C63)</f>
        <v>125</v>
      </c>
      <c r="D60" s="104">
        <f>SUM(D61:D65)</f>
        <v>1229.0999999999999</v>
      </c>
      <c r="E60" s="104">
        <f>SUM(E61:E64)</f>
        <v>1229.0999999999999</v>
      </c>
      <c r="F60" s="104">
        <f>SUM(F61:F64)</f>
        <v>2190.3000000000002</v>
      </c>
      <c r="G60" s="104">
        <f>SUM(G61:G64)</f>
        <v>961.2</v>
      </c>
      <c r="H60" s="92"/>
      <c r="I60" s="104">
        <f>SUM(I61:I65)</f>
        <v>677.6</v>
      </c>
      <c r="J60" s="104">
        <f t="shared" si="19"/>
        <v>1512.7000000000003</v>
      </c>
      <c r="K60" s="110">
        <f>SUM(F60/I60)*100%</f>
        <v>3.2324380165289259</v>
      </c>
    </row>
    <row r="61" spans="1:11" ht="34.5" customHeight="1" x14ac:dyDescent="0.3">
      <c r="A61" s="88">
        <v>241700</v>
      </c>
      <c r="B61" s="52" t="s">
        <v>44</v>
      </c>
      <c r="C61" s="134"/>
      <c r="D61" s="134"/>
      <c r="E61" s="134"/>
      <c r="F61" s="101">
        <v>649</v>
      </c>
      <c r="G61" s="96">
        <f t="shared" ref="G61" si="21">SUM(F61-E61)</f>
        <v>649</v>
      </c>
      <c r="H61" s="135"/>
      <c r="I61" s="101">
        <v>127.4</v>
      </c>
      <c r="J61" s="136">
        <f t="shared" si="19"/>
        <v>521.6</v>
      </c>
      <c r="K61" s="116">
        <f t="shared" ref="K61" si="22">SUM(F61/I61)*100%</f>
        <v>5.0941915227629515</v>
      </c>
    </row>
    <row r="62" spans="1:11" ht="21" customHeight="1" x14ac:dyDescent="0.3">
      <c r="A62" s="89">
        <v>310300</v>
      </c>
      <c r="B62" s="152" t="s">
        <v>36</v>
      </c>
      <c r="C62" s="103"/>
      <c r="D62" s="103"/>
      <c r="E62" s="103"/>
      <c r="F62" s="101"/>
      <c r="G62" s="96" t="s">
        <v>54</v>
      </c>
      <c r="H62" s="97"/>
      <c r="I62" s="101"/>
      <c r="J62" s="98"/>
      <c r="K62" s="111"/>
    </row>
    <row r="63" spans="1:11" ht="21" customHeight="1" x14ac:dyDescent="0.3">
      <c r="A63" s="80">
        <v>330100</v>
      </c>
      <c r="B63" s="59" t="s">
        <v>37</v>
      </c>
      <c r="C63" s="137">
        <v>125</v>
      </c>
      <c r="D63" s="137">
        <v>125</v>
      </c>
      <c r="E63" s="137">
        <v>125</v>
      </c>
      <c r="F63" s="101">
        <v>437.2</v>
      </c>
      <c r="G63" s="96">
        <f t="shared" ref="G63:G64" si="23">SUM(F63-E63)</f>
        <v>312.2</v>
      </c>
      <c r="H63" s="97">
        <f t="shared" ref="H63" si="24">SUM(F63/E63)</f>
        <v>3.4975999999999998</v>
      </c>
      <c r="I63" s="101">
        <v>150.19999999999999</v>
      </c>
      <c r="J63" s="98">
        <f>SUM(F63-I63)</f>
        <v>287</v>
      </c>
      <c r="K63" s="116">
        <f t="shared" ref="K63" si="25">SUM(F63/I63)*100%</f>
        <v>2.9107856191744341</v>
      </c>
    </row>
    <row r="64" spans="1:11" ht="42" customHeight="1" x14ac:dyDescent="0.3">
      <c r="A64" s="80">
        <v>410345</v>
      </c>
      <c r="B64" s="150" t="s">
        <v>52</v>
      </c>
      <c r="C64" s="137"/>
      <c r="D64" s="137">
        <v>1104.0999999999999</v>
      </c>
      <c r="E64" s="137">
        <v>1104.0999999999999</v>
      </c>
      <c r="F64" s="101">
        <v>1104.0999999999999</v>
      </c>
      <c r="G64" s="96">
        <f t="shared" si="23"/>
        <v>0</v>
      </c>
      <c r="H64" s="97"/>
      <c r="I64" s="101"/>
      <c r="J64" s="98">
        <f>SUM(F64-I64)</f>
        <v>1104.0999999999999</v>
      </c>
      <c r="K64" s="99"/>
    </row>
    <row r="65" spans="1:11" ht="29.25" customHeight="1" x14ac:dyDescent="0.3">
      <c r="A65" s="79">
        <v>410350</v>
      </c>
      <c r="B65" s="151" t="s">
        <v>32</v>
      </c>
      <c r="C65" s="137"/>
      <c r="D65" s="137"/>
      <c r="E65" s="137"/>
      <c r="F65" s="101"/>
      <c r="G65" s="96"/>
      <c r="H65" s="97"/>
      <c r="I65" s="101">
        <v>400</v>
      </c>
      <c r="J65" s="98">
        <f>SUM(F65-I65)</f>
        <v>-400</v>
      </c>
      <c r="K65" s="99"/>
    </row>
    <row r="66" spans="1:11" ht="21.75" customHeight="1" x14ac:dyDescent="0.3">
      <c r="A66" s="85"/>
      <c r="B66" s="50" t="s">
        <v>64</v>
      </c>
      <c r="C66" s="114">
        <f>SUM(C55:C60)</f>
        <v>9147.7000000000007</v>
      </c>
      <c r="D66" s="114">
        <f>SUM(D55:D60)</f>
        <v>42649.200000000004</v>
      </c>
      <c r="E66" s="114">
        <f>SUM(E55:E60)</f>
        <v>42610.381220000003</v>
      </c>
      <c r="F66" s="114">
        <f>SUM(F54:F60)</f>
        <v>16002.599999999999</v>
      </c>
      <c r="G66" s="114">
        <f>SUM(G55:G60)</f>
        <v>-26607.781220000001</v>
      </c>
      <c r="H66" s="92">
        <f t="shared" ref="H66:H67" si="26">SUM(F66/E66)*100%</f>
        <v>0.37555636776347051</v>
      </c>
      <c r="I66" s="114">
        <f>SUM(I54:I60)</f>
        <v>8237.6</v>
      </c>
      <c r="J66" s="114">
        <f>SUM(J54:J60)</f>
        <v>7765</v>
      </c>
      <c r="K66" s="110">
        <f>SUM(F66/I66)*100%</f>
        <v>1.9426289210449643</v>
      </c>
    </row>
    <row r="67" spans="1:11" ht="21.75" customHeight="1" thickBot="1" x14ac:dyDescent="0.35">
      <c r="A67" s="90"/>
      <c r="B67" s="51" t="s">
        <v>38</v>
      </c>
      <c r="C67" s="138">
        <f>SUM(C52,C66)</f>
        <v>412244</v>
      </c>
      <c r="D67" s="138">
        <f>SUM(D52,D66)</f>
        <v>480810.89999999997</v>
      </c>
      <c r="E67" s="138">
        <f>SUM(E52,E66)</f>
        <v>409987.15108999994</v>
      </c>
      <c r="F67" s="138">
        <f>SUM(F52,F66)</f>
        <v>392914.495</v>
      </c>
      <c r="G67" s="138">
        <f>SUM(G52,G66)</f>
        <v>-17072.656090000004</v>
      </c>
      <c r="H67" s="139">
        <f t="shared" si="26"/>
        <v>0.95835807038193699</v>
      </c>
      <c r="I67" s="138">
        <f>SUM(I52,I66)</f>
        <v>308392</v>
      </c>
      <c r="J67" s="138">
        <f>SUM(J52,J66)</f>
        <v>84522.494999999952</v>
      </c>
      <c r="K67" s="140">
        <f>SUM(F67/I67)*100%</f>
        <v>1.2740748625126461</v>
      </c>
    </row>
    <row r="68" spans="1:11" ht="23.25" customHeight="1" x14ac:dyDescent="0.3">
      <c r="A68" s="39"/>
      <c r="B68" s="40" t="s">
        <v>57</v>
      </c>
      <c r="C68" s="41"/>
      <c r="D68" s="41"/>
      <c r="E68" s="41"/>
      <c r="F68" s="42"/>
      <c r="G68" s="43"/>
      <c r="H68" s="44"/>
      <c r="I68" s="45"/>
      <c r="J68" s="46"/>
      <c r="K68" s="46"/>
    </row>
    <row r="69" spans="1:11" ht="18.75" x14ac:dyDescent="0.3">
      <c r="A69" s="1"/>
      <c r="B69" s="1"/>
      <c r="C69" s="21"/>
      <c r="D69" s="21"/>
      <c r="E69" s="21"/>
      <c r="F69" s="22"/>
      <c r="G69" s="23"/>
      <c r="H69" s="24"/>
      <c r="I69" s="13"/>
      <c r="J69" s="12"/>
      <c r="K69" s="12"/>
    </row>
    <row r="70" spans="1:11" ht="18.75" x14ac:dyDescent="0.3">
      <c r="A70" s="1"/>
      <c r="B70" s="1"/>
      <c r="C70" s="21"/>
      <c r="D70" s="21"/>
      <c r="E70" s="21"/>
      <c r="F70" s="25"/>
      <c r="G70" s="23"/>
      <c r="H70" s="24"/>
      <c r="I70" s="13"/>
      <c r="J70" s="12"/>
      <c r="K70" s="12"/>
    </row>
    <row r="71" spans="1:11" ht="20.25" x14ac:dyDescent="0.3">
      <c r="A71" s="1"/>
      <c r="B71" s="1"/>
      <c r="C71" s="11"/>
      <c r="D71" s="11"/>
      <c r="E71" s="11"/>
      <c r="F71" s="8"/>
      <c r="G71" s="8"/>
      <c r="H71" s="9"/>
      <c r="I71" s="10"/>
      <c r="J71" s="1"/>
      <c r="K71" s="1"/>
    </row>
    <row r="77" spans="1:11" x14ac:dyDescent="0.25">
      <c r="B77" t="s">
        <v>54</v>
      </c>
    </row>
  </sheetData>
  <mergeCells count="13">
    <mergeCell ref="I5:I6"/>
    <mergeCell ref="J5:K5"/>
    <mergeCell ref="A53:K53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6" right="0.11811023622047245" top="0" bottom="0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жовтень-17</vt:lpstr>
      <vt:lpstr>'жовтень-17'!Область_печати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2017-11-09T13:58:37Z</cp:lastPrinted>
  <dcterms:created xsi:type="dcterms:W3CDTF">2015-02-12T09:02:27Z</dcterms:created>
  <dcterms:modified xsi:type="dcterms:W3CDTF">2017-11-13T14:21:51Z</dcterms:modified>
</cp:coreProperties>
</file>