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ЭтаКнига" defaultThemeVersion="124226"/>
  <bookViews>
    <workbookView xWindow="0" yWindow="0" windowWidth="28800" windowHeight="11835" tabRatio="912" activeTab="1"/>
  </bookViews>
  <sheets>
    <sheet name="ІНСТРУКЦІЯ" sheetId="7" r:id="rId1"/>
    <sheet name="5_Розрахунок тарифів" sheetId="4" r:id="rId2"/>
    <sheet name="3_Розподіл пл.соб." sheetId="1" r:id="rId3"/>
    <sheet name="4_Структура пл.соб." sheetId="2" r:id="rId4"/>
    <sheet name="1_Структура по елементах" sheetId="3" r:id="rId5"/>
    <sheet name="2_ФОП" sheetId="13" r:id="rId6"/>
    <sheet name="Д2" sheetId="14" r:id="rId7"/>
    <sheet name="Д3" sheetId="15" r:id="rId8"/>
    <sheet name="Д4" sheetId="16" r:id="rId9"/>
    <sheet name="Д5" sheetId="17" r:id="rId10"/>
    <sheet name="Д6" sheetId="18" r:id="rId11"/>
    <sheet name="Д7" sheetId="20" r:id="rId12"/>
    <sheet name="Д8" sheetId="21" r:id="rId13"/>
    <sheet name="Д9" sheetId="22" r:id="rId14"/>
    <sheet name="Д10" sheetId="23" r:id="rId15"/>
    <sheet name="Лист6" sheetId="19" state="hidden" r:id="rId16"/>
  </sheets>
  <definedNames>
    <definedName name="_xlnm._FilterDatabase" localSheetId="4" hidden="1">'1_Структура по елементах'!$A$10:$BG$1001</definedName>
    <definedName name="_xlnm._FilterDatabase" localSheetId="14" hidden="1">Д10!$A$1:$G$52</definedName>
    <definedName name="A1048999">'1_Структура по елементах'!$A$1048002</definedName>
    <definedName name="A1049000">'1_Структура по елементах'!$A$1044002</definedName>
    <definedName name="A1049999">'1_Структура по елементах'!$A$1040002</definedName>
    <definedName name="A1050000">'1_Структура по елементах'!$A$1040002</definedName>
    <definedName name="A1060000">'1_Структура по елементах'!$A$1020002</definedName>
    <definedName name="A1999999">'1_Структура по елементах'!$A$1000023</definedName>
    <definedName name="A2000021">'1_Структура по елементах'!$A$1000023</definedName>
    <definedName name="A6000000">'1_Структура по елементах'!$A$600002</definedName>
    <definedName name="xff1">'1_Структура по елементах'!$XDS$1</definedName>
    <definedName name="xgg">'1_Структура по елементах'!$XAP$1</definedName>
    <definedName name="xgg1">'1_Структура по елементах'!$XAP$1</definedName>
    <definedName name="xxx1">'1_Структура по елементах'!$BBQ$1</definedName>
    <definedName name="zzz1">'1_Структура по елементах'!$DDS$1</definedName>
    <definedName name="_xlnm.Print_Titles" localSheetId="4">'1_Структура по елементах'!$B:$B,'1_Структура по елементах'!$10:$10</definedName>
    <definedName name="_xlnm.Print_Titles" localSheetId="14">Д10!$8:$8</definedName>
    <definedName name="_xlnm.Print_Titles" localSheetId="7">Д3!$7:$7</definedName>
    <definedName name="_xlnm.Print_Titles" localSheetId="13">Д9!$7:$7</definedName>
    <definedName name="_xlnm.Print_Area" localSheetId="4">'1_Структура по елементах'!$A$1:$BC$1001</definedName>
    <definedName name="_xlnm.Print_Area" localSheetId="5">'2_ФОП'!$A$1:$O$28</definedName>
    <definedName name="_xlnm.Print_Area" localSheetId="3">'4_Структура пл.соб.'!$A$1:$F$21</definedName>
    <definedName name="_xlnm.Print_Area" localSheetId="1">'5_Розрахунок тарифів'!$A$1:$S$27</definedName>
    <definedName name="_xlnm.Print_Area" localSheetId="6">Д2!$A$1:$R$37</definedName>
    <definedName name="_xlnm.Print_Area" localSheetId="8">Д4!$A$1:$G$62</definedName>
    <definedName name="_xlnm.Print_Area" localSheetId="9">Д5!$A$1:$G$46</definedName>
    <definedName name="_xlnm.Print_Area" localSheetId="0">ІНСТРУКЦІЯ!$A$1:$A$9</definedName>
  </definedNames>
  <calcPr calcId="152511"/>
</workbook>
</file>

<file path=xl/calcChain.xml><?xml version="1.0" encoding="utf-8"?>
<calcChain xmlns="http://schemas.openxmlformats.org/spreadsheetml/2006/main">
  <c r="M21" i="4" l="1"/>
  <c r="N21" i="4"/>
  <c r="O21" i="4"/>
  <c r="P21" i="4"/>
  <c r="AH24" i="3"/>
  <c r="AH18" i="3"/>
  <c r="J10" i="13"/>
  <c r="J9" i="1"/>
  <c r="H9" i="1"/>
  <c r="G9" i="1"/>
  <c r="I9" i="1" s="1"/>
  <c r="Y84" i="3" l="1"/>
  <c r="Y17" i="3"/>
  <c r="Y24" i="3"/>
  <c r="Y26" i="3"/>
  <c r="Y16" i="3"/>
  <c r="Y15" i="3"/>
  <c r="N12" i="13"/>
  <c r="Y38" i="3"/>
  <c r="Y39" i="3"/>
  <c r="Y45" i="3"/>
  <c r="Y43" i="3"/>
  <c r="Y28" i="3"/>
  <c r="Y32" i="3"/>
  <c r="Y75" i="3"/>
  <c r="Y27" i="3"/>
  <c r="Y34" i="3"/>
  <c r="Y80" i="3"/>
  <c r="Y23" i="3"/>
  <c r="Y20" i="3"/>
  <c r="Y18" i="3"/>
  <c r="Y81" i="3"/>
  <c r="Y25" i="3"/>
  <c r="Y74" i="3"/>
  <c r="Y47" i="3"/>
  <c r="Y33" i="3"/>
  <c r="Y42" i="3"/>
  <c r="Y31" i="3"/>
  <c r="Y29" i="3"/>
  <c r="Y54" i="3"/>
  <c r="Y36" i="3"/>
  <c r="Y35" i="3"/>
  <c r="X27" i="3"/>
  <c r="X33" i="3"/>
  <c r="X36" i="3"/>
  <c r="X15" i="3"/>
  <c r="X35" i="3"/>
  <c r="X18" i="3"/>
  <c r="X26" i="3"/>
  <c r="X16" i="3"/>
  <c r="V15" i="3"/>
  <c r="V16" i="3"/>
  <c r="U16" i="3"/>
  <c r="U52" i="3"/>
  <c r="U24" i="3"/>
  <c r="U15" i="3"/>
  <c r="U26" i="3"/>
  <c r="R54" i="3"/>
  <c r="R40" i="3"/>
  <c r="R46" i="3"/>
  <c r="R39" i="3"/>
  <c r="R37" i="3"/>
  <c r="R27" i="3"/>
  <c r="R17" i="3"/>
  <c r="R34" i="3"/>
  <c r="R26" i="3"/>
  <c r="R24" i="3"/>
  <c r="R18" i="3"/>
  <c r="R20" i="3"/>
  <c r="R16" i="3"/>
  <c r="N14" i="13"/>
  <c r="M12" i="13"/>
  <c r="J12" i="13"/>
  <c r="M83" i="3"/>
  <c r="M79" i="3"/>
  <c r="M75" i="3"/>
  <c r="M74" i="3"/>
  <c r="M73" i="3"/>
  <c r="M72" i="3"/>
  <c r="M54" i="3"/>
  <c r="M48" i="3"/>
  <c r="M47" i="3"/>
  <c r="M45" i="3"/>
  <c r="M44" i="3"/>
  <c r="M43" i="3"/>
  <c r="M42" i="3"/>
  <c r="M40" i="3"/>
  <c r="M39" i="3"/>
  <c r="M36" i="3"/>
  <c r="M35" i="3"/>
  <c r="M34" i="3"/>
  <c r="M33" i="3"/>
  <c r="M32" i="3"/>
  <c r="M31" i="3"/>
  <c r="M30" i="3"/>
  <c r="M29" i="3"/>
  <c r="M28" i="3"/>
  <c r="M27" i="3"/>
  <c r="M26" i="3"/>
  <c r="M20" i="3"/>
  <c r="M18" i="3"/>
  <c r="M17" i="3"/>
  <c r="M16" i="3"/>
  <c r="M15" i="3"/>
  <c r="N18" i="13"/>
  <c r="AU13" i="3" l="1"/>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01" i="3"/>
  <c r="AU102" i="3"/>
  <c r="AU103" i="3"/>
  <c r="AU104" i="3"/>
  <c r="AU105" i="3"/>
  <c r="AU106" i="3"/>
  <c r="AU107" i="3"/>
  <c r="AU108" i="3"/>
  <c r="AU109" i="3"/>
  <c r="AU110" i="3"/>
  <c r="AU111" i="3"/>
  <c r="AU112" i="3"/>
  <c r="AU113" i="3"/>
  <c r="AU114" i="3"/>
  <c r="AU115" i="3"/>
  <c r="AU116" i="3"/>
  <c r="AU117" i="3"/>
  <c r="AU118" i="3"/>
  <c r="AU119" i="3"/>
  <c r="AU120" i="3"/>
  <c r="AU121" i="3"/>
  <c r="AU122" i="3"/>
  <c r="AU123" i="3"/>
  <c r="AU124" i="3"/>
  <c r="AU125" i="3"/>
  <c r="AU126" i="3"/>
  <c r="AU127" i="3"/>
  <c r="AU128" i="3"/>
  <c r="AU129" i="3"/>
  <c r="AU130" i="3"/>
  <c r="AU131" i="3"/>
  <c r="AU132" i="3"/>
  <c r="AU133" i="3"/>
  <c r="AU134" i="3"/>
  <c r="AU135" i="3"/>
  <c r="AU136" i="3"/>
  <c r="AU137" i="3"/>
  <c r="AU138" i="3"/>
  <c r="AU139" i="3"/>
  <c r="AU140" i="3"/>
  <c r="AU141" i="3"/>
  <c r="AU142" i="3"/>
  <c r="AU143" i="3"/>
  <c r="AU144" i="3"/>
  <c r="AU145" i="3"/>
  <c r="AU146" i="3"/>
  <c r="AU147" i="3"/>
  <c r="AU148" i="3"/>
  <c r="AU149" i="3"/>
  <c r="AU150" i="3"/>
  <c r="AU151" i="3"/>
  <c r="AU152" i="3"/>
  <c r="AU153" i="3"/>
  <c r="AU154" i="3"/>
  <c r="AU155" i="3"/>
  <c r="AU156" i="3"/>
  <c r="AU157" i="3"/>
  <c r="AU158" i="3"/>
  <c r="AU159" i="3"/>
  <c r="AU160" i="3"/>
  <c r="AU161" i="3"/>
  <c r="AU162" i="3"/>
  <c r="AU163" i="3"/>
  <c r="AU164" i="3"/>
  <c r="AU165" i="3"/>
  <c r="AU166" i="3"/>
  <c r="AU167" i="3"/>
  <c r="AU168" i="3"/>
  <c r="AU169" i="3"/>
  <c r="AU170" i="3"/>
  <c r="AU171" i="3"/>
  <c r="AU172" i="3"/>
  <c r="AU173" i="3"/>
  <c r="AU174" i="3"/>
  <c r="AU175" i="3"/>
  <c r="AU176" i="3"/>
  <c r="AP23" i="3" l="1"/>
  <c r="AO23" i="3"/>
  <c r="AL23" i="3"/>
  <c r="AE23" i="3"/>
  <c r="W23" i="3"/>
  <c r="W22" i="3"/>
  <c r="S23" i="3"/>
  <c r="P23" i="3" s="1"/>
  <c r="O23" i="3" s="1"/>
  <c r="N23" i="3"/>
  <c r="N24" i="3"/>
  <c r="N22" i="3"/>
  <c r="K23" i="3"/>
  <c r="K22" i="3"/>
  <c r="G23" i="3"/>
  <c r="D23" i="3" s="1"/>
  <c r="C23" i="3" s="1"/>
  <c r="AP22" i="3"/>
  <c r="AO22" i="3"/>
  <c r="AL22" i="3"/>
  <c r="AE22" i="3"/>
  <c r="S22" i="3"/>
  <c r="P22" i="3" s="1"/>
  <c r="O22" i="3" s="1"/>
  <c r="G22" i="3"/>
  <c r="AB23" i="3" l="1"/>
  <c r="AA23" i="3" s="1"/>
  <c r="D22" i="3"/>
  <c r="C22" i="3" s="1"/>
  <c r="AB22" i="3"/>
  <c r="AA22" i="3" s="1"/>
  <c r="E15" i="17" l="1"/>
  <c r="D15" i="17"/>
  <c r="E14" i="17"/>
  <c r="D14" i="17"/>
  <c r="E13" i="17"/>
  <c r="D13" i="17"/>
  <c r="E10" i="17"/>
  <c r="D10" i="17"/>
  <c r="G10" i="17"/>
  <c r="K54" i="16" l="1"/>
  <c r="E20" i="16"/>
  <c r="D20" i="16"/>
  <c r="G20" i="16"/>
  <c r="E19" i="16"/>
  <c r="D19" i="16"/>
  <c r="E18" i="16"/>
  <c r="D18" i="16"/>
  <c r="E15" i="16"/>
  <c r="D15" i="16"/>
  <c r="E14" i="16"/>
  <c r="D14" i="16"/>
  <c r="G14" i="16"/>
  <c r="E13" i="16"/>
  <c r="D13" i="16"/>
  <c r="E12" i="16"/>
  <c r="D12" i="16"/>
  <c r="R33" i="15"/>
  <c r="Q33" i="15"/>
  <c r="N33" i="15"/>
  <c r="M33" i="15"/>
  <c r="J33" i="15"/>
  <c r="I33" i="15"/>
  <c r="F33" i="15"/>
  <c r="E33" i="15"/>
  <c r="L10" i="15"/>
  <c r="F19" i="15"/>
  <c r="E19" i="15"/>
  <c r="F18" i="15"/>
  <c r="F17" i="15"/>
  <c r="E18" i="15"/>
  <c r="E17" i="15"/>
  <c r="H14" i="15"/>
  <c r="F14" i="15"/>
  <c r="E14" i="15"/>
  <c r="F13" i="15"/>
  <c r="F11" i="15"/>
  <c r="E13" i="15" l="1"/>
  <c r="E12" i="15"/>
  <c r="F12" i="15"/>
  <c r="E11" i="15"/>
  <c r="E10" i="15"/>
  <c r="F10" i="15"/>
  <c r="H10" i="15"/>
  <c r="K9" i="15"/>
  <c r="S9" i="15"/>
  <c r="O9" i="15"/>
  <c r="G9" i="15"/>
  <c r="K17" i="3"/>
  <c r="G17" i="3"/>
  <c r="W16" i="3"/>
  <c r="S16" i="3"/>
  <c r="P16" i="3" l="1"/>
  <c r="O16" i="3" s="1"/>
  <c r="D17" i="3"/>
  <c r="C17" i="3" s="1"/>
  <c r="E9" i="15"/>
  <c r="F9" i="15"/>
  <c r="W15" i="3" l="1"/>
  <c r="S15" i="3"/>
  <c r="Y14" i="3"/>
  <c r="X14" i="3"/>
  <c r="V14" i="3"/>
  <c r="E11" i="17" s="1"/>
  <c r="U14" i="3"/>
  <c r="E16" i="16" s="1"/>
  <c r="T14" i="3"/>
  <c r="F15" i="15" s="1"/>
  <c r="R14" i="3"/>
  <c r="Q14" i="3"/>
  <c r="M14" i="3"/>
  <c r="L14" i="3"/>
  <c r="J14" i="3"/>
  <c r="D11" i="17" s="1"/>
  <c r="I14" i="3"/>
  <c r="D16" i="16" s="1"/>
  <c r="H14" i="3"/>
  <c r="E15" i="15" s="1"/>
  <c r="F14" i="3"/>
  <c r="E14" i="3"/>
  <c r="L18" i="13"/>
  <c r="H18" i="13"/>
  <c r="L12" i="13"/>
  <c r="H12" i="13"/>
  <c r="I16" i="13"/>
  <c r="I17" i="13" s="1"/>
  <c r="F24" i="14"/>
  <c r="F30" i="14" s="1"/>
  <c r="E18" i="13" l="1"/>
  <c r="D18" i="13" s="1"/>
  <c r="P15" i="3"/>
  <c r="O15" i="3" s="1"/>
  <c r="E12" i="13"/>
  <c r="D12" i="13" s="1"/>
  <c r="F21" i="14"/>
  <c r="F28" i="14"/>
  <c r="F26" i="14"/>
  <c r="A1" i="4" l="1"/>
  <c r="A1" i="1"/>
  <c r="A1" i="2"/>
  <c r="A1" i="3"/>
  <c r="A1" i="13" l="1"/>
  <c r="G10" i="22"/>
  <c r="E10" i="22"/>
  <c r="D10" i="22"/>
  <c r="D30" i="23"/>
  <c r="S56" i="16" l="1"/>
  <c r="O55" i="16"/>
  <c r="F38" i="14" l="1"/>
  <c r="S7" i="4"/>
  <c r="R7" i="4"/>
  <c r="Q7" i="4"/>
  <c r="K7" i="4"/>
  <c r="J7" i="4"/>
  <c r="I7" i="4"/>
  <c r="G28" i="18"/>
  <c r="F28" i="18"/>
  <c r="E28" i="18"/>
  <c r="E24" i="14"/>
  <c r="E21" i="14" s="1"/>
  <c r="D24" i="14"/>
  <c r="D21" i="14" s="1"/>
  <c r="D27" i="18"/>
  <c r="E26" i="14" l="1"/>
  <c r="E28" i="14"/>
  <c r="E30" i="14"/>
  <c r="D28" i="18"/>
  <c r="H7" i="4"/>
  <c r="P7" i="4"/>
  <c r="F40" i="14"/>
  <c r="F44" i="14" s="1"/>
  <c r="F30" i="23" s="1"/>
  <c r="D26" i="14"/>
  <c r="D28" i="14"/>
  <c r="D30" i="14"/>
  <c r="F39" i="14"/>
  <c r="F41" i="14"/>
  <c r="F58" i="16"/>
  <c r="R58" i="16"/>
  <c r="Q58" i="16"/>
  <c r="P58" i="16"/>
  <c r="N58" i="16"/>
  <c r="M58" i="16"/>
  <c r="L58" i="16"/>
  <c r="J58" i="16"/>
  <c r="I58" i="16"/>
  <c r="H58" i="16"/>
  <c r="E58" i="16"/>
  <c r="D58" i="16"/>
  <c r="K52" i="16" l="1"/>
  <c r="L7" i="1"/>
  <c r="E29" i="18"/>
  <c r="M7" i="4"/>
  <c r="F43" i="14"/>
  <c r="E30" i="23" s="1"/>
  <c r="S52" i="16"/>
  <c r="G29" i="18"/>
  <c r="N7" i="1"/>
  <c r="O7" i="4"/>
  <c r="F29" i="18"/>
  <c r="O52" i="16"/>
  <c r="N7" i="4"/>
  <c r="M7" i="1"/>
  <c r="F45" i="14"/>
  <c r="G30" i="23" s="1"/>
  <c r="L7" i="4" l="1"/>
  <c r="K7" i="1"/>
  <c r="D29" i="18"/>
  <c r="G9" i="23"/>
  <c r="F9" i="23"/>
  <c r="E9" i="23"/>
  <c r="D9" i="23"/>
  <c r="G10" i="23"/>
  <c r="F10" i="23"/>
  <c r="E10" i="23"/>
  <c r="D10" i="23"/>
  <c r="R7" i="1" l="1"/>
  <c r="Q7" i="1"/>
  <c r="P7" i="1"/>
  <c r="G42" i="17"/>
  <c r="G41" i="17"/>
  <c r="G40" i="17"/>
  <c r="K39" i="17" s="1"/>
  <c r="G39" i="17"/>
  <c r="E42" i="17"/>
  <c r="Q39" i="17" s="1"/>
  <c r="E41" i="17"/>
  <c r="M39" i="17" s="1"/>
  <c r="E40" i="17"/>
  <c r="I39" i="17" s="1"/>
  <c r="E39" i="17"/>
  <c r="D42" i="17"/>
  <c r="P39" i="17" s="1"/>
  <c r="D41" i="17"/>
  <c r="L39" i="17" s="1"/>
  <c r="D40" i="17"/>
  <c r="H39" i="17" s="1"/>
  <c r="D39" i="17"/>
  <c r="G56" i="16"/>
  <c r="G55" i="16"/>
  <c r="G54" i="16"/>
  <c r="G53" i="16"/>
  <c r="G52" i="16"/>
  <c r="G51" i="16"/>
  <c r="G50" i="16"/>
  <c r="E56" i="16"/>
  <c r="Q56" i="16" s="1"/>
  <c r="E55" i="16"/>
  <c r="M55" i="16" s="1"/>
  <c r="E54" i="16"/>
  <c r="I54" i="16" s="1"/>
  <c r="E53" i="16"/>
  <c r="E52" i="16"/>
  <c r="E51" i="16"/>
  <c r="E50" i="16"/>
  <c r="D56" i="16"/>
  <c r="P56" i="16" s="1"/>
  <c r="D55" i="16"/>
  <c r="L55" i="16" s="1"/>
  <c r="D54" i="16"/>
  <c r="H54" i="16" s="1"/>
  <c r="D53" i="16"/>
  <c r="D52" i="16"/>
  <c r="D51" i="16"/>
  <c r="D50" i="16"/>
  <c r="G49" i="16"/>
  <c r="E49" i="16"/>
  <c r="D49" i="16"/>
  <c r="G47" i="16"/>
  <c r="E47" i="16"/>
  <c r="D47" i="16"/>
  <c r="G46" i="16"/>
  <c r="E46" i="16"/>
  <c r="D46" i="16"/>
  <c r="G45" i="16"/>
  <c r="E45" i="16"/>
  <c r="D45" i="16"/>
  <c r="G44" i="16"/>
  <c r="E44" i="16"/>
  <c r="D44" i="16"/>
  <c r="H43" i="15"/>
  <c r="J7" i="1"/>
  <c r="I7" i="1"/>
  <c r="H7" i="1"/>
  <c r="T43" i="15"/>
  <c r="P43" i="15"/>
  <c r="L43" i="15"/>
  <c r="R43" i="15"/>
  <c r="Q43" i="15"/>
  <c r="N43" i="15"/>
  <c r="M43" i="15"/>
  <c r="J43" i="15"/>
  <c r="I43" i="15"/>
  <c r="F43" i="15"/>
  <c r="J12" i="15" s="1"/>
  <c r="E43" i="15"/>
  <c r="I12" i="15" s="1"/>
  <c r="D48" i="16" l="1"/>
  <c r="G48" i="16"/>
  <c r="E48" i="16"/>
  <c r="Q19" i="15"/>
  <c r="Q18" i="15"/>
  <c r="Q17" i="15"/>
  <c r="M19" i="15"/>
  <c r="M18" i="15"/>
  <c r="M17" i="15"/>
  <c r="I19" i="15"/>
  <c r="I18" i="15"/>
  <c r="I17" i="15"/>
  <c r="Q15" i="15"/>
  <c r="Q14" i="15"/>
  <c r="Q13" i="15"/>
  <c r="M15" i="15"/>
  <c r="M14" i="15"/>
  <c r="M13" i="15"/>
  <c r="I15" i="15"/>
  <c r="I14" i="15"/>
  <c r="I13" i="15"/>
  <c r="M11" i="15"/>
  <c r="I11" i="15"/>
  <c r="Q11" i="15"/>
  <c r="Q20" i="16"/>
  <c r="Q19" i="16"/>
  <c r="Q18" i="16"/>
  <c r="Q16" i="16"/>
  <c r="Q15" i="16"/>
  <c r="Q14" i="16"/>
  <c r="Q12" i="16"/>
  <c r="M20" i="16"/>
  <c r="M19" i="16"/>
  <c r="M18" i="16"/>
  <c r="M16" i="16"/>
  <c r="M15" i="16"/>
  <c r="M14" i="16"/>
  <c r="M12" i="16"/>
  <c r="I20" i="16"/>
  <c r="I19" i="16"/>
  <c r="I18" i="16"/>
  <c r="I16" i="16"/>
  <c r="I15" i="16"/>
  <c r="I14" i="16"/>
  <c r="I12" i="16"/>
  <c r="R11" i="15"/>
  <c r="R19" i="15"/>
  <c r="R18" i="15"/>
  <c r="R17" i="15"/>
  <c r="N19" i="15"/>
  <c r="N18" i="15"/>
  <c r="N17" i="15"/>
  <c r="J19" i="15"/>
  <c r="J18" i="15"/>
  <c r="J17" i="15"/>
  <c r="R15" i="15"/>
  <c r="R14" i="15"/>
  <c r="R13" i="15"/>
  <c r="N15" i="15"/>
  <c r="N14" i="15"/>
  <c r="N13" i="15"/>
  <c r="J15" i="15"/>
  <c r="J14" i="15"/>
  <c r="J13" i="15"/>
  <c r="J11" i="15"/>
  <c r="N11" i="15"/>
  <c r="P20" i="16"/>
  <c r="P19" i="16"/>
  <c r="P18" i="16"/>
  <c r="P16" i="16"/>
  <c r="P15" i="16"/>
  <c r="P14" i="16"/>
  <c r="P12" i="16"/>
  <c r="L20" i="16"/>
  <c r="L19" i="16"/>
  <c r="L18" i="16"/>
  <c r="L16" i="16"/>
  <c r="L15" i="16"/>
  <c r="L14" i="16"/>
  <c r="L12" i="16"/>
  <c r="H20" i="16"/>
  <c r="H19" i="16"/>
  <c r="H18" i="16"/>
  <c r="H16" i="16"/>
  <c r="H15" i="16"/>
  <c r="H14" i="16"/>
  <c r="H12" i="16"/>
  <c r="P15" i="17"/>
  <c r="P14" i="17"/>
  <c r="P13" i="17"/>
  <c r="P11" i="17"/>
  <c r="P10" i="17"/>
  <c r="L15" i="17"/>
  <c r="L14" i="17"/>
  <c r="L13" i="17"/>
  <c r="L11" i="17"/>
  <c r="L10" i="17"/>
  <c r="H10" i="17"/>
  <c r="H15" i="17"/>
  <c r="H14" i="17"/>
  <c r="H13" i="17"/>
  <c r="H11" i="17"/>
  <c r="I15" i="17"/>
  <c r="I14" i="17"/>
  <c r="I13" i="17"/>
  <c r="I11" i="17"/>
  <c r="Q15" i="17"/>
  <c r="Q14" i="17"/>
  <c r="Q13" i="17"/>
  <c r="Q11" i="17"/>
  <c r="Q10" i="17"/>
  <c r="M15" i="17"/>
  <c r="M14" i="17"/>
  <c r="M13" i="17"/>
  <c r="M11" i="17"/>
  <c r="M10" i="17"/>
  <c r="I10" i="17"/>
  <c r="K10" i="17"/>
  <c r="S33" i="16"/>
  <c r="O33" i="16"/>
  <c r="S32" i="16"/>
  <c r="K27" i="17"/>
  <c r="K28" i="17"/>
  <c r="S30" i="16"/>
  <c r="O32" i="16"/>
  <c r="O30" i="16"/>
  <c r="K32" i="16"/>
  <c r="K30" i="16"/>
  <c r="S31" i="16"/>
  <c r="O31" i="16"/>
  <c r="K31" i="16"/>
  <c r="N9" i="15" l="1"/>
  <c r="M9" i="15"/>
  <c r="Q9" i="15"/>
  <c r="J9" i="15"/>
  <c r="I9" i="15"/>
  <c r="R9" i="15"/>
  <c r="B3" i="18"/>
  <c r="B3" i="17" l="1"/>
  <c r="B3" i="20"/>
  <c r="A3" i="21" s="1"/>
  <c r="B3" i="16"/>
  <c r="D3" i="15" s="1"/>
  <c r="L21" i="4"/>
  <c r="G37" i="16" s="1"/>
  <c r="H21" i="4"/>
  <c r="H36" i="15" s="1"/>
  <c r="G21" i="4"/>
  <c r="F21" i="4"/>
  <c r="E21" i="4"/>
  <c r="D14" i="4"/>
  <c r="S22" i="4"/>
  <c r="R22" i="4"/>
  <c r="Q22" i="4"/>
  <c r="O22" i="4"/>
  <c r="N22" i="4"/>
  <c r="M22" i="4"/>
  <c r="K22" i="4"/>
  <c r="J22" i="4"/>
  <c r="I22" i="4"/>
  <c r="R17" i="1"/>
  <c r="Q17" i="1"/>
  <c r="P17" i="1"/>
  <c r="O17" i="1"/>
  <c r="N17" i="1"/>
  <c r="M17" i="1"/>
  <c r="L17" i="1"/>
  <c r="K17" i="1"/>
  <c r="J17" i="1"/>
  <c r="I17" i="1"/>
  <c r="H17" i="1"/>
  <c r="G17" i="1"/>
  <c r="F17" i="1"/>
  <c r="E17" i="1"/>
  <c r="D17" i="1"/>
  <c r="C17" i="1"/>
  <c r="R16" i="1"/>
  <c r="Q16" i="1"/>
  <c r="P16" i="1"/>
  <c r="N16" i="1"/>
  <c r="M16" i="1"/>
  <c r="L16" i="1"/>
  <c r="J16" i="1"/>
  <c r="I16" i="1"/>
  <c r="H16" i="1"/>
  <c r="R20" i="1"/>
  <c r="Q20" i="1"/>
  <c r="P20" i="1"/>
  <c r="O20" i="1"/>
  <c r="N20" i="1"/>
  <c r="M20" i="1"/>
  <c r="L20" i="1"/>
  <c r="K20" i="1"/>
  <c r="J20" i="1"/>
  <c r="I20" i="1"/>
  <c r="H20" i="1"/>
  <c r="G20" i="1"/>
  <c r="F20" i="1"/>
  <c r="E20" i="1"/>
  <c r="D20" i="1"/>
  <c r="C20" i="1"/>
  <c r="R19" i="1"/>
  <c r="Q19" i="1"/>
  <c r="P19" i="1"/>
  <c r="N19" i="1"/>
  <c r="M19" i="1"/>
  <c r="L19" i="1"/>
  <c r="J19" i="1"/>
  <c r="I19" i="1"/>
  <c r="H19" i="1"/>
  <c r="H12" i="15"/>
  <c r="D16" i="23" s="1"/>
  <c r="D14" i="23"/>
  <c r="O7" i="1"/>
  <c r="O19" i="1" s="1"/>
  <c r="K16" i="1"/>
  <c r="G7" i="1"/>
  <c r="N27" i="13"/>
  <c r="N28" i="13" s="1"/>
  <c r="M27" i="13"/>
  <c r="M28" i="13" s="1"/>
  <c r="K27" i="13"/>
  <c r="K28" i="13" s="1"/>
  <c r="J27" i="13"/>
  <c r="J28" i="13" s="1"/>
  <c r="I27" i="13"/>
  <c r="I28" i="13" s="1"/>
  <c r="L26" i="13"/>
  <c r="H26" i="13"/>
  <c r="L25" i="13"/>
  <c r="H25" i="13"/>
  <c r="O25" i="13" s="1"/>
  <c r="L24" i="13"/>
  <c r="H24" i="13"/>
  <c r="O24" i="13" s="1"/>
  <c r="N22" i="13"/>
  <c r="N23" i="13" s="1"/>
  <c r="M22" i="13"/>
  <c r="M23" i="13" s="1"/>
  <c r="K22" i="13"/>
  <c r="K23" i="13" s="1"/>
  <c r="J22" i="13"/>
  <c r="J23" i="13" s="1"/>
  <c r="I22" i="13"/>
  <c r="I23" i="13" s="1"/>
  <c r="L21" i="13"/>
  <c r="H21" i="13"/>
  <c r="L20" i="13"/>
  <c r="H20" i="13"/>
  <c r="O20" i="13" s="1"/>
  <c r="L19" i="13"/>
  <c r="H19" i="13"/>
  <c r="O19" i="13" s="1"/>
  <c r="N16" i="13"/>
  <c r="N17" i="13" s="1"/>
  <c r="M16" i="13"/>
  <c r="M17" i="13" s="1"/>
  <c r="K16" i="13"/>
  <c r="K17" i="13" s="1"/>
  <c r="J16" i="13"/>
  <c r="J17" i="13" s="1"/>
  <c r="L15" i="13"/>
  <c r="H15" i="13"/>
  <c r="L14" i="13"/>
  <c r="H14" i="13"/>
  <c r="L13" i="13"/>
  <c r="H13" i="13"/>
  <c r="N11" i="13"/>
  <c r="M11" i="13"/>
  <c r="K11" i="13"/>
  <c r="J11" i="13"/>
  <c r="I11" i="13"/>
  <c r="G11" i="13"/>
  <c r="F11" i="13"/>
  <c r="L10" i="13"/>
  <c r="H10" i="13"/>
  <c r="L8" i="13"/>
  <c r="H8" i="13"/>
  <c r="O8" i="13" s="1"/>
  <c r="AL1001" i="3"/>
  <c r="AE1001" i="3"/>
  <c r="W1001" i="3"/>
  <c r="S1001" i="3"/>
  <c r="K1001" i="3"/>
  <c r="G1001" i="3"/>
  <c r="A1001" i="3"/>
  <c r="AQ1001" i="3" s="1"/>
  <c r="AL1000" i="3"/>
  <c r="AE1000" i="3"/>
  <c r="W1000" i="3"/>
  <c r="S1000" i="3"/>
  <c r="K1000" i="3"/>
  <c r="G1000" i="3"/>
  <c r="A1000" i="3"/>
  <c r="AQ1000" i="3" s="1"/>
  <c r="AL999" i="3"/>
  <c r="AE999" i="3"/>
  <c r="W999" i="3"/>
  <c r="S999" i="3"/>
  <c r="K999" i="3"/>
  <c r="G999" i="3"/>
  <c r="A999" i="3"/>
  <c r="AQ999" i="3" s="1"/>
  <c r="AL998" i="3"/>
  <c r="AE998" i="3"/>
  <c r="W998" i="3"/>
  <c r="S998" i="3"/>
  <c r="K998" i="3"/>
  <c r="G998" i="3"/>
  <c r="A998" i="3"/>
  <c r="AQ998" i="3" s="1"/>
  <c r="AL997" i="3"/>
  <c r="AE997" i="3"/>
  <c r="W997" i="3"/>
  <c r="S997" i="3"/>
  <c r="K997" i="3"/>
  <c r="G997" i="3"/>
  <c r="A997" i="3"/>
  <c r="AQ997" i="3" s="1"/>
  <c r="AL996" i="3"/>
  <c r="AE996" i="3"/>
  <c r="W996" i="3"/>
  <c r="S996" i="3"/>
  <c r="K996" i="3"/>
  <c r="G996" i="3"/>
  <c r="A996" i="3"/>
  <c r="AQ996" i="3" s="1"/>
  <c r="AL995" i="3"/>
  <c r="AE995" i="3"/>
  <c r="W995" i="3"/>
  <c r="S995" i="3"/>
  <c r="K995" i="3"/>
  <c r="G995" i="3"/>
  <c r="A995" i="3"/>
  <c r="AQ995" i="3" s="1"/>
  <c r="AL994" i="3"/>
  <c r="AE994" i="3"/>
  <c r="W994" i="3"/>
  <c r="S994" i="3"/>
  <c r="K994" i="3"/>
  <c r="G994" i="3"/>
  <c r="A994" i="3"/>
  <c r="AQ994" i="3" s="1"/>
  <c r="AL993" i="3"/>
  <c r="AE993" i="3"/>
  <c r="W993" i="3"/>
  <c r="S993" i="3"/>
  <c r="K993" i="3"/>
  <c r="G993" i="3"/>
  <c r="A993" i="3"/>
  <c r="AQ993" i="3" s="1"/>
  <c r="AL992" i="3"/>
  <c r="AE992" i="3"/>
  <c r="W992" i="3"/>
  <c r="S992" i="3"/>
  <c r="K992" i="3"/>
  <c r="G992" i="3"/>
  <c r="A992" i="3"/>
  <c r="AQ992" i="3" s="1"/>
  <c r="AL991" i="3"/>
  <c r="AE991" i="3"/>
  <c r="W991" i="3"/>
  <c r="S991" i="3"/>
  <c r="K991" i="3"/>
  <c r="G991" i="3"/>
  <c r="A991" i="3"/>
  <c r="AQ991" i="3" s="1"/>
  <c r="AL990" i="3"/>
  <c r="AE990" i="3"/>
  <c r="W990" i="3"/>
  <c r="S990" i="3"/>
  <c r="K990" i="3"/>
  <c r="G990" i="3"/>
  <c r="A990" i="3"/>
  <c r="AQ990" i="3" s="1"/>
  <c r="AL989" i="3"/>
  <c r="AE989" i="3"/>
  <c r="W989" i="3"/>
  <c r="S989" i="3"/>
  <c r="K989" i="3"/>
  <c r="G989" i="3"/>
  <c r="A989" i="3"/>
  <c r="AQ989" i="3" s="1"/>
  <c r="AL988" i="3"/>
  <c r="AE988" i="3"/>
  <c r="W988" i="3"/>
  <c r="S988" i="3"/>
  <c r="K988" i="3"/>
  <c r="G988" i="3"/>
  <c r="A988" i="3"/>
  <c r="AQ988" i="3" s="1"/>
  <c r="AL987" i="3"/>
  <c r="AE987" i="3"/>
  <c r="W987" i="3"/>
  <c r="S987" i="3"/>
  <c r="K987" i="3"/>
  <c r="G987" i="3"/>
  <c r="A987" i="3"/>
  <c r="AQ987" i="3" s="1"/>
  <c r="AL986" i="3"/>
  <c r="AE986" i="3"/>
  <c r="W986" i="3"/>
  <c r="S986" i="3"/>
  <c r="K986" i="3"/>
  <c r="G986" i="3"/>
  <c r="A986" i="3"/>
  <c r="AQ986" i="3" s="1"/>
  <c r="AL985" i="3"/>
  <c r="AE985" i="3"/>
  <c r="W985" i="3"/>
  <c r="S985" i="3"/>
  <c r="K985" i="3"/>
  <c r="G985" i="3"/>
  <c r="A985" i="3"/>
  <c r="AQ985" i="3" s="1"/>
  <c r="AL984" i="3"/>
  <c r="AE984" i="3"/>
  <c r="W984" i="3"/>
  <c r="S984" i="3"/>
  <c r="K984" i="3"/>
  <c r="G984" i="3"/>
  <c r="A984" i="3"/>
  <c r="AQ984" i="3" s="1"/>
  <c r="AL983" i="3"/>
  <c r="AE983" i="3"/>
  <c r="W983" i="3"/>
  <c r="S983" i="3"/>
  <c r="K983" i="3"/>
  <c r="G983" i="3"/>
  <c r="A983" i="3"/>
  <c r="AQ983" i="3" s="1"/>
  <c r="AL982" i="3"/>
  <c r="AE982" i="3"/>
  <c r="W982" i="3"/>
  <c r="S982" i="3"/>
  <c r="K982" i="3"/>
  <c r="G982" i="3"/>
  <c r="A982" i="3"/>
  <c r="AQ982" i="3" s="1"/>
  <c r="AL981" i="3"/>
  <c r="AE981" i="3"/>
  <c r="W981" i="3"/>
  <c r="S981" i="3"/>
  <c r="K981" i="3"/>
  <c r="G981" i="3"/>
  <c r="A981" i="3"/>
  <c r="AQ981" i="3" s="1"/>
  <c r="AL980" i="3"/>
  <c r="AE980" i="3"/>
  <c r="W980" i="3"/>
  <c r="S980" i="3"/>
  <c r="K980" i="3"/>
  <c r="G980" i="3"/>
  <c r="A980" i="3"/>
  <c r="AQ980" i="3" s="1"/>
  <c r="AL979" i="3"/>
  <c r="AE979" i="3"/>
  <c r="W979" i="3"/>
  <c r="S979" i="3"/>
  <c r="K979" i="3"/>
  <c r="G979" i="3"/>
  <c r="A979" i="3"/>
  <c r="AQ979" i="3" s="1"/>
  <c r="AL978" i="3"/>
  <c r="AE978" i="3"/>
  <c r="W978" i="3"/>
  <c r="S978" i="3"/>
  <c r="K978" i="3"/>
  <c r="G978" i="3"/>
  <c r="A978" i="3"/>
  <c r="AQ978" i="3" s="1"/>
  <c r="AL977" i="3"/>
  <c r="AE977" i="3"/>
  <c r="W977" i="3"/>
  <c r="S977" i="3"/>
  <c r="K977" i="3"/>
  <c r="G977" i="3"/>
  <c r="A977" i="3"/>
  <c r="AQ977" i="3" s="1"/>
  <c r="AL976" i="3"/>
  <c r="AE976" i="3"/>
  <c r="W976" i="3"/>
  <c r="S976" i="3"/>
  <c r="K976" i="3"/>
  <c r="G976" i="3"/>
  <c r="A976" i="3"/>
  <c r="AQ976" i="3" s="1"/>
  <c r="AL975" i="3"/>
  <c r="AE975" i="3"/>
  <c r="W975" i="3"/>
  <c r="S975" i="3"/>
  <c r="K975" i="3"/>
  <c r="G975" i="3"/>
  <c r="A975" i="3"/>
  <c r="AQ975" i="3" s="1"/>
  <c r="AL974" i="3"/>
  <c r="AE974" i="3"/>
  <c r="W974" i="3"/>
  <c r="S974" i="3"/>
  <c r="K974" i="3"/>
  <c r="G974" i="3"/>
  <c r="A974" i="3"/>
  <c r="AQ974" i="3" s="1"/>
  <c r="AL973" i="3"/>
  <c r="AE973" i="3"/>
  <c r="W973" i="3"/>
  <c r="S973" i="3"/>
  <c r="K973" i="3"/>
  <c r="G973" i="3"/>
  <c r="A973" i="3"/>
  <c r="AQ973" i="3" s="1"/>
  <c r="AL972" i="3"/>
  <c r="AE972" i="3"/>
  <c r="W972" i="3"/>
  <c r="S972" i="3"/>
  <c r="K972" i="3"/>
  <c r="G972" i="3"/>
  <c r="A972" i="3"/>
  <c r="AQ972" i="3" s="1"/>
  <c r="AL971" i="3"/>
  <c r="AE971" i="3"/>
  <c r="W971" i="3"/>
  <c r="S971" i="3"/>
  <c r="K971" i="3"/>
  <c r="G971" i="3"/>
  <c r="A971" i="3"/>
  <c r="AQ971" i="3" s="1"/>
  <c r="AL970" i="3"/>
  <c r="AE970" i="3"/>
  <c r="W970" i="3"/>
  <c r="S970" i="3"/>
  <c r="K970" i="3"/>
  <c r="G970" i="3"/>
  <c r="A970" i="3"/>
  <c r="AQ970" i="3" s="1"/>
  <c r="AL969" i="3"/>
  <c r="AE969" i="3"/>
  <c r="W969" i="3"/>
  <c r="S969" i="3"/>
  <c r="K969" i="3"/>
  <c r="G969" i="3"/>
  <c r="A969" i="3"/>
  <c r="AQ969" i="3" s="1"/>
  <c r="AL968" i="3"/>
  <c r="AE968" i="3"/>
  <c r="W968" i="3"/>
  <c r="S968" i="3"/>
  <c r="K968" i="3"/>
  <c r="G968" i="3"/>
  <c r="A968" i="3"/>
  <c r="AQ968" i="3" s="1"/>
  <c r="AL967" i="3"/>
  <c r="AE967" i="3"/>
  <c r="W967" i="3"/>
  <c r="S967" i="3"/>
  <c r="K967" i="3"/>
  <c r="G967" i="3"/>
  <c r="A967" i="3"/>
  <c r="AQ967" i="3" s="1"/>
  <c r="AL966" i="3"/>
  <c r="AE966" i="3"/>
  <c r="W966" i="3"/>
  <c r="S966" i="3"/>
  <c r="K966" i="3"/>
  <c r="G966" i="3"/>
  <c r="A966" i="3"/>
  <c r="AQ966" i="3" s="1"/>
  <c r="AL965" i="3"/>
  <c r="AE965" i="3"/>
  <c r="W965" i="3"/>
  <c r="S965" i="3"/>
  <c r="K965" i="3"/>
  <c r="G965" i="3"/>
  <c r="A965" i="3"/>
  <c r="AQ965" i="3" s="1"/>
  <c r="AL964" i="3"/>
  <c r="AE964" i="3"/>
  <c r="W964" i="3"/>
  <c r="S964" i="3"/>
  <c r="K964" i="3"/>
  <c r="G964" i="3"/>
  <c r="A964" i="3"/>
  <c r="AQ964" i="3" s="1"/>
  <c r="AL963" i="3"/>
  <c r="AE963" i="3"/>
  <c r="W963" i="3"/>
  <c r="S963" i="3"/>
  <c r="K963" i="3"/>
  <c r="G963" i="3"/>
  <c r="A963" i="3"/>
  <c r="AQ963" i="3" s="1"/>
  <c r="AL962" i="3"/>
  <c r="AE962" i="3"/>
  <c r="W962" i="3"/>
  <c r="S962" i="3"/>
  <c r="K962" i="3"/>
  <c r="G962" i="3"/>
  <c r="A962" i="3"/>
  <c r="AQ962" i="3" s="1"/>
  <c r="AL961" i="3"/>
  <c r="AE961" i="3"/>
  <c r="W961" i="3"/>
  <c r="S961" i="3"/>
  <c r="K961" i="3"/>
  <c r="G961" i="3"/>
  <c r="A961" i="3"/>
  <c r="AQ961" i="3" s="1"/>
  <c r="AL960" i="3"/>
  <c r="AE960" i="3"/>
  <c r="W960" i="3"/>
  <c r="S960" i="3"/>
  <c r="K960" i="3"/>
  <c r="G960" i="3"/>
  <c r="A960" i="3"/>
  <c r="AQ960" i="3" s="1"/>
  <c r="AL959" i="3"/>
  <c r="AE959" i="3"/>
  <c r="W959" i="3"/>
  <c r="S959" i="3"/>
  <c r="K959" i="3"/>
  <c r="G959" i="3"/>
  <c r="A959" i="3"/>
  <c r="AQ959" i="3" s="1"/>
  <c r="AL958" i="3"/>
  <c r="AE958" i="3"/>
  <c r="W958" i="3"/>
  <c r="S958" i="3"/>
  <c r="K958" i="3"/>
  <c r="G958" i="3"/>
  <c r="A958" i="3"/>
  <c r="AQ958" i="3" s="1"/>
  <c r="AL957" i="3"/>
  <c r="AE957" i="3"/>
  <c r="W957" i="3"/>
  <c r="S957" i="3"/>
  <c r="K957" i="3"/>
  <c r="G957" i="3"/>
  <c r="A957" i="3"/>
  <c r="AQ957" i="3" s="1"/>
  <c r="AL956" i="3"/>
  <c r="AE956" i="3"/>
  <c r="W956" i="3"/>
  <c r="S956" i="3"/>
  <c r="K956" i="3"/>
  <c r="G956" i="3"/>
  <c r="A956" i="3"/>
  <c r="AQ956" i="3" s="1"/>
  <c r="AL955" i="3"/>
  <c r="AE955" i="3"/>
  <c r="W955" i="3"/>
  <c r="S955" i="3"/>
  <c r="K955" i="3"/>
  <c r="G955" i="3"/>
  <c r="A955" i="3"/>
  <c r="AQ955" i="3" s="1"/>
  <c r="AL954" i="3"/>
  <c r="AE954" i="3"/>
  <c r="W954" i="3"/>
  <c r="S954" i="3"/>
  <c r="K954" i="3"/>
  <c r="G954" i="3"/>
  <c r="A954" i="3"/>
  <c r="AQ954" i="3" s="1"/>
  <c r="AL953" i="3"/>
  <c r="AE953" i="3"/>
  <c r="W953" i="3"/>
  <c r="S953" i="3"/>
  <c r="K953" i="3"/>
  <c r="G953" i="3"/>
  <c r="A953" i="3"/>
  <c r="AQ953" i="3" s="1"/>
  <c r="AL952" i="3"/>
  <c r="AE952" i="3"/>
  <c r="W952" i="3"/>
  <c r="S952" i="3"/>
  <c r="K952" i="3"/>
  <c r="G952" i="3"/>
  <c r="A952" i="3"/>
  <c r="AQ952" i="3" s="1"/>
  <c r="AL951" i="3"/>
  <c r="AE951" i="3"/>
  <c r="W951" i="3"/>
  <c r="S951" i="3"/>
  <c r="K951" i="3"/>
  <c r="G951" i="3"/>
  <c r="A951" i="3"/>
  <c r="AQ951" i="3" s="1"/>
  <c r="AL950" i="3"/>
  <c r="AE950" i="3"/>
  <c r="W950" i="3"/>
  <c r="S950" i="3"/>
  <c r="K950" i="3"/>
  <c r="G950" i="3"/>
  <c r="A950" i="3"/>
  <c r="AQ950" i="3" s="1"/>
  <c r="AL949" i="3"/>
  <c r="AE949" i="3"/>
  <c r="W949" i="3"/>
  <c r="S949" i="3"/>
  <c r="K949" i="3"/>
  <c r="G949" i="3"/>
  <c r="A949" i="3"/>
  <c r="AQ949" i="3" s="1"/>
  <c r="AL948" i="3"/>
  <c r="AE948" i="3"/>
  <c r="W948" i="3"/>
  <c r="S948" i="3"/>
  <c r="K948" i="3"/>
  <c r="G948" i="3"/>
  <c r="A948" i="3"/>
  <c r="AQ948" i="3" s="1"/>
  <c r="AL947" i="3"/>
  <c r="AE947" i="3"/>
  <c r="W947" i="3"/>
  <c r="S947" i="3"/>
  <c r="K947" i="3"/>
  <c r="G947" i="3"/>
  <c r="A947" i="3"/>
  <c r="AQ947" i="3" s="1"/>
  <c r="AL946" i="3"/>
  <c r="AE946" i="3"/>
  <c r="W946" i="3"/>
  <c r="S946" i="3"/>
  <c r="K946" i="3"/>
  <c r="G946" i="3"/>
  <c r="A946" i="3"/>
  <c r="AQ946" i="3" s="1"/>
  <c r="AL945" i="3"/>
  <c r="AE945" i="3"/>
  <c r="W945" i="3"/>
  <c r="S945" i="3"/>
  <c r="K945" i="3"/>
  <c r="G945" i="3"/>
  <c r="A945" i="3"/>
  <c r="AQ945" i="3" s="1"/>
  <c r="AL944" i="3"/>
  <c r="AE944" i="3"/>
  <c r="W944" i="3"/>
  <c r="S944" i="3"/>
  <c r="K944" i="3"/>
  <c r="G944" i="3"/>
  <c r="A944" i="3"/>
  <c r="AQ944" i="3" s="1"/>
  <c r="AL943" i="3"/>
  <c r="AE943" i="3"/>
  <c r="W943" i="3"/>
  <c r="S943" i="3"/>
  <c r="K943" i="3"/>
  <c r="G943" i="3"/>
  <c r="A943" i="3"/>
  <c r="AQ943" i="3" s="1"/>
  <c r="AL942" i="3"/>
  <c r="AE942" i="3"/>
  <c r="W942" i="3"/>
  <c r="S942" i="3"/>
  <c r="K942" i="3"/>
  <c r="G942" i="3"/>
  <c r="A942" i="3"/>
  <c r="AQ942" i="3" s="1"/>
  <c r="AL941" i="3"/>
  <c r="AE941" i="3"/>
  <c r="W941" i="3"/>
  <c r="S941" i="3"/>
  <c r="K941" i="3"/>
  <c r="G941" i="3"/>
  <c r="A941" i="3"/>
  <c r="AQ941" i="3" s="1"/>
  <c r="AL940" i="3"/>
  <c r="AE940" i="3"/>
  <c r="W940" i="3"/>
  <c r="S940" i="3"/>
  <c r="K940" i="3"/>
  <c r="G940" i="3"/>
  <c r="A940" i="3"/>
  <c r="AQ940" i="3" s="1"/>
  <c r="AL939" i="3"/>
  <c r="AE939" i="3"/>
  <c r="W939" i="3"/>
  <c r="S939" i="3"/>
  <c r="K939" i="3"/>
  <c r="G939" i="3"/>
  <c r="A939" i="3"/>
  <c r="AQ939" i="3" s="1"/>
  <c r="AL938" i="3"/>
  <c r="AE938" i="3"/>
  <c r="W938" i="3"/>
  <c r="S938" i="3"/>
  <c r="K938" i="3"/>
  <c r="G938" i="3"/>
  <c r="A938" i="3"/>
  <c r="AQ938" i="3" s="1"/>
  <c r="AL937" i="3"/>
  <c r="AE937" i="3"/>
  <c r="W937" i="3"/>
  <c r="S937" i="3"/>
  <c r="K937" i="3"/>
  <c r="G937" i="3"/>
  <c r="A937" i="3"/>
  <c r="AQ937" i="3" s="1"/>
  <c r="AL936" i="3"/>
  <c r="AE936" i="3"/>
  <c r="W936" i="3"/>
  <c r="S936" i="3"/>
  <c r="K936" i="3"/>
  <c r="G936" i="3"/>
  <c r="A936" i="3"/>
  <c r="AQ936" i="3" s="1"/>
  <c r="AL935" i="3"/>
  <c r="AE935" i="3"/>
  <c r="W935" i="3"/>
  <c r="S935" i="3"/>
  <c r="K935" i="3"/>
  <c r="G935" i="3"/>
  <c r="A935" i="3"/>
  <c r="AQ935" i="3" s="1"/>
  <c r="AL934" i="3"/>
  <c r="AE934" i="3"/>
  <c r="W934" i="3"/>
  <c r="S934" i="3"/>
  <c r="K934" i="3"/>
  <c r="G934" i="3"/>
  <c r="A934" i="3"/>
  <c r="AQ934" i="3" s="1"/>
  <c r="AL933" i="3"/>
  <c r="AE933" i="3"/>
  <c r="W933" i="3"/>
  <c r="S933" i="3"/>
  <c r="K933" i="3"/>
  <c r="G933" i="3"/>
  <c r="A933" i="3"/>
  <c r="AQ933" i="3" s="1"/>
  <c r="AL932" i="3"/>
  <c r="AE932" i="3"/>
  <c r="W932" i="3"/>
  <c r="S932" i="3"/>
  <c r="K932" i="3"/>
  <c r="G932" i="3"/>
  <c r="A932" i="3"/>
  <c r="AQ932" i="3" s="1"/>
  <c r="AL931" i="3"/>
  <c r="AE931" i="3"/>
  <c r="W931" i="3"/>
  <c r="S931" i="3"/>
  <c r="K931" i="3"/>
  <c r="G931" i="3"/>
  <c r="A931" i="3"/>
  <c r="AQ931" i="3" s="1"/>
  <c r="AL930" i="3"/>
  <c r="AE930" i="3"/>
  <c r="W930" i="3"/>
  <c r="S930" i="3"/>
  <c r="K930" i="3"/>
  <c r="G930" i="3"/>
  <c r="A930" i="3"/>
  <c r="AQ930" i="3" s="1"/>
  <c r="AL929" i="3"/>
  <c r="AE929" i="3"/>
  <c r="W929" i="3"/>
  <c r="S929" i="3"/>
  <c r="K929" i="3"/>
  <c r="G929" i="3"/>
  <c r="A929" i="3"/>
  <c r="AQ929" i="3" s="1"/>
  <c r="AL928" i="3"/>
  <c r="AE928" i="3"/>
  <c r="W928" i="3"/>
  <c r="S928" i="3"/>
  <c r="K928" i="3"/>
  <c r="G928" i="3"/>
  <c r="A928" i="3"/>
  <c r="AQ928" i="3" s="1"/>
  <c r="AL927" i="3"/>
  <c r="AE927" i="3"/>
  <c r="W927" i="3"/>
  <c r="S927" i="3"/>
  <c r="K927" i="3"/>
  <c r="G927" i="3"/>
  <c r="A927" i="3"/>
  <c r="AQ927" i="3" s="1"/>
  <c r="AL926" i="3"/>
  <c r="AE926" i="3"/>
  <c r="W926" i="3"/>
  <c r="S926" i="3"/>
  <c r="K926" i="3"/>
  <c r="G926" i="3"/>
  <c r="A926" i="3"/>
  <c r="AQ926" i="3" s="1"/>
  <c r="AL925" i="3"/>
  <c r="AE925" i="3"/>
  <c r="W925" i="3"/>
  <c r="S925" i="3"/>
  <c r="K925" i="3"/>
  <c r="G925" i="3"/>
  <c r="A925" i="3"/>
  <c r="AQ925" i="3" s="1"/>
  <c r="AL924" i="3"/>
  <c r="AE924" i="3"/>
  <c r="W924" i="3"/>
  <c r="S924" i="3"/>
  <c r="K924" i="3"/>
  <c r="G924" i="3"/>
  <c r="A924" i="3"/>
  <c r="AQ924" i="3" s="1"/>
  <c r="AL923" i="3"/>
  <c r="AE923" i="3"/>
  <c r="W923" i="3"/>
  <c r="S923" i="3"/>
  <c r="K923" i="3"/>
  <c r="G923" i="3"/>
  <c r="A923" i="3"/>
  <c r="AQ923" i="3" s="1"/>
  <c r="AL922" i="3"/>
  <c r="AE922" i="3"/>
  <c r="W922" i="3"/>
  <c r="S922" i="3"/>
  <c r="K922" i="3"/>
  <c r="G922" i="3"/>
  <c r="A922" i="3"/>
  <c r="AQ922" i="3" s="1"/>
  <c r="AL921" i="3"/>
  <c r="AE921" i="3"/>
  <c r="W921" i="3"/>
  <c r="S921" i="3"/>
  <c r="K921" i="3"/>
  <c r="G921" i="3"/>
  <c r="A921" i="3"/>
  <c r="AQ921" i="3" s="1"/>
  <c r="AL920" i="3"/>
  <c r="AE920" i="3"/>
  <c r="W920" i="3"/>
  <c r="S920" i="3"/>
  <c r="K920" i="3"/>
  <c r="G920" i="3"/>
  <c r="A920" i="3"/>
  <c r="AQ920" i="3" s="1"/>
  <c r="AL919" i="3"/>
  <c r="AE919" i="3"/>
  <c r="W919" i="3"/>
  <c r="S919" i="3"/>
  <c r="K919" i="3"/>
  <c r="G919" i="3"/>
  <c r="A919" i="3"/>
  <c r="AQ919" i="3" s="1"/>
  <c r="AL918" i="3"/>
  <c r="AE918" i="3"/>
  <c r="W918" i="3"/>
  <c r="S918" i="3"/>
  <c r="K918" i="3"/>
  <c r="G918" i="3"/>
  <c r="A918" i="3"/>
  <c r="AQ918" i="3" s="1"/>
  <c r="AL917" i="3"/>
  <c r="AE917" i="3"/>
  <c r="W917" i="3"/>
  <c r="S917" i="3"/>
  <c r="K917" i="3"/>
  <c r="G917" i="3"/>
  <c r="A917" i="3"/>
  <c r="AQ917" i="3" s="1"/>
  <c r="AL916" i="3"/>
  <c r="AE916" i="3"/>
  <c r="W916" i="3"/>
  <c r="S916" i="3"/>
  <c r="K916" i="3"/>
  <c r="G916" i="3"/>
  <c r="A916" i="3"/>
  <c r="AQ916" i="3" s="1"/>
  <c r="AL915" i="3"/>
  <c r="AE915" i="3"/>
  <c r="W915" i="3"/>
  <c r="S915" i="3"/>
  <c r="K915" i="3"/>
  <c r="G915" i="3"/>
  <c r="A915" i="3"/>
  <c r="AQ915" i="3" s="1"/>
  <c r="AL914" i="3"/>
  <c r="AE914" i="3"/>
  <c r="W914" i="3"/>
  <c r="S914" i="3"/>
  <c r="K914" i="3"/>
  <c r="G914" i="3"/>
  <c r="A914" i="3"/>
  <c r="AQ914" i="3" s="1"/>
  <c r="AL913" i="3"/>
  <c r="AE913" i="3"/>
  <c r="W913" i="3"/>
  <c r="S913" i="3"/>
  <c r="K913" i="3"/>
  <c r="G913" i="3"/>
  <c r="A913" i="3"/>
  <c r="AQ913" i="3" s="1"/>
  <c r="AL912" i="3"/>
  <c r="AE912" i="3"/>
  <c r="W912" i="3"/>
  <c r="S912" i="3"/>
  <c r="K912" i="3"/>
  <c r="G912" i="3"/>
  <c r="A912" i="3"/>
  <c r="AQ912" i="3" s="1"/>
  <c r="AL911" i="3"/>
  <c r="AE911" i="3"/>
  <c r="W911" i="3"/>
  <c r="S911" i="3"/>
  <c r="K911" i="3"/>
  <c r="G911" i="3"/>
  <c r="A911" i="3"/>
  <c r="AQ911" i="3" s="1"/>
  <c r="AL910" i="3"/>
  <c r="AE910" i="3"/>
  <c r="W910" i="3"/>
  <c r="S910" i="3"/>
  <c r="K910" i="3"/>
  <c r="G910" i="3"/>
  <c r="A910" i="3"/>
  <c r="AQ910" i="3" s="1"/>
  <c r="AL909" i="3"/>
  <c r="AE909" i="3"/>
  <c r="W909" i="3"/>
  <c r="S909" i="3"/>
  <c r="K909" i="3"/>
  <c r="G909" i="3"/>
  <c r="A909" i="3"/>
  <c r="AQ909" i="3" s="1"/>
  <c r="AL908" i="3"/>
  <c r="AE908" i="3"/>
  <c r="W908" i="3"/>
  <c r="S908" i="3"/>
  <c r="K908" i="3"/>
  <c r="G908" i="3"/>
  <c r="A908" i="3"/>
  <c r="AQ908" i="3" s="1"/>
  <c r="AL907" i="3"/>
  <c r="AE907" i="3"/>
  <c r="W907" i="3"/>
  <c r="S907" i="3"/>
  <c r="K907" i="3"/>
  <c r="G907" i="3"/>
  <c r="A907" i="3"/>
  <c r="AQ907" i="3" s="1"/>
  <c r="AL906" i="3"/>
  <c r="AE906" i="3"/>
  <c r="W906" i="3"/>
  <c r="S906" i="3"/>
  <c r="K906" i="3"/>
  <c r="G906" i="3"/>
  <c r="A906" i="3"/>
  <c r="AQ906" i="3" s="1"/>
  <c r="AL905" i="3"/>
  <c r="AE905" i="3"/>
  <c r="W905" i="3"/>
  <c r="S905" i="3"/>
  <c r="K905" i="3"/>
  <c r="G905" i="3"/>
  <c r="A905" i="3"/>
  <c r="AQ905" i="3" s="1"/>
  <c r="AL904" i="3"/>
  <c r="AE904" i="3"/>
  <c r="W904" i="3"/>
  <c r="S904" i="3"/>
  <c r="K904" i="3"/>
  <c r="G904" i="3"/>
  <c r="A904" i="3"/>
  <c r="AQ904" i="3" s="1"/>
  <c r="AL903" i="3"/>
  <c r="AE903" i="3"/>
  <c r="W903" i="3"/>
  <c r="S903" i="3"/>
  <c r="K903" i="3"/>
  <c r="G903" i="3"/>
  <c r="A903" i="3"/>
  <c r="AQ903" i="3" s="1"/>
  <c r="AL902" i="3"/>
  <c r="AE902" i="3"/>
  <c r="W902" i="3"/>
  <c r="S902" i="3"/>
  <c r="K902" i="3"/>
  <c r="G902" i="3"/>
  <c r="A902" i="3"/>
  <c r="AQ902" i="3" s="1"/>
  <c r="AL901" i="3"/>
  <c r="AE901" i="3"/>
  <c r="W901" i="3"/>
  <c r="S901" i="3"/>
  <c r="K901" i="3"/>
  <c r="G901" i="3"/>
  <c r="A901" i="3"/>
  <c r="AQ901" i="3" s="1"/>
  <c r="AL900" i="3"/>
  <c r="AE900" i="3"/>
  <c r="W900" i="3"/>
  <c r="S900" i="3"/>
  <c r="K900" i="3"/>
  <c r="G900" i="3"/>
  <c r="A900" i="3"/>
  <c r="AQ900" i="3" s="1"/>
  <c r="AL899" i="3"/>
  <c r="AE899" i="3"/>
  <c r="W899" i="3"/>
  <c r="S899" i="3"/>
  <c r="K899" i="3"/>
  <c r="G899" i="3"/>
  <c r="A899" i="3"/>
  <c r="AQ899" i="3" s="1"/>
  <c r="AL898" i="3"/>
  <c r="AE898" i="3"/>
  <c r="W898" i="3"/>
  <c r="S898" i="3"/>
  <c r="K898" i="3"/>
  <c r="G898" i="3"/>
  <c r="A898" i="3"/>
  <c r="AQ898" i="3" s="1"/>
  <c r="AL897" i="3"/>
  <c r="AE897" i="3"/>
  <c r="W897" i="3"/>
  <c r="S897" i="3"/>
  <c r="K897" i="3"/>
  <c r="G897" i="3"/>
  <c r="A897" i="3"/>
  <c r="AQ897" i="3" s="1"/>
  <c r="AL896" i="3"/>
  <c r="AE896" i="3"/>
  <c r="W896" i="3"/>
  <c r="S896" i="3"/>
  <c r="K896" i="3"/>
  <c r="G896" i="3"/>
  <c r="A896" i="3"/>
  <c r="AQ896" i="3" s="1"/>
  <c r="AL895" i="3"/>
  <c r="AE895" i="3"/>
  <c r="W895" i="3"/>
  <c r="S895" i="3"/>
  <c r="K895" i="3"/>
  <c r="G895" i="3"/>
  <c r="A895" i="3"/>
  <c r="AQ895" i="3" s="1"/>
  <c r="AL894" i="3"/>
  <c r="AE894" i="3"/>
  <c r="W894" i="3"/>
  <c r="S894" i="3"/>
  <c r="K894" i="3"/>
  <c r="G894" i="3"/>
  <c r="A894" i="3"/>
  <c r="AQ894" i="3" s="1"/>
  <c r="AL893" i="3"/>
  <c r="AE893" i="3"/>
  <c r="W893" i="3"/>
  <c r="S893" i="3"/>
  <c r="K893" i="3"/>
  <c r="G893" i="3"/>
  <c r="A893" i="3"/>
  <c r="AQ893" i="3" s="1"/>
  <c r="AL892" i="3"/>
  <c r="AE892" i="3"/>
  <c r="W892" i="3"/>
  <c r="S892" i="3"/>
  <c r="K892" i="3"/>
  <c r="G892" i="3"/>
  <c r="A892" i="3"/>
  <c r="AQ892" i="3" s="1"/>
  <c r="AL891" i="3"/>
  <c r="AE891" i="3"/>
  <c r="W891" i="3"/>
  <c r="S891" i="3"/>
  <c r="K891" i="3"/>
  <c r="G891" i="3"/>
  <c r="A891" i="3"/>
  <c r="AQ891" i="3" s="1"/>
  <c r="AL890" i="3"/>
  <c r="AE890" i="3"/>
  <c r="W890" i="3"/>
  <c r="S890" i="3"/>
  <c r="K890" i="3"/>
  <c r="G890" i="3"/>
  <c r="A890" i="3"/>
  <c r="AQ890" i="3" s="1"/>
  <c r="AL889" i="3"/>
  <c r="AE889" i="3"/>
  <c r="W889" i="3"/>
  <c r="S889" i="3"/>
  <c r="K889" i="3"/>
  <c r="G889" i="3"/>
  <c r="A889" i="3"/>
  <c r="AQ889" i="3" s="1"/>
  <c r="AL888" i="3"/>
  <c r="AE888" i="3"/>
  <c r="W888" i="3"/>
  <c r="S888" i="3"/>
  <c r="K888" i="3"/>
  <c r="G888" i="3"/>
  <c r="A888" i="3"/>
  <c r="AQ888" i="3" s="1"/>
  <c r="AL887" i="3"/>
  <c r="AE887" i="3"/>
  <c r="W887" i="3"/>
  <c r="S887" i="3"/>
  <c r="K887" i="3"/>
  <c r="G887" i="3"/>
  <c r="A887" i="3"/>
  <c r="AQ887" i="3" s="1"/>
  <c r="AL886" i="3"/>
  <c r="AE886" i="3"/>
  <c r="W886" i="3"/>
  <c r="S886" i="3"/>
  <c r="K886" i="3"/>
  <c r="G886" i="3"/>
  <c r="A886" i="3"/>
  <c r="AQ886" i="3" s="1"/>
  <c r="AL885" i="3"/>
  <c r="AE885" i="3"/>
  <c r="W885" i="3"/>
  <c r="S885" i="3"/>
  <c r="K885" i="3"/>
  <c r="G885" i="3"/>
  <c r="A885" i="3"/>
  <c r="AQ885" i="3" s="1"/>
  <c r="AL884" i="3"/>
  <c r="AE884" i="3"/>
  <c r="W884" i="3"/>
  <c r="S884" i="3"/>
  <c r="K884" i="3"/>
  <c r="G884" i="3"/>
  <c r="A884" i="3"/>
  <c r="AQ884" i="3" s="1"/>
  <c r="AL883" i="3"/>
  <c r="AE883" i="3"/>
  <c r="W883" i="3"/>
  <c r="S883" i="3"/>
  <c r="K883" i="3"/>
  <c r="G883" i="3"/>
  <c r="A883" i="3"/>
  <c r="AQ883" i="3" s="1"/>
  <c r="AL882" i="3"/>
  <c r="AE882" i="3"/>
  <c r="W882" i="3"/>
  <c r="S882" i="3"/>
  <c r="K882" i="3"/>
  <c r="G882" i="3"/>
  <c r="A882" i="3"/>
  <c r="AQ882" i="3" s="1"/>
  <c r="AL881" i="3"/>
  <c r="AE881" i="3"/>
  <c r="W881" i="3"/>
  <c r="S881" i="3"/>
  <c r="K881" i="3"/>
  <c r="G881" i="3"/>
  <c r="A881" i="3"/>
  <c r="AQ881" i="3" s="1"/>
  <c r="AL880" i="3"/>
  <c r="AE880" i="3"/>
  <c r="W880" i="3"/>
  <c r="S880" i="3"/>
  <c r="K880" i="3"/>
  <c r="G880" i="3"/>
  <c r="A880" i="3"/>
  <c r="AQ880" i="3" s="1"/>
  <c r="AL879" i="3"/>
  <c r="AE879" i="3"/>
  <c r="W879" i="3"/>
  <c r="S879" i="3"/>
  <c r="K879" i="3"/>
  <c r="G879" i="3"/>
  <c r="A879" i="3"/>
  <c r="AQ879" i="3" s="1"/>
  <c r="AL878" i="3"/>
  <c r="AE878" i="3"/>
  <c r="W878" i="3"/>
  <c r="S878" i="3"/>
  <c r="K878" i="3"/>
  <c r="G878" i="3"/>
  <c r="A878" i="3"/>
  <c r="AQ878" i="3" s="1"/>
  <c r="AL877" i="3"/>
  <c r="AE877" i="3"/>
  <c r="W877" i="3"/>
  <c r="S877" i="3"/>
  <c r="K877" i="3"/>
  <c r="G877" i="3"/>
  <c r="A877" i="3"/>
  <c r="AQ877" i="3" s="1"/>
  <c r="AL876" i="3"/>
  <c r="AE876" i="3"/>
  <c r="W876" i="3"/>
  <c r="S876" i="3"/>
  <c r="K876" i="3"/>
  <c r="G876" i="3"/>
  <c r="A876" i="3"/>
  <c r="AQ876" i="3" s="1"/>
  <c r="AL875" i="3"/>
  <c r="AE875" i="3"/>
  <c r="W875" i="3"/>
  <c r="S875" i="3"/>
  <c r="K875" i="3"/>
  <c r="G875" i="3"/>
  <c r="A875" i="3"/>
  <c r="AQ875" i="3" s="1"/>
  <c r="AL874" i="3"/>
  <c r="AE874" i="3"/>
  <c r="W874" i="3"/>
  <c r="S874" i="3"/>
  <c r="K874" i="3"/>
  <c r="G874" i="3"/>
  <c r="A874" i="3"/>
  <c r="AQ874" i="3" s="1"/>
  <c r="AL873" i="3"/>
  <c r="AE873" i="3"/>
  <c r="W873" i="3"/>
  <c r="S873" i="3"/>
  <c r="K873" i="3"/>
  <c r="G873" i="3"/>
  <c r="A873" i="3"/>
  <c r="AQ873" i="3" s="1"/>
  <c r="AL872" i="3"/>
  <c r="AE872" i="3"/>
  <c r="W872" i="3"/>
  <c r="S872" i="3"/>
  <c r="K872" i="3"/>
  <c r="G872" i="3"/>
  <c r="A872" i="3"/>
  <c r="AQ872" i="3" s="1"/>
  <c r="AL871" i="3"/>
  <c r="AE871" i="3"/>
  <c r="W871" i="3"/>
  <c r="S871" i="3"/>
  <c r="K871" i="3"/>
  <c r="G871" i="3"/>
  <c r="A871" i="3"/>
  <c r="AQ871" i="3" s="1"/>
  <c r="AL870" i="3"/>
  <c r="AE870" i="3"/>
  <c r="W870" i="3"/>
  <c r="S870" i="3"/>
  <c r="K870" i="3"/>
  <c r="G870" i="3"/>
  <c r="A870" i="3"/>
  <c r="AQ870" i="3" s="1"/>
  <c r="AL869" i="3"/>
  <c r="AE869" i="3"/>
  <c r="W869" i="3"/>
  <c r="S869" i="3"/>
  <c r="K869" i="3"/>
  <c r="G869" i="3"/>
  <c r="A869" i="3"/>
  <c r="AQ869" i="3" s="1"/>
  <c r="AL868" i="3"/>
  <c r="AE868" i="3"/>
  <c r="W868" i="3"/>
  <c r="S868" i="3"/>
  <c r="K868" i="3"/>
  <c r="G868" i="3"/>
  <c r="A868" i="3"/>
  <c r="AQ868" i="3" s="1"/>
  <c r="AL867" i="3"/>
  <c r="AE867" i="3"/>
  <c r="W867" i="3"/>
  <c r="S867" i="3"/>
  <c r="K867" i="3"/>
  <c r="G867" i="3"/>
  <c r="A867" i="3"/>
  <c r="AQ867" i="3" s="1"/>
  <c r="AL866" i="3"/>
  <c r="AE866" i="3"/>
  <c r="W866" i="3"/>
  <c r="S866" i="3"/>
  <c r="K866" i="3"/>
  <c r="G866" i="3"/>
  <c r="A866" i="3"/>
  <c r="AQ866" i="3" s="1"/>
  <c r="AL865" i="3"/>
  <c r="AE865" i="3"/>
  <c r="W865" i="3"/>
  <c r="S865" i="3"/>
  <c r="K865" i="3"/>
  <c r="G865" i="3"/>
  <c r="A865" i="3"/>
  <c r="AQ865" i="3" s="1"/>
  <c r="AL864" i="3"/>
  <c r="AE864" i="3"/>
  <c r="W864" i="3"/>
  <c r="S864" i="3"/>
  <c r="K864" i="3"/>
  <c r="G864" i="3"/>
  <c r="A864" i="3"/>
  <c r="AQ864" i="3" s="1"/>
  <c r="AL863" i="3"/>
  <c r="AE863" i="3"/>
  <c r="W863" i="3"/>
  <c r="S863" i="3"/>
  <c r="K863" i="3"/>
  <c r="G863" i="3"/>
  <c r="A863" i="3"/>
  <c r="AQ863" i="3" s="1"/>
  <c r="AL862" i="3"/>
  <c r="AE862" i="3"/>
  <c r="W862" i="3"/>
  <c r="S862" i="3"/>
  <c r="K862" i="3"/>
  <c r="G862" i="3"/>
  <c r="A862" i="3"/>
  <c r="AQ862" i="3" s="1"/>
  <c r="AL861" i="3"/>
  <c r="AE861" i="3"/>
  <c r="W861" i="3"/>
  <c r="S861" i="3"/>
  <c r="K861" i="3"/>
  <c r="G861" i="3"/>
  <c r="A861" i="3"/>
  <c r="AQ861" i="3" s="1"/>
  <c r="AL860" i="3"/>
  <c r="AE860" i="3"/>
  <c r="W860" i="3"/>
  <c r="S860" i="3"/>
  <c r="K860" i="3"/>
  <c r="G860" i="3"/>
  <c r="A860" i="3"/>
  <c r="AQ860" i="3" s="1"/>
  <c r="AL859" i="3"/>
  <c r="AE859" i="3"/>
  <c r="W859" i="3"/>
  <c r="S859" i="3"/>
  <c r="K859" i="3"/>
  <c r="G859" i="3"/>
  <c r="A859" i="3"/>
  <c r="AQ859" i="3" s="1"/>
  <c r="AL858" i="3"/>
  <c r="AE858" i="3"/>
  <c r="W858" i="3"/>
  <c r="S858" i="3"/>
  <c r="K858" i="3"/>
  <c r="G858" i="3"/>
  <c r="A858" i="3"/>
  <c r="AQ858" i="3" s="1"/>
  <c r="AL857" i="3"/>
  <c r="AE857" i="3"/>
  <c r="W857" i="3"/>
  <c r="S857" i="3"/>
  <c r="K857" i="3"/>
  <c r="G857" i="3"/>
  <c r="A857" i="3"/>
  <c r="AQ857" i="3" s="1"/>
  <c r="AL856" i="3"/>
  <c r="AE856" i="3"/>
  <c r="W856" i="3"/>
  <c r="S856" i="3"/>
  <c r="K856" i="3"/>
  <c r="G856" i="3"/>
  <c r="A856" i="3"/>
  <c r="AQ856" i="3" s="1"/>
  <c r="AL855" i="3"/>
  <c r="AE855" i="3"/>
  <c r="W855" i="3"/>
  <c r="S855" i="3"/>
  <c r="K855" i="3"/>
  <c r="G855" i="3"/>
  <c r="A855" i="3"/>
  <c r="AQ855" i="3" s="1"/>
  <c r="AL854" i="3"/>
  <c r="AE854" i="3"/>
  <c r="W854" i="3"/>
  <c r="S854" i="3"/>
  <c r="K854" i="3"/>
  <c r="G854" i="3"/>
  <c r="A854" i="3"/>
  <c r="AQ854" i="3" s="1"/>
  <c r="AL853" i="3"/>
  <c r="AE853" i="3"/>
  <c r="W853" i="3"/>
  <c r="S853" i="3"/>
  <c r="K853" i="3"/>
  <c r="G853" i="3"/>
  <c r="A853" i="3"/>
  <c r="AQ853" i="3" s="1"/>
  <c r="AL852" i="3"/>
  <c r="AE852" i="3"/>
  <c r="W852" i="3"/>
  <c r="S852" i="3"/>
  <c r="K852" i="3"/>
  <c r="G852" i="3"/>
  <c r="A852" i="3"/>
  <c r="AQ852" i="3" s="1"/>
  <c r="AL851" i="3"/>
  <c r="AE851" i="3"/>
  <c r="W851" i="3"/>
  <c r="S851" i="3"/>
  <c r="K851" i="3"/>
  <c r="G851" i="3"/>
  <c r="A851" i="3"/>
  <c r="AQ851" i="3" s="1"/>
  <c r="AL850" i="3"/>
  <c r="AE850" i="3"/>
  <c r="W850" i="3"/>
  <c r="S850" i="3"/>
  <c r="K850" i="3"/>
  <c r="G850" i="3"/>
  <c r="A850" i="3"/>
  <c r="AQ850" i="3" s="1"/>
  <c r="AL849" i="3"/>
  <c r="AE849" i="3"/>
  <c r="W849" i="3"/>
  <c r="S849" i="3"/>
  <c r="K849" i="3"/>
  <c r="G849" i="3"/>
  <c r="A849" i="3"/>
  <c r="AQ849" i="3" s="1"/>
  <c r="AL848" i="3"/>
  <c r="AE848" i="3"/>
  <c r="W848" i="3"/>
  <c r="S848" i="3"/>
  <c r="K848" i="3"/>
  <c r="G848" i="3"/>
  <c r="A848" i="3"/>
  <c r="AQ848" i="3" s="1"/>
  <c r="AL847" i="3"/>
  <c r="AE847" i="3"/>
  <c r="W847" i="3"/>
  <c r="S847" i="3"/>
  <c r="K847" i="3"/>
  <c r="G847" i="3"/>
  <c r="A847" i="3"/>
  <c r="AQ847" i="3" s="1"/>
  <c r="AL846" i="3"/>
  <c r="AE846" i="3"/>
  <c r="W846" i="3"/>
  <c r="S846" i="3"/>
  <c r="K846" i="3"/>
  <c r="G846" i="3"/>
  <c r="A846" i="3"/>
  <c r="AQ846" i="3" s="1"/>
  <c r="AL845" i="3"/>
  <c r="AE845" i="3"/>
  <c r="W845" i="3"/>
  <c r="S845" i="3"/>
  <c r="K845" i="3"/>
  <c r="G845" i="3"/>
  <c r="A845" i="3"/>
  <c r="AQ845" i="3" s="1"/>
  <c r="AL844" i="3"/>
  <c r="AE844" i="3"/>
  <c r="W844" i="3"/>
  <c r="S844" i="3"/>
  <c r="K844" i="3"/>
  <c r="G844" i="3"/>
  <c r="A844" i="3"/>
  <c r="AQ844" i="3" s="1"/>
  <c r="AL843" i="3"/>
  <c r="AE843" i="3"/>
  <c r="W843" i="3"/>
  <c r="S843" i="3"/>
  <c r="K843" i="3"/>
  <c r="G843" i="3"/>
  <c r="A843" i="3"/>
  <c r="AQ843" i="3" s="1"/>
  <c r="AL842" i="3"/>
  <c r="AE842" i="3"/>
  <c r="W842" i="3"/>
  <c r="S842" i="3"/>
  <c r="K842" i="3"/>
  <c r="G842" i="3"/>
  <c r="A842" i="3"/>
  <c r="AQ842" i="3" s="1"/>
  <c r="AL841" i="3"/>
  <c r="AE841" i="3"/>
  <c r="W841" i="3"/>
  <c r="S841" i="3"/>
  <c r="K841" i="3"/>
  <c r="G841" i="3"/>
  <c r="A841" i="3"/>
  <c r="AQ841" i="3" s="1"/>
  <c r="AL840" i="3"/>
  <c r="AE840" i="3"/>
  <c r="W840" i="3"/>
  <c r="S840" i="3"/>
  <c r="K840" i="3"/>
  <c r="G840" i="3"/>
  <c r="A840" i="3"/>
  <c r="AQ840" i="3" s="1"/>
  <c r="AL839" i="3"/>
  <c r="AE839" i="3"/>
  <c r="W839" i="3"/>
  <c r="S839" i="3"/>
  <c r="K839" i="3"/>
  <c r="G839" i="3"/>
  <c r="A839" i="3"/>
  <c r="AQ839" i="3" s="1"/>
  <c r="AL838" i="3"/>
  <c r="AE838" i="3"/>
  <c r="W838" i="3"/>
  <c r="S838" i="3"/>
  <c r="K838" i="3"/>
  <c r="G838" i="3"/>
  <c r="A838" i="3"/>
  <c r="AQ838" i="3" s="1"/>
  <c r="AL837" i="3"/>
  <c r="AE837" i="3"/>
  <c r="W837" i="3"/>
  <c r="S837" i="3"/>
  <c r="K837" i="3"/>
  <c r="G837" i="3"/>
  <c r="A837" i="3"/>
  <c r="AQ837" i="3" s="1"/>
  <c r="AL836" i="3"/>
  <c r="AE836" i="3"/>
  <c r="W836" i="3"/>
  <c r="S836" i="3"/>
  <c r="K836" i="3"/>
  <c r="G836" i="3"/>
  <c r="A836" i="3"/>
  <c r="AQ836" i="3" s="1"/>
  <c r="AL835" i="3"/>
  <c r="AE835" i="3"/>
  <c r="W835" i="3"/>
  <c r="S835" i="3"/>
  <c r="K835" i="3"/>
  <c r="G835" i="3"/>
  <c r="A835" i="3"/>
  <c r="AQ835" i="3" s="1"/>
  <c r="AL834" i="3"/>
  <c r="AE834" i="3"/>
  <c r="W834" i="3"/>
  <c r="S834" i="3"/>
  <c r="K834" i="3"/>
  <c r="G834" i="3"/>
  <c r="A834" i="3"/>
  <c r="AQ834" i="3" s="1"/>
  <c r="AL833" i="3"/>
  <c r="AE833" i="3"/>
  <c r="W833" i="3"/>
  <c r="S833" i="3"/>
  <c r="K833" i="3"/>
  <c r="G833" i="3"/>
  <c r="A833" i="3"/>
  <c r="AQ833" i="3" s="1"/>
  <c r="AL832" i="3"/>
  <c r="AE832" i="3"/>
  <c r="W832" i="3"/>
  <c r="S832" i="3"/>
  <c r="K832" i="3"/>
  <c r="G832" i="3"/>
  <c r="A832" i="3"/>
  <c r="AL831" i="3"/>
  <c r="AE831" i="3"/>
  <c r="W831" i="3"/>
  <c r="S831" i="3"/>
  <c r="K831" i="3"/>
  <c r="G831" i="3"/>
  <c r="A831" i="3"/>
  <c r="AQ831" i="3" s="1"/>
  <c r="AL830" i="3"/>
  <c r="AE830" i="3"/>
  <c r="W830" i="3"/>
  <c r="S830" i="3"/>
  <c r="K830" i="3"/>
  <c r="G830" i="3"/>
  <c r="A830" i="3"/>
  <c r="Z830" i="3" s="1"/>
  <c r="AL829" i="3"/>
  <c r="AE829" i="3"/>
  <c r="W829" i="3"/>
  <c r="S829" i="3"/>
  <c r="K829" i="3"/>
  <c r="G829" i="3"/>
  <c r="A829" i="3"/>
  <c r="Z829" i="3" s="1"/>
  <c r="AL828" i="3"/>
  <c r="AE828" i="3"/>
  <c r="W828" i="3"/>
  <c r="S828" i="3"/>
  <c r="K828" i="3"/>
  <c r="G828" i="3"/>
  <c r="A828" i="3"/>
  <c r="AQ828" i="3" s="1"/>
  <c r="AL827" i="3"/>
  <c r="AE827" i="3"/>
  <c r="W827" i="3"/>
  <c r="S827" i="3"/>
  <c r="K827" i="3"/>
  <c r="G827" i="3"/>
  <c r="A827" i="3"/>
  <c r="AQ827" i="3" s="1"/>
  <c r="AL826" i="3"/>
  <c r="AE826" i="3"/>
  <c r="W826" i="3"/>
  <c r="S826" i="3"/>
  <c r="K826" i="3"/>
  <c r="G826" i="3"/>
  <c r="A826" i="3"/>
  <c r="Z826" i="3" s="1"/>
  <c r="AL825" i="3"/>
  <c r="AE825" i="3"/>
  <c r="W825" i="3"/>
  <c r="S825" i="3"/>
  <c r="K825" i="3"/>
  <c r="G825" i="3"/>
  <c r="A825" i="3"/>
  <c r="Z825" i="3" s="1"/>
  <c r="AL824" i="3"/>
  <c r="AE824" i="3"/>
  <c r="W824" i="3"/>
  <c r="S824" i="3"/>
  <c r="K824" i="3"/>
  <c r="G824" i="3"/>
  <c r="A824" i="3"/>
  <c r="AQ824" i="3" s="1"/>
  <c r="AL823" i="3"/>
  <c r="AE823" i="3"/>
  <c r="W823" i="3"/>
  <c r="S823" i="3"/>
  <c r="K823" i="3"/>
  <c r="G823" i="3"/>
  <c r="A823" i="3"/>
  <c r="AQ823" i="3" s="1"/>
  <c r="AL822" i="3"/>
  <c r="AE822" i="3"/>
  <c r="W822" i="3"/>
  <c r="S822" i="3"/>
  <c r="K822" i="3"/>
  <c r="G822" i="3"/>
  <c r="A822" i="3"/>
  <c r="Z822" i="3" s="1"/>
  <c r="AL821" i="3"/>
  <c r="AE821" i="3"/>
  <c r="W821" i="3"/>
  <c r="S821" i="3"/>
  <c r="K821" i="3"/>
  <c r="G821" i="3"/>
  <c r="A821" i="3"/>
  <c r="AQ821" i="3" s="1"/>
  <c r="AL820" i="3"/>
  <c r="AE820" i="3"/>
  <c r="W820" i="3"/>
  <c r="S820" i="3"/>
  <c r="K820" i="3"/>
  <c r="G820" i="3"/>
  <c r="A820" i="3"/>
  <c r="AQ820" i="3" s="1"/>
  <c r="AL819" i="3"/>
  <c r="AE819" i="3"/>
  <c r="W819" i="3"/>
  <c r="S819" i="3"/>
  <c r="K819" i="3"/>
  <c r="G819" i="3"/>
  <c r="A819" i="3"/>
  <c r="Z819" i="3" s="1"/>
  <c r="AL818" i="3"/>
  <c r="AE818" i="3"/>
  <c r="W818" i="3"/>
  <c r="S818" i="3"/>
  <c r="K818" i="3"/>
  <c r="G818" i="3"/>
  <c r="A818" i="3"/>
  <c r="AQ818" i="3" s="1"/>
  <c r="AL817" i="3"/>
  <c r="AE817" i="3"/>
  <c r="W817" i="3"/>
  <c r="S817" i="3"/>
  <c r="K817" i="3"/>
  <c r="G817" i="3"/>
  <c r="A817" i="3"/>
  <c r="Z817" i="3" s="1"/>
  <c r="AL816" i="3"/>
  <c r="AE816" i="3"/>
  <c r="W816" i="3"/>
  <c r="S816" i="3"/>
  <c r="K816" i="3"/>
  <c r="G816" i="3"/>
  <c r="A816" i="3"/>
  <c r="Z816" i="3" s="1"/>
  <c r="AL815" i="3"/>
  <c r="AE815" i="3"/>
  <c r="W815" i="3"/>
  <c r="S815" i="3"/>
  <c r="K815" i="3"/>
  <c r="G815" i="3"/>
  <c r="A815" i="3"/>
  <c r="AQ815" i="3" s="1"/>
  <c r="AL814" i="3"/>
  <c r="AE814" i="3"/>
  <c r="W814" i="3"/>
  <c r="S814" i="3"/>
  <c r="K814" i="3"/>
  <c r="G814" i="3"/>
  <c r="A814" i="3"/>
  <c r="AQ814" i="3" s="1"/>
  <c r="AL813" i="3"/>
  <c r="AE813" i="3"/>
  <c r="W813" i="3"/>
  <c r="S813" i="3"/>
  <c r="K813" i="3"/>
  <c r="G813" i="3"/>
  <c r="A813" i="3"/>
  <c r="Z813" i="3" s="1"/>
  <c r="AL812" i="3"/>
  <c r="AE812" i="3"/>
  <c r="W812" i="3"/>
  <c r="S812" i="3"/>
  <c r="K812" i="3"/>
  <c r="G812" i="3"/>
  <c r="A812" i="3"/>
  <c r="Z812" i="3" s="1"/>
  <c r="AL811" i="3"/>
  <c r="AE811" i="3"/>
  <c r="W811" i="3"/>
  <c r="S811" i="3"/>
  <c r="K811" i="3"/>
  <c r="G811" i="3"/>
  <c r="A811" i="3"/>
  <c r="AQ811" i="3" s="1"/>
  <c r="AL810" i="3"/>
  <c r="AE810" i="3"/>
  <c r="W810" i="3"/>
  <c r="S810" i="3"/>
  <c r="K810" i="3"/>
  <c r="G810" i="3"/>
  <c r="A810" i="3"/>
  <c r="AQ810" i="3" s="1"/>
  <c r="AL809" i="3"/>
  <c r="AE809" i="3"/>
  <c r="W809" i="3"/>
  <c r="S809" i="3"/>
  <c r="K809" i="3"/>
  <c r="G809" i="3"/>
  <c r="A809" i="3"/>
  <c r="AL808" i="3"/>
  <c r="AE808" i="3"/>
  <c r="W808" i="3"/>
  <c r="S808" i="3"/>
  <c r="K808" i="3"/>
  <c r="G808" i="3"/>
  <c r="A808" i="3"/>
  <c r="Z808" i="3" s="1"/>
  <c r="AL807" i="3"/>
  <c r="AE807" i="3"/>
  <c r="W807" i="3"/>
  <c r="S807" i="3"/>
  <c r="K807" i="3"/>
  <c r="G807" i="3"/>
  <c r="A807" i="3"/>
  <c r="AQ807" i="3" s="1"/>
  <c r="AL806" i="3"/>
  <c r="AE806" i="3"/>
  <c r="W806" i="3"/>
  <c r="S806" i="3"/>
  <c r="K806" i="3"/>
  <c r="G806" i="3"/>
  <c r="A806" i="3"/>
  <c r="Z806" i="3" s="1"/>
  <c r="AL805" i="3"/>
  <c r="AE805" i="3"/>
  <c r="W805" i="3"/>
  <c r="S805" i="3"/>
  <c r="K805" i="3"/>
  <c r="G805" i="3"/>
  <c r="A805" i="3"/>
  <c r="AL804" i="3"/>
  <c r="AE804" i="3"/>
  <c r="W804" i="3"/>
  <c r="S804" i="3"/>
  <c r="K804" i="3"/>
  <c r="G804" i="3"/>
  <c r="A804" i="3"/>
  <c r="AQ804" i="3" s="1"/>
  <c r="AL803" i="3"/>
  <c r="AE803" i="3"/>
  <c r="W803" i="3"/>
  <c r="S803" i="3"/>
  <c r="K803" i="3"/>
  <c r="G803" i="3"/>
  <c r="A803" i="3"/>
  <c r="AQ803" i="3" s="1"/>
  <c r="AL802" i="3"/>
  <c r="AE802" i="3"/>
  <c r="W802" i="3"/>
  <c r="S802" i="3"/>
  <c r="K802" i="3"/>
  <c r="G802" i="3"/>
  <c r="A802" i="3"/>
  <c r="Z802" i="3" s="1"/>
  <c r="AL801" i="3"/>
  <c r="AE801" i="3"/>
  <c r="W801" i="3"/>
  <c r="S801" i="3"/>
  <c r="K801" i="3"/>
  <c r="G801" i="3"/>
  <c r="A801" i="3"/>
  <c r="AQ801" i="3" s="1"/>
  <c r="AL800" i="3"/>
  <c r="AE800" i="3"/>
  <c r="W800" i="3"/>
  <c r="S800" i="3"/>
  <c r="K800" i="3"/>
  <c r="G800" i="3"/>
  <c r="A800" i="3"/>
  <c r="AQ800" i="3" s="1"/>
  <c r="AL799" i="3"/>
  <c r="AE799" i="3"/>
  <c r="W799" i="3"/>
  <c r="S799" i="3"/>
  <c r="K799" i="3"/>
  <c r="G799" i="3"/>
  <c r="A799" i="3"/>
  <c r="AL798" i="3"/>
  <c r="AE798" i="3"/>
  <c r="W798" i="3"/>
  <c r="S798" i="3"/>
  <c r="K798" i="3"/>
  <c r="G798" i="3"/>
  <c r="A798" i="3"/>
  <c r="AQ798" i="3" s="1"/>
  <c r="AL797" i="3"/>
  <c r="AE797" i="3"/>
  <c r="W797" i="3"/>
  <c r="S797" i="3"/>
  <c r="K797" i="3"/>
  <c r="G797" i="3"/>
  <c r="A797" i="3"/>
  <c r="AL796" i="3"/>
  <c r="AE796" i="3"/>
  <c r="W796" i="3"/>
  <c r="S796" i="3"/>
  <c r="K796" i="3"/>
  <c r="G796" i="3"/>
  <c r="A796" i="3"/>
  <c r="AQ796" i="3" s="1"/>
  <c r="AL795" i="3"/>
  <c r="AE795" i="3"/>
  <c r="W795" i="3"/>
  <c r="S795" i="3"/>
  <c r="K795" i="3"/>
  <c r="G795" i="3"/>
  <c r="A795" i="3"/>
  <c r="AL794" i="3"/>
  <c r="AE794" i="3"/>
  <c r="W794" i="3"/>
  <c r="S794" i="3"/>
  <c r="K794" i="3"/>
  <c r="G794" i="3"/>
  <c r="A794" i="3"/>
  <c r="Z794" i="3" s="1"/>
  <c r="AL793" i="3"/>
  <c r="AE793" i="3"/>
  <c r="W793" i="3"/>
  <c r="S793" i="3"/>
  <c r="K793" i="3"/>
  <c r="G793" i="3"/>
  <c r="A793" i="3"/>
  <c r="AQ793" i="3" s="1"/>
  <c r="AL792" i="3"/>
  <c r="AE792" i="3"/>
  <c r="W792" i="3"/>
  <c r="S792" i="3"/>
  <c r="K792" i="3"/>
  <c r="G792" i="3"/>
  <c r="A792" i="3"/>
  <c r="AQ792" i="3" s="1"/>
  <c r="AL791" i="3"/>
  <c r="AE791" i="3"/>
  <c r="W791" i="3"/>
  <c r="S791" i="3"/>
  <c r="K791" i="3"/>
  <c r="G791" i="3"/>
  <c r="A791" i="3"/>
  <c r="AQ791" i="3" s="1"/>
  <c r="AL790" i="3"/>
  <c r="AE790" i="3"/>
  <c r="W790" i="3"/>
  <c r="S790" i="3"/>
  <c r="K790" i="3"/>
  <c r="G790" i="3"/>
  <c r="A790" i="3"/>
  <c r="Z790" i="3" s="1"/>
  <c r="AL789" i="3"/>
  <c r="AE789" i="3"/>
  <c r="W789" i="3"/>
  <c r="S789" i="3"/>
  <c r="K789" i="3"/>
  <c r="G789" i="3"/>
  <c r="A789" i="3"/>
  <c r="Z789" i="3" s="1"/>
  <c r="AL788" i="3"/>
  <c r="AE788" i="3"/>
  <c r="W788" i="3"/>
  <c r="S788" i="3"/>
  <c r="K788" i="3"/>
  <c r="G788" i="3"/>
  <c r="A788" i="3"/>
  <c r="AQ788" i="3" s="1"/>
  <c r="AL787" i="3"/>
  <c r="AE787" i="3"/>
  <c r="W787" i="3"/>
  <c r="S787" i="3"/>
  <c r="K787" i="3"/>
  <c r="G787" i="3"/>
  <c r="A787" i="3"/>
  <c r="AL786" i="3"/>
  <c r="AE786" i="3"/>
  <c r="W786" i="3"/>
  <c r="S786" i="3"/>
  <c r="K786" i="3"/>
  <c r="G786" i="3"/>
  <c r="A786" i="3"/>
  <c r="Z786" i="3" s="1"/>
  <c r="AL785" i="3"/>
  <c r="AE785" i="3"/>
  <c r="W785" i="3"/>
  <c r="S785" i="3"/>
  <c r="K785" i="3"/>
  <c r="G785" i="3"/>
  <c r="A785" i="3"/>
  <c r="AQ785" i="3" s="1"/>
  <c r="AL784" i="3"/>
  <c r="AE784" i="3"/>
  <c r="W784" i="3"/>
  <c r="S784" i="3"/>
  <c r="K784" i="3"/>
  <c r="G784" i="3"/>
  <c r="A784" i="3"/>
  <c r="AQ784" i="3" s="1"/>
  <c r="AL783" i="3"/>
  <c r="AE783" i="3"/>
  <c r="W783" i="3"/>
  <c r="S783" i="3"/>
  <c r="K783" i="3"/>
  <c r="G783" i="3"/>
  <c r="A783" i="3"/>
  <c r="AL782" i="3"/>
  <c r="AE782" i="3"/>
  <c r="W782" i="3"/>
  <c r="S782" i="3"/>
  <c r="K782" i="3"/>
  <c r="G782" i="3"/>
  <c r="A782" i="3"/>
  <c r="AQ782" i="3" s="1"/>
  <c r="AL781" i="3"/>
  <c r="AE781" i="3"/>
  <c r="W781" i="3"/>
  <c r="S781" i="3"/>
  <c r="K781" i="3"/>
  <c r="G781" i="3"/>
  <c r="A781" i="3"/>
  <c r="AL780" i="3"/>
  <c r="AE780" i="3"/>
  <c r="W780" i="3"/>
  <c r="S780" i="3"/>
  <c r="K780" i="3"/>
  <c r="G780" i="3"/>
  <c r="A780" i="3"/>
  <c r="AQ780" i="3" s="1"/>
  <c r="AL779" i="3"/>
  <c r="AE779" i="3"/>
  <c r="W779" i="3"/>
  <c r="S779" i="3"/>
  <c r="K779" i="3"/>
  <c r="G779" i="3"/>
  <c r="A779" i="3"/>
  <c r="AL778" i="3"/>
  <c r="AE778" i="3"/>
  <c r="W778" i="3"/>
  <c r="S778" i="3"/>
  <c r="K778" i="3"/>
  <c r="G778" i="3"/>
  <c r="A778" i="3"/>
  <c r="Z778" i="3" s="1"/>
  <c r="AL777" i="3"/>
  <c r="AE777" i="3"/>
  <c r="W777" i="3"/>
  <c r="S777" i="3"/>
  <c r="K777" i="3"/>
  <c r="G777" i="3"/>
  <c r="A777" i="3"/>
  <c r="AQ777" i="3" s="1"/>
  <c r="AL776" i="3"/>
  <c r="AE776" i="3"/>
  <c r="W776" i="3"/>
  <c r="S776" i="3"/>
  <c r="K776" i="3"/>
  <c r="G776" i="3"/>
  <c r="A776" i="3"/>
  <c r="AQ776" i="3" s="1"/>
  <c r="AL775" i="3"/>
  <c r="AE775" i="3"/>
  <c r="W775" i="3"/>
  <c r="S775" i="3"/>
  <c r="K775" i="3"/>
  <c r="G775" i="3"/>
  <c r="A775" i="3"/>
  <c r="AL774" i="3"/>
  <c r="AE774" i="3"/>
  <c r="W774" i="3"/>
  <c r="S774" i="3"/>
  <c r="K774" i="3"/>
  <c r="G774" i="3"/>
  <c r="A774" i="3"/>
  <c r="AQ774" i="3" s="1"/>
  <c r="AL773" i="3"/>
  <c r="AE773" i="3"/>
  <c r="W773" i="3"/>
  <c r="S773" i="3"/>
  <c r="K773" i="3"/>
  <c r="G773" i="3"/>
  <c r="A773" i="3"/>
  <c r="AL772" i="3"/>
  <c r="AE772" i="3"/>
  <c r="W772" i="3"/>
  <c r="S772" i="3"/>
  <c r="K772" i="3"/>
  <c r="G772" i="3"/>
  <c r="A772" i="3"/>
  <c r="AQ772" i="3" s="1"/>
  <c r="AL771" i="3"/>
  <c r="AE771" i="3"/>
  <c r="W771" i="3"/>
  <c r="S771" i="3"/>
  <c r="K771" i="3"/>
  <c r="G771" i="3"/>
  <c r="A771" i="3"/>
  <c r="AQ771" i="3" s="1"/>
  <c r="AL770" i="3"/>
  <c r="AE770" i="3"/>
  <c r="W770" i="3"/>
  <c r="S770" i="3"/>
  <c r="K770" i="3"/>
  <c r="G770" i="3"/>
  <c r="A770" i="3"/>
  <c r="Z770" i="3" s="1"/>
  <c r="AL769" i="3"/>
  <c r="AE769" i="3"/>
  <c r="W769" i="3"/>
  <c r="S769" i="3"/>
  <c r="K769" i="3"/>
  <c r="G769" i="3"/>
  <c r="A769" i="3"/>
  <c r="AQ769" i="3" s="1"/>
  <c r="AL768" i="3"/>
  <c r="AE768" i="3"/>
  <c r="W768" i="3"/>
  <c r="S768" i="3"/>
  <c r="K768" i="3"/>
  <c r="G768" i="3"/>
  <c r="A768" i="3"/>
  <c r="Z768" i="3" s="1"/>
  <c r="AL767" i="3"/>
  <c r="AE767" i="3"/>
  <c r="W767" i="3"/>
  <c r="S767" i="3"/>
  <c r="K767" i="3"/>
  <c r="G767" i="3"/>
  <c r="A767" i="3"/>
  <c r="AQ767" i="3" s="1"/>
  <c r="AL766" i="3"/>
  <c r="AE766" i="3"/>
  <c r="W766" i="3"/>
  <c r="S766" i="3"/>
  <c r="K766" i="3"/>
  <c r="G766" i="3"/>
  <c r="A766" i="3"/>
  <c r="Z766" i="3" s="1"/>
  <c r="AL765" i="3"/>
  <c r="AE765" i="3"/>
  <c r="W765" i="3"/>
  <c r="S765" i="3"/>
  <c r="K765" i="3"/>
  <c r="G765" i="3"/>
  <c r="A765" i="3"/>
  <c r="AL764" i="3"/>
  <c r="AE764" i="3"/>
  <c r="W764" i="3"/>
  <c r="S764" i="3"/>
  <c r="K764" i="3"/>
  <c r="G764" i="3"/>
  <c r="A764" i="3"/>
  <c r="AQ764" i="3" s="1"/>
  <c r="AL763" i="3"/>
  <c r="AE763" i="3"/>
  <c r="W763" i="3"/>
  <c r="S763" i="3"/>
  <c r="K763" i="3"/>
  <c r="G763" i="3"/>
  <c r="A763" i="3"/>
  <c r="AQ763" i="3" s="1"/>
  <c r="AL762" i="3"/>
  <c r="AE762" i="3"/>
  <c r="W762" i="3"/>
  <c r="S762" i="3"/>
  <c r="K762" i="3"/>
  <c r="G762" i="3"/>
  <c r="A762" i="3"/>
  <c r="Z762" i="3" s="1"/>
  <c r="AL761" i="3"/>
  <c r="AE761" i="3"/>
  <c r="W761" i="3"/>
  <c r="S761" i="3"/>
  <c r="K761" i="3"/>
  <c r="G761" i="3"/>
  <c r="A761" i="3"/>
  <c r="AQ761" i="3" s="1"/>
  <c r="AL760" i="3"/>
  <c r="AE760" i="3"/>
  <c r="W760" i="3"/>
  <c r="S760" i="3"/>
  <c r="K760" i="3"/>
  <c r="G760" i="3"/>
  <c r="A760" i="3"/>
  <c r="Z760" i="3" s="1"/>
  <c r="AL759" i="3"/>
  <c r="AE759" i="3"/>
  <c r="W759" i="3"/>
  <c r="S759" i="3"/>
  <c r="K759" i="3"/>
  <c r="G759" i="3"/>
  <c r="A759" i="3"/>
  <c r="AQ759" i="3" s="1"/>
  <c r="AL758" i="3"/>
  <c r="AE758" i="3"/>
  <c r="W758" i="3"/>
  <c r="S758" i="3"/>
  <c r="K758" i="3"/>
  <c r="G758" i="3"/>
  <c r="A758" i="3"/>
  <c r="Z758" i="3" s="1"/>
  <c r="AL757" i="3"/>
  <c r="AE757" i="3"/>
  <c r="W757" i="3"/>
  <c r="S757" i="3"/>
  <c r="K757" i="3"/>
  <c r="G757" i="3"/>
  <c r="A757" i="3"/>
  <c r="AL756" i="3"/>
  <c r="AE756" i="3"/>
  <c r="W756" i="3"/>
  <c r="S756" i="3"/>
  <c r="K756" i="3"/>
  <c r="G756" i="3"/>
  <c r="A756" i="3"/>
  <c r="AQ756" i="3" s="1"/>
  <c r="AL755" i="3"/>
  <c r="AE755" i="3"/>
  <c r="W755" i="3"/>
  <c r="S755" i="3"/>
  <c r="K755" i="3"/>
  <c r="G755" i="3"/>
  <c r="A755" i="3"/>
  <c r="AL754" i="3"/>
  <c r="AE754" i="3"/>
  <c r="W754" i="3"/>
  <c r="S754" i="3"/>
  <c r="K754" i="3"/>
  <c r="G754" i="3"/>
  <c r="A754" i="3"/>
  <c r="Z754" i="3" s="1"/>
  <c r="AL753" i="3"/>
  <c r="AE753" i="3"/>
  <c r="W753" i="3"/>
  <c r="S753" i="3"/>
  <c r="K753" i="3"/>
  <c r="G753" i="3"/>
  <c r="A753" i="3"/>
  <c r="AQ753" i="3" s="1"/>
  <c r="AL752" i="3"/>
  <c r="AE752" i="3"/>
  <c r="W752" i="3"/>
  <c r="S752" i="3"/>
  <c r="K752" i="3"/>
  <c r="G752" i="3"/>
  <c r="A752" i="3"/>
  <c r="Z752" i="3" s="1"/>
  <c r="AL751" i="3"/>
  <c r="AE751" i="3"/>
  <c r="W751" i="3"/>
  <c r="S751" i="3"/>
  <c r="K751" i="3"/>
  <c r="G751" i="3"/>
  <c r="A751" i="3"/>
  <c r="AL750" i="3"/>
  <c r="AE750" i="3"/>
  <c r="W750" i="3"/>
  <c r="S750" i="3"/>
  <c r="K750" i="3"/>
  <c r="G750" i="3"/>
  <c r="A750" i="3"/>
  <c r="AQ750" i="3" s="1"/>
  <c r="AL749" i="3"/>
  <c r="AE749" i="3"/>
  <c r="W749" i="3"/>
  <c r="S749" i="3"/>
  <c r="K749" i="3"/>
  <c r="G749" i="3"/>
  <c r="A749" i="3"/>
  <c r="AQ749" i="3" s="1"/>
  <c r="AL748" i="3"/>
  <c r="AE748" i="3"/>
  <c r="W748" i="3"/>
  <c r="S748" i="3"/>
  <c r="K748" i="3"/>
  <c r="G748" i="3"/>
  <c r="A748" i="3"/>
  <c r="Z748" i="3" s="1"/>
  <c r="AL747" i="3"/>
  <c r="AE747" i="3"/>
  <c r="W747" i="3"/>
  <c r="S747" i="3"/>
  <c r="K747" i="3"/>
  <c r="G747" i="3"/>
  <c r="A747" i="3"/>
  <c r="AL746" i="3"/>
  <c r="AE746" i="3"/>
  <c r="W746" i="3"/>
  <c r="S746" i="3"/>
  <c r="K746" i="3"/>
  <c r="G746" i="3"/>
  <c r="A746" i="3"/>
  <c r="AQ746" i="3" s="1"/>
  <c r="AL745" i="3"/>
  <c r="AE745" i="3"/>
  <c r="W745" i="3"/>
  <c r="S745" i="3"/>
  <c r="K745" i="3"/>
  <c r="G745" i="3"/>
  <c r="A745" i="3"/>
  <c r="AL744" i="3"/>
  <c r="AE744" i="3"/>
  <c r="W744" i="3"/>
  <c r="S744" i="3"/>
  <c r="K744" i="3"/>
  <c r="G744" i="3"/>
  <c r="A744" i="3"/>
  <c r="AQ744" i="3" s="1"/>
  <c r="AL743" i="3"/>
  <c r="AE743" i="3"/>
  <c r="W743" i="3"/>
  <c r="S743" i="3"/>
  <c r="K743" i="3"/>
  <c r="G743" i="3"/>
  <c r="A743" i="3"/>
  <c r="AQ743" i="3" s="1"/>
  <c r="AL742" i="3"/>
  <c r="AE742" i="3"/>
  <c r="W742" i="3"/>
  <c r="S742" i="3"/>
  <c r="K742" i="3"/>
  <c r="G742" i="3"/>
  <c r="A742" i="3"/>
  <c r="Z742" i="3" s="1"/>
  <c r="AL741" i="3"/>
  <c r="AE741" i="3"/>
  <c r="W741" i="3"/>
  <c r="S741" i="3"/>
  <c r="K741" i="3"/>
  <c r="G741" i="3"/>
  <c r="A741" i="3"/>
  <c r="AQ741" i="3" s="1"/>
  <c r="AL740" i="3"/>
  <c r="AE740" i="3"/>
  <c r="W740" i="3"/>
  <c r="S740" i="3"/>
  <c r="K740" i="3"/>
  <c r="G740" i="3"/>
  <c r="A740" i="3"/>
  <c r="Z740" i="3" s="1"/>
  <c r="AL739" i="3"/>
  <c r="AE739" i="3"/>
  <c r="W739" i="3"/>
  <c r="S739" i="3"/>
  <c r="K739" i="3"/>
  <c r="G739" i="3"/>
  <c r="A739" i="3"/>
  <c r="AL738" i="3"/>
  <c r="AE738" i="3"/>
  <c r="W738" i="3"/>
  <c r="S738" i="3"/>
  <c r="K738" i="3"/>
  <c r="G738" i="3"/>
  <c r="A738" i="3"/>
  <c r="Z738" i="3" s="1"/>
  <c r="AL737" i="3"/>
  <c r="AE737" i="3"/>
  <c r="W737" i="3"/>
  <c r="S737" i="3"/>
  <c r="K737" i="3"/>
  <c r="G737" i="3"/>
  <c r="A737" i="3"/>
  <c r="AQ737" i="3" s="1"/>
  <c r="AL736" i="3"/>
  <c r="AE736" i="3"/>
  <c r="W736" i="3"/>
  <c r="S736" i="3"/>
  <c r="K736" i="3"/>
  <c r="G736" i="3"/>
  <c r="A736" i="3"/>
  <c r="Z736" i="3" s="1"/>
  <c r="AL735" i="3"/>
  <c r="AE735" i="3"/>
  <c r="W735" i="3"/>
  <c r="S735" i="3"/>
  <c r="K735" i="3"/>
  <c r="G735" i="3"/>
  <c r="A735" i="3"/>
  <c r="AL734" i="3"/>
  <c r="AE734" i="3"/>
  <c r="W734" i="3"/>
  <c r="S734" i="3"/>
  <c r="K734" i="3"/>
  <c r="G734" i="3"/>
  <c r="A734" i="3"/>
  <c r="AQ734" i="3" s="1"/>
  <c r="AL733" i="3"/>
  <c r="AE733" i="3"/>
  <c r="W733" i="3"/>
  <c r="S733" i="3"/>
  <c r="K733" i="3"/>
  <c r="G733" i="3"/>
  <c r="A733" i="3"/>
  <c r="AQ733" i="3" s="1"/>
  <c r="AL732" i="3"/>
  <c r="AE732" i="3"/>
  <c r="W732" i="3"/>
  <c r="S732" i="3"/>
  <c r="K732" i="3"/>
  <c r="G732" i="3"/>
  <c r="A732" i="3"/>
  <c r="Z732" i="3" s="1"/>
  <c r="AL731" i="3"/>
  <c r="AE731" i="3"/>
  <c r="W731" i="3"/>
  <c r="S731" i="3"/>
  <c r="K731" i="3"/>
  <c r="G731" i="3"/>
  <c r="A731" i="3"/>
  <c r="AQ731" i="3" s="1"/>
  <c r="AL730" i="3"/>
  <c r="AE730" i="3"/>
  <c r="W730" i="3"/>
  <c r="S730" i="3"/>
  <c r="K730" i="3"/>
  <c r="G730" i="3"/>
  <c r="A730" i="3"/>
  <c r="AQ730" i="3" s="1"/>
  <c r="AL729" i="3"/>
  <c r="AE729" i="3"/>
  <c r="W729" i="3"/>
  <c r="S729" i="3"/>
  <c r="K729" i="3"/>
  <c r="G729" i="3"/>
  <c r="A729" i="3"/>
  <c r="AL728" i="3"/>
  <c r="AE728" i="3"/>
  <c r="W728" i="3"/>
  <c r="S728" i="3"/>
  <c r="K728" i="3"/>
  <c r="G728" i="3"/>
  <c r="A728" i="3"/>
  <c r="AQ728" i="3" s="1"/>
  <c r="AL727" i="3"/>
  <c r="AE727" i="3"/>
  <c r="W727" i="3"/>
  <c r="S727" i="3"/>
  <c r="K727" i="3"/>
  <c r="G727" i="3"/>
  <c r="A727" i="3"/>
  <c r="AQ727" i="3" s="1"/>
  <c r="AL726" i="3"/>
  <c r="AE726" i="3"/>
  <c r="W726" i="3"/>
  <c r="S726" i="3"/>
  <c r="K726" i="3"/>
  <c r="G726" i="3"/>
  <c r="A726" i="3"/>
  <c r="Z726" i="3" s="1"/>
  <c r="AL725" i="3"/>
  <c r="AE725" i="3"/>
  <c r="W725" i="3"/>
  <c r="S725" i="3"/>
  <c r="K725" i="3"/>
  <c r="G725" i="3"/>
  <c r="A725" i="3"/>
  <c r="AL724" i="3"/>
  <c r="AE724" i="3"/>
  <c r="W724" i="3"/>
  <c r="S724" i="3"/>
  <c r="K724" i="3"/>
  <c r="G724" i="3"/>
  <c r="A724" i="3"/>
  <c r="AQ724" i="3" s="1"/>
  <c r="AL723" i="3"/>
  <c r="AE723" i="3"/>
  <c r="W723" i="3"/>
  <c r="S723" i="3"/>
  <c r="K723" i="3"/>
  <c r="G723" i="3"/>
  <c r="A723" i="3"/>
  <c r="AQ723" i="3" s="1"/>
  <c r="AL722" i="3"/>
  <c r="AE722" i="3"/>
  <c r="W722" i="3"/>
  <c r="S722" i="3"/>
  <c r="K722" i="3"/>
  <c r="G722" i="3"/>
  <c r="A722" i="3"/>
  <c r="AQ722" i="3" s="1"/>
  <c r="AL721" i="3"/>
  <c r="AE721" i="3"/>
  <c r="W721" i="3"/>
  <c r="S721" i="3"/>
  <c r="K721" i="3"/>
  <c r="G721" i="3"/>
  <c r="A721" i="3"/>
  <c r="AL720" i="3"/>
  <c r="AE720" i="3"/>
  <c r="W720" i="3"/>
  <c r="S720" i="3"/>
  <c r="K720" i="3"/>
  <c r="G720" i="3"/>
  <c r="A720" i="3"/>
  <c r="AQ720" i="3" s="1"/>
  <c r="AL719" i="3"/>
  <c r="AE719" i="3"/>
  <c r="W719" i="3"/>
  <c r="S719" i="3"/>
  <c r="K719" i="3"/>
  <c r="G719" i="3"/>
  <c r="A719" i="3"/>
  <c r="AL718" i="3"/>
  <c r="AE718" i="3"/>
  <c r="W718" i="3"/>
  <c r="S718" i="3"/>
  <c r="K718" i="3"/>
  <c r="G718" i="3"/>
  <c r="A718" i="3"/>
  <c r="Z718" i="3" s="1"/>
  <c r="AL717" i="3"/>
  <c r="AE717" i="3"/>
  <c r="W717" i="3"/>
  <c r="S717" i="3"/>
  <c r="K717" i="3"/>
  <c r="G717" i="3"/>
  <c r="A717" i="3"/>
  <c r="AQ717" i="3" s="1"/>
  <c r="AL716" i="3"/>
  <c r="AE716" i="3"/>
  <c r="W716" i="3"/>
  <c r="S716" i="3"/>
  <c r="K716" i="3"/>
  <c r="G716" i="3"/>
  <c r="A716" i="3"/>
  <c r="AQ716" i="3" s="1"/>
  <c r="AL715" i="3"/>
  <c r="AE715" i="3"/>
  <c r="W715" i="3"/>
  <c r="S715" i="3"/>
  <c r="K715" i="3"/>
  <c r="G715" i="3"/>
  <c r="A715" i="3"/>
  <c r="AL714" i="3"/>
  <c r="AE714" i="3"/>
  <c r="W714" i="3"/>
  <c r="S714" i="3"/>
  <c r="K714" i="3"/>
  <c r="G714" i="3"/>
  <c r="A714" i="3"/>
  <c r="Z714" i="3" s="1"/>
  <c r="AL713" i="3"/>
  <c r="AE713" i="3"/>
  <c r="W713" i="3"/>
  <c r="S713" i="3"/>
  <c r="K713" i="3"/>
  <c r="G713" i="3"/>
  <c r="A713" i="3"/>
  <c r="AQ713" i="3" s="1"/>
  <c r="AL712" i="3"/>
  <c r="AE712" i="3"/>
  <c r="W712" i="3"/>
  <c r="S712" i="3"/>
  <c r="K712" i="3"/>
  <c r="G712" i="3"/>
  <c r="A712" i="3"/>
  <c r="AQ712" i="3" s="1"/>
  <c r="AL711" i="3"/>
  <c r="AE711" i="3"/>
  <c r="W711" i="3"/>
  <c r="S711" i="3"/>
  <c r="K711" i="3"/>
  <c r="G711" i="3"/>
  <c r="A711" i="3"/>
  <c r="AL710" i="3"/>
  <c r="AE710" i="3"/>
  <c r="W710" i="3"/>
  <c r="S710" i="3"/>
  <c r="K710" i="3"/>
  <c r="G710" i="3"/>
  <c r="A710" i="3"/>
  <c r="Z710" i="3" s="1"/>
  <c r="AL709" i="3"/>
  <c r="AE709" i="3"/>
  <c r="W709" i="3"/>
  <c r="S709" i="3"/>
  <c r="K709" i="3"/>
  <c r="G709" i="3"/>
  <c r="A709" i="3"/>
  <c r="AQ709" i="3" s="1"/>
  <c r="AL708" i="3"/>
  <c r="AE708" i="3"/>
  <c r="W708" i="3"/>
  <c r="S708" i="3"/>
  <c r="K708" i="3"/>
  <c r="G708" i="3"/>
  <c r="A708" i="3"/>
  <c r="AQ708" i="3" s="1"/>
  <c r="AL707" i="3"/>
  <c r="AE707" i="3"/>
  <c r="W707" i="3"/>
  <c r="S707" i="3"/>
  <c r="K707" i="3"/>
  <c r="G707" i="3"/>
  <c r="A707" i="3"/>
  <c r="AL706" i="3"/>
  <c r="AE706" i="3"/>
  <c r="W706" i="3"/>
  <c r="S706" i="3"/>
  <c r="K706" i="3"/>
  <c r="G706" i="3"/>
  <c r="A706" i="3"/>
  <c r="Z706" i="3" s="1"/>
  <c r="AL705" i="3"/>
  <c r="AE705" i="3"/>
  <c r="W705" i="3"/>
  <c r="S705" i="3"/>
  <c r="K705" i="3"/>
  <c r="G705" i="3"/>
  <c r="A705" i="3"/>
  <c r="AQ705" i="3" s="1"/>
  <c r="AL704" i="3"/>
  <c r="AE704" i="3"/>
  <c r="W704" i="3"/>
  <c r="S704" i="3"/>
  <c r="K704" i="3"/>
  <c r="G704" i="3"/>
  <c r="A704" i="3"/>
  <c r="Z704" i="3" s="1"/>
  <c r="AL703" i="3"/>
  <c r="AE703" i="3"/>
  <c r="W703" i="3"/>
  <c r="S703" i="3"/>
  <c r="K703" i="3"/>
  <c r="G703" i="3"/>
  <c r="A703" i="3"/>
  <c r="AQ703" i="3" s="1"/>
  <c r="AL702" i="3"/>
  <c r="AE702" i="3"/>
  <c r="W702" i="3"/>
  <c r="S702" i="3"/>
  <c r="K702" i="3"/>
  <c r="G702" i="3"/>
  <c r="A702" i="3"/>
  <c r="AQ702" i="3" s="1"/>
  <c r="AL701" i="3"/>
  <c r="AE701" i="3"/>
  <c r="W701" i="3"/>
  <c r="S701" i="3"/>
  <c r="K701" i="3"/>
  <c r="G701" i="3"/>
  <c r="A701" i="3"/>
  <c r="AL700" i="3"/>
  <c r="AE700" i="3"/>
  <c r="W700" i="3"/>
  <c r="S700" i="3"/>
  <c r="K700" i="3"/>
  <c r="G700" i="3"/>
  <c r="A700" i="3"/>
  <c r="Z700" i="3" s="1"/>
  <c r="AL699" i="3"/>
  <c r="AE699" i="3"/>
  <c r="W699" i="3"/>
  <c r="S699" i="3"/>
  <c r="K699" i="3"/>
  <c r="G699" i="3"/>
  <c r="A699" i="3"/>
  <c r="AQ699" i="3" s="1"/>
  <c r="AL698" i="3"/>
  <c r="AE698" i="3"/>
  <c r="W698" i="3"/>
  <c r="S698" i="3"/>
  <c r="K698" i="3"/>
  <c r="G698" i="3"/>
  <c r="A698" i="3"/>
  <c r="AQ698" i="3" s="1"/>
  <c r="AL697" i="3"/>
  <c r="AE697" i="3"/>
  <c r="W697" i="3"/>
  <c r="S697" i="3"/>
  <c r="K697" i="3"/>
  <c r="G697" i="3"/>
  <c r="A697" i="3"/>
  <c r="AL696" i="3"/>
  <c r="AE696" i="3"/>
  <c r="W696" i="3"/>
  <c r="S696" i="3"/>
  <c r="K696" i="3"/>
  <c r="G696" i="3"/>
  <c r="A696" i="3"/>
  <c r="AQ696" i="3" s="1"/>
  <c r="AL695" i="3"/>
  <c r="AE695" i="3"/>
  <c r="W695" i="3"/>
  <c r="S695" i="3"/>
  <c r="K695" i="3"/>
  <c r="G695" i="3"/>
  <c r="A695" i="3"/>
  <c r="AQ695" i="3" s="1"/>
  <c r="AL694" i="3"/>
  <c r="AE694" i="3"/>
  <c r="W694" i="3"/>
  <c r="S694" i="3"/>
  <c r="K694" i="3"/>
  <c r="G694" i="3"/>
  <c r="A694" i="3"/>
  <c r="Z694" i="3" s="1"/>
  <c r="AL693" i="3"/>
  <c r="AE693" i="3"/>
  <c r="W693" i="3"/>
  <c r="S693" i="3"/>
  <c r="K693" i="3"/>
  <c r="G693" i="3"/>
  <c r="A693" i="3"/>
  <c r="AQ693" i="3" s="1"/>
  <c r="AL692" i="3"/>
  <c r="AE692" i="3"/>
  <c r="W692" i="3"/>
  <c r="S692" i="3"/>
  <c r="K692" i="3"/>
  <c r="G692" i="3"/>
  <c r="A692" i="3"/>
  <c r="AQ692" i="3" s="1"/>
  <c r="AL691" i="3"/>
  <c r="AE691" i="3"/>
  <c r="W691" i="3"/>
  <c r="S691" i="3"/>
  <c r="K691" i="3"/>
  <c r="G691" i="3"/>
  <c r="A691" i="3"/>
  <c r="AL690" i="3"/>
  <c r="AE690" i="3"/>
  <c r="W690" i="3"/>
  <c r="S690" i="3"/>
  <c r="K690" i="3"/>
  <c r="G690" i="3"/>
  <c r="A690" i="3"/>
  <c r="Z690" i="3" s="1"/>
  <c r="AL689" i="3"/>
  <c r="AE689" i="3"/>
  <c r="W689" i="3"/>
  <c r="S689" i="3"/>
  <c r="K689" i="3"/>
  <c r="G689" i="3"/>
  <c r="A689" i="3"/>
  <c r="AQ689" i="3" s="1"/>
  <c r="AL688" i="3"/>
  <c r="AE688" i="3"/>
  <c r="W688" i="3"/>
  <c r="S688" i="3"/>
  <c r="K688" i="3"/>
  <c r="G688" i="3"/>
  <c r="A688" i="3"/>
  <c r="AQ688" i="3" s="1"/>
  <c r="AL687" i="3"/>
  <c r="AE687" i="3"/>
  <c r="W687" i="3"/>
  <c r="S687" i="3"/>
  <c r="K687" i="3"/>
  <c r="G687" i="3"/>
  <c r="A687" i="3"/>
  <c r="AL686" i="3"/>
  <c r="AE686" i="3"/>
  <c r="W686" i="3"/>
  <c r="S686" i="3"/>
  <c r="K686" i="3"/>
  <c r="G686" i="3"/>
  <c r="A686" i="3"/>
  <c r="AQ686" i="3" s="1"/>
  <c r="AL685" i="3"/>
  <c r="AE685" i="3"/>
  <c r="W685" i="3"/>
  <c r="S685" i="3"/>
  <c r="K685" i="3"/>
  <c r="G685" i="3"/>
  <c r="A685" i="3"/>
  <c r="AL684" i="3"/>
  <c r="AE684" i="3"/>
  <c r="W684" i="3"/>
  <c r="S684" i="3"/>
  <c r="K684" i="3"/>
  <c r="G684" i="3"/>
  <c r="A684" i="3"/>
  <c r="Z684" i="3" s="1"/>
  <c r="AL683" i="3"/>
  <c r="AE683" i="3"/>
  <c r="W683" i="3"/>
  <c r="S683" i="3"/>
  <c r="K683" i="3"/>
  <c r="G683" i="3"/>
  <c r="A683" i="3"/>
  <c r="AQ683" i="3" s="1"/>
  <c r="AL682" i="3"/>
  <c r="AE682" i="3"/>
  <c r="W682" i="3"/>
  <c r="S682" i="3"/>
  <c r="K682" i="3"/>
  <c r="G682" i="3"/>
  <c r="A682" i="3"/>
  <c r="AQ682" i="3" s="1"/>
  <c r="AL681" i="3"/>
  <c r="AE681" i="3"/>
  <c r="W681" i="3"/>
  <c r="S681" i="3"/>
  <c r="K681" i="3"/>
  <c r="G681" i="3"/>
  <c r="A681" i="3"/>
  <c r="AL680" i="3"/>
  <c r="AE680" i="3"/>
  <c r="W680" i="3"/>
  <c r="S680" i="3"/>
  <c r="K680" i="3"/>
  <c r="G680" i="3"/>
  <c r="A680" i="3"/>
  <c r="Z680" i="3" s="1"/>
  <c r="AL679" i="3"/>
  <c r="AE679" i="3"/>
  <c r="W679" i="3"/>
  <c r="S679" i="3"/>
  <c r="K679" i="3"/>
  <c r="G679" i="3"/>
  <c r="A679" i="3"/>
  <c r="AQ679" i="3" s="1"/>
  <c r="AL678" i="3"/>
  <c r="AE678" i="3"/>
  <c r="W678" i="3"/>
  <c r="S678" i="3"/>
  <c r="K678" i="3"/>
  <c r="G678" i="3"/>
  <c r="A678" i="3"/>
  <c r="AQ678" i="3" s="1"/>
  <c r="AL677" i="3"/>
  <c r="AE677" i="3"/>
  <c r="W677" i="3"/>
  <c r="S677" i="3"/>
  <c r="K677" i="3"/>
  <c r="G677" i="3"/>
  <c r="A677" i="3"/>
  <c r="AQ677" i="3" s="1"/>
  <c r="AL676" i="3"/>
  <c r="AE676" i="3"/>
  <c r="W676" i="3"/>
  <c r="S676" i="3"/>
  <c r="K676" i="3"/>
  <c r="G676" i="3"/>
  <c r="A676" i="3"/>
  <c r="Z676" i="3" s="1"/>
  <c r="AL675" i="3"/>
  <c r="AE675" i="3"/>
  <c r="W675" i="3"/>
  <c r="S675" i="3"/>
  <c r="K675" i="3"/>
  <c r="G675" i="3"/>
  <c r="A675" i="3"/>
  <c r="AQ675" i="3" s="1"/>
  <c r="AL674" i="3"/>
  <c r="AE674" i="3"/>
  <c r="W674" i="3"/>
  <c r="S674" i="3"/>
  <c r="K674" i="3"/>
  <c r="G674" i="3"/>
  <c r="A674" i="3"/>
  <c r="AQ674" i="3" s="1"/>
  <c r="AL673" i="3"/>
  <c r="AE673" i="3"/>
  <c r="W673" i="3"/>
  <c r="S673" i="3"/>
  <c r="K673" i="3"/>
  <c r="G673" i="3"/>
  <c r="A673" i="3"/>
  <c r="AL672" i="3"/>
  <c r="AE672" i="3"/>
  <c r="W672" i="3"/>
  <c r="S672" i="3"/>
  <c r="K672" i="3"/>
  <c r="G672" i="3"/>
  <c r="A672" i="3"/>
  <c r="Z672" i="3" s="1"/>
  <c r="AL671" i="3"/>
  <c r="AE671" i="3"/>
  <c r="W671" i="3"/>
  <c r="S671" i="3"/>
  <c r="K671" i="3"/>
  <c r="G671" i="3"/>
  <c r="A671" i="3"/>
  <c r="AQ671" i="3" s="1"/>
  <c r="AL670" i="3"/>
  <c r="AE670" i="3"/>
  <c r="W670" i="3"/>
  <c r="S670" i="3"/>
  <c r="K670" i="3"/>
  <c r="G670" i="3"/>
  <c r="A670" i="3"/>
  <c r="Z670" i="3" s="1"/>
  <c r="AL669" i="3"/>
  <c r="AE669" i="3"/>
  <c r="W669" i="3"/>
  <c r="S669" i="3"/>
  <c r="K669" i="3"/>
  <c r="G669" i="3"/>
  <c r="A669" i="3"/>
  <c r="AQ669" i="3" s="1"/>
  <c r="AL668" i="3"/>
  <c r="AE668" i="3"/>
  <c r="W668" i="3"/>
  <c r="S668" i="3"/>
  <c r="K668" i="3"/>
  <c r="G668" i="3"/>
  <c r="A668" i="3"/>
  <c r="Z668" i="3" s="1"/>
  <c r="AL667" i="3"/>
  <c r="AE667" i="3"/>
  <c r="W667" i="3"/>
  <c r="S667" i="3"/>
  <c r="K667" i="3"/>
  <c r="G667" i="3"/>
  <c r="A667" i="3"/>
  <c r="AQ667" i="3" s="1"/>
  <c r="AL666" i="3"/>
  <c r="AE666" i="3"/>
  <c r="W666" i="3"/>
  <c r="S666" i="3"/>
  <c r="K666" i="3"/>
  <c r="G666" i="3"/>
  <c r="A666" i="3"/>
  <c r="AQ666" i="3" s="1"/>
  <c r="AL665" i="3"/>
  <c r="AE665" i="3"/>
  <c r="W665" i="3"/>
  <c r="S665" i="3"/>
  <c r="K665" i="3"/>
  <c r="G665" i="3"/>
  <c r="A665" i="3"/>
  <c r="AL664" i="3"/>
  <c r="AE664" i="3"/>
  <c r="W664" i="3"/>
  <c r="S664" i="3"/>
  <c r="K664" i="3"/>
  <c r="G664" i="3"/>
  <c r="A664" i="3"/>
  <c r="AQ664" i="3" s="1"/>
  <c r="AL663" i="3"/>
  <c r="AE663" i="3"/>
  <c r="W663" i="3"/>
  <c r="S663" i="3"/>
  <c r="K663" i="3"/>
  <c r="G663" i="3"/>
  <c r="A663" i="3"/>
  <c r="AQ663" i="3" s="1"/>
  <c r="AL662" i="3"/>
  <c r="AE662" i="3"/>
  <c r="W662" i="3"/>
  <c r="S662" i="3"/>
  <c r="K662" i="3"/>
  <c r="G662" i="3"/>
  <c r="A662" i="3"/>
  <c r="Z662" i="3" s="1"/>
  <c r="AL661" i="3"/>
  <c r="AE661" i="3"/>
  <c r="W661" i="3"/>
  <c r="S661" i="3"/>
  <c r="K661" i="3"/>
  <c r="G661" i="3"/>
  <c r="A661" i="3"/>
  <c r="AQ661" i="3" s="1"/>
  <c r="AL660" i="3"/>
  <c r="AE660" i="3"/>
  <c r="W660" i="3"/>
  <c r="S660" i="3"/>
  <c r="K660" i="3"/>
  <c r="G660" i="3"/>
  <c r="A660" i="3"/>
  <c r="Z660" i="3" s="1"/>
  <c r="AL659" i="3"/>
  <c r="AE659" i="3"/>
  <c r="W659" i="3"/>
  <c r="S659" i="3"/>
  <c r="K659" i="3"/>
  <c r="G659" i="3"/>
  <c r="A659" i="3"/>
  <c r="AQ659" i="3" s="1"/>
  <c r="AL658" i="3"/>
  <c r="AE658" i="3"/>
  <c r="W658" i="3"/>
  <c r="S658" i="3"/>
  <c r="K658" i="3"/>
  <c r="G658" i="3"/>
  <c r="A658" i="3"/>
  <c r="AQ658" i="3" s="1"/>
  <c r="AL657" i="3"/>
  <c r="AE657" i="3"/>
  <c r="W657" i="3"/>
  <c r="S657" i="3"/>
  <c r="K657" i="3"/>
  <c r="G657" i="3"/>
  <c r="A657" i="3"/>
  <c r="AL656" i="3"/>
  <c r="AE656" i="3"/>
  <c r="W656" i="3"/>
  <c r="S656" i="3"/>
  <c r="K656" i="3"/>
  <c r="G656" i="3"/>
  <c r="A656" i="3"/>
  <c r="Z656" i="3" s="1"/>
  <c r="AL655" i="3"/>
  <c r="AE655" i="3"/>
  <c r="W655" i="3"/>
  <c r="S655" i="3"/>
  <c r="K655" i="3"/>
  <c r="G655" i="3"/>
  <c r="A655" i="3"/>
  <c r="AQ655" i="3" s="1"/>
  <c r="AL654" i="3"/>
  <c r="AE654" i="3"/>
  <c r="W654" i="3"/>
  <c r="S654" i="3"/>
  <c r="K654" i="3"/>
  <c r="G654" i="3"/>
  <c r="A654" i="3"/>
  <c r="Z654" i="3" s="1"/>
  <c r="AL653" i="3"/>
  <c r="AE653" i="3"/>
  <c r="W653" i="3"/>
  <c r="S653" i="3"/>
  <c r="K653" i="3"/>
  <c r="G653" i="3"/>
  <c r="A653" i="3"/>
  <c r="AQ653" i="3" s="1"/>
  <c r="AL652" i="3"/>
  <c r="AE652" i="3"/>
  <c r="W652" i="3"/>
  <c r="S652" i="3"/>
  <c r="K652" i="3"/>
  <c r="G652" i="3"/>
  <c r="A652" i="3"/>
  <c r="Z652" i="3" s="1"/>
  <c r="AL651" i="3"/>
  <c r="AE651" i="3"/>
  <c r="W651" i="3"/>
  <c r="S651" i="3"/>
  <c r="K651" i="3"/>
  <c r="G651" i="3"/>
  <c r="A651" i="3"/>
  <c r="AQ651" i="3" s="1"/>
  <c r="AL650" i="3"/>
  <c r="AE650" i="3"/>
  <c r="W650" i="3"/>
  <c r="S650" i="3"/>
  <c r="K650" i="3"/>
  <c r="G650" i="3"/>
  <c r="A650" i="3"/>
  <c r="AQ650" i="3" s="1"/>
  <c r="AL649" i="3"/>
  <c r="AE649" i="3"/>
  <c r="W649" i="3"/>
  <c r="S649" i="3"/>
  <c r="K649" i="3"/>
  <c r="G649" i="3"/>
  <c r="A649" i="3"/>
  <c r="AL648" i="3"/>
  <c r="AE648" i="3"/>
  <c r="W648" i="3"/>
  <c r="S648" i="3"/>
  <c r="K648" i="3"/>
  <c r="G648" i="3"/>
  <c r="A648" i="3"/>
  <c r="Z648" i="3" s="1"/>
  <c r="AL647" i="3"/>
  <c r="AE647" i="3"/>
  <c r="W647" i="3"/>
  <c r="S647" i="3"/>
  <c r="K647" i="3"/>
  <c r="G647" i="3"/>
  <c r="A647" i="3"/>
  <c r="AQ647" i="3" s="1"/>
  <c r="AL646" i="3"/>
  <c r="AE646" i="3"/>
  <c r="W646" i="3"/>
  <c r="S646" i="3"/>
  <c r="K646" i="3"/>
  <c r="G646" i="3"/>
  <c r="A646" i="3"/>
  <c r="Z646" i="3" s="1"/>
  <c r="AL645" i="3"/>
  <c r="AE645" i="3"/>
  <c r="W645" i="3"/>
  <c r="S645" i="3"/>
  <c r="K645" i="3"/>
  <c r="G645" i="3"/>
  <c r="A645" i="3"/>
  <c r="AL644" i="3"/>
  <c r="AE644" i="3"/>
  <c r="W644" i="3"/>
  <c r="S644" i="3"/>
  <c r="K644" i="3"/>
  <c r="G644" i="3"/>
  <c r="A644" i="3"/>
  <c r="AQ644" i="3" s="1"/>
  <c r="AL643" i="3"/>
  <c r="AE643" i="3"/>
  <c r="W643" i="3"/>
  <c r="S643" i="3"/>
  <c r="K643" i="3"/>
  <c r="G643" i="3"/>
  <c r="A643" i="3"/>
  <c r="AL642" i="3"/>
  <c r="AE642" i="3"/>
  <c r="W642" i="3"/>
  <c r="S642" i="3"/>
  <c r="K642" i="3"/>
  <c r="G642" i="3"/>
  <c r="A642" i="3"/>
  <c r="Z642" i="3" s="1"/>
  <c r="AL641" i="3"/>
  <c r="AE641" i="3"/>
  <c r="W641" i="3"/>
  <c r="S641" i="3"/>
  <c r="K641" i="3"/>
  <c r="G641" i="3"/>
  <c r="A641" i="3"/>
  <c r="AQ641" i="3" s="1"/>
  <c r="AL640" i="3"/>
  <c r="AE640" i="3"/>
  <c r="W640" i="3"/>
  <c r="S640" i="3"/>
  <c r="K640" i="3"/>
  <c r="G640" i="3"/>
  <c r="A640" i="3"/>
  <c r="Z640" i="3" s="1"/>
  <c r="AL639" i="3"/>
  <c r="AE639" i="3"/>
  <c r="W639" i="3"/>
  <c r="S639" i="3"/>
  <c r="K639" i="3"/>
  <c r="G639" i="3"/>
  <c r="A639" i="3"/>
  <c r="AL638" i="3"/>
  <c r="AE638" i="3"/>
  <c r="W638" i="3"/>
  <c r="S638" i="3"/>
  <c r="K638" i="3"/>
  <c r="G638" i="3"/>
  <c r="A638" i="3"/>
  <c r="AQ638" i="3" s="1"/>
  <c r="AL637" i="3"/>
  <c r="AE637" i="3"/>
  <c r="W637" i="3"/>
  <c r="S637" i="3"/>
  <c r="K637" i="3"/>
  <c r="G637" i="3"/>
  <c r="A637" i="3"/>
  <c r="AQ637" i="3" s="1"/>
  <c r="AL636" i="3"/>
  <c r="AE636" i="3"/>
  <c r="W636" i="3"/>
  <c r="S636" i="3"/>
  <c r="K636" i="3"/>
  <c r="G636" i="3"/>
  <c r="A636" i="3"/>
  <c r="Z636" i="3" s="1"/>
  <c r="AL635" i="3"/>
  <c r="AE635" i="3"/>
  <c r="W635" i="3"/>
  <c r="S635" i="3"/>
  <c r="K635" i="3"/>
  <c r="G635" i="3"/>
  <c r="A635" i="3"/>
  <c r="AQ635" i="3" s="1"/>
  <c r="AL634" i="3"/>
  <c r="AE634" i="3"/>
  <c r="W634" i="3"/>
  <c r="S634" i="3"/>
  <c r="K634" i="3"/>
  <c r="G634" i="3"/>
  <c r="A634" i="3"/>
  <c r="AQ634" i="3" s="1"/>
  <c r="AL633" i="3"/>
  <c r="AE633" i="3"/>
  <c r="W633" i="3"/>
  <c r="S633" i="3"/>
  <c r="K633" i="3"/>
  <c r="G633" i="3"/>
  <c r="A633" i="3"/>
  <c r="AL632" i="3"/>
  <c r="AE632" i="3"/>
  <c r="W632" i="3"/>
  <c r="S632" i="3"/>
  <c r="K632" i="3"/>
  <c r="G632" i="3"/>
  <c r="A632" i="3"/>
  <c r="AQ632" i="3" s="1"/>
  <c r="AL631" i="3"/>
  <c r="AE631" i="3"/>
  <c r="W631" i="3"/>
  <c r="S631" i="3"/>
  <c r="K631" i="3"/>
  <c r="G631" i="3"/>
  <c r="A631" i="3"/>
  <c r="AL630" i="3"/>
  <c r="AE630" i="3"/>
  <c r="W630" i="3"/>
  <c r="S630" i="3"/>
  <c r="K630" i="3"/>
  <c r="G630" i="3"/>
  <c r="A630" i="3"/>
  <c r="Z630" i="3" s="1"/>
  <c r="AL629" i="3"/>
  <c r="AE629" i="3"/>
  <c r="W629" i="3"/>
  <c r="S629" i="3"/>
  <c r="K629" i="3"/>
  <c r="G629" i="3"/>
  <c r="A629" i="3"/>
  <c r="AQ629" i="3" s="1"/>
  <c r="AL628" i="3"/>
  <c r="AE628" i="3"/>
  <c r="W628" i="3"/>
  <c r="S628" i="3"/>
  <c r="K628" i="3"/>
  <c r="G628" i="3"/>
  <c r="A628" i="3"/>
  <c r="AQ628" i="3" s="1"/>
  <c r="AL627" i="3"/>
  <c r="AE627" i="3"/>
  <c r="W627" i="3"/>
  <c r="S627" i="3"/>
  <c r="K627" i="3"/>
  <c r="G627" i="3"/>
  <c r="A627" i="3"/>
  <c r="AL626" i="3"/>
  <c r="AE626" i="3"/>
  <c r="W626" i="3"/>
  <c r="S626" i="3"/>
  <c r="K626" i="3"/>
  <c r="G626" i="3"/>
  <c r="A626" i="3"/>
  <c r="Z626" i="3" s="1"/>
  <c r="AL625" i="3"/>
  <c r="AE625" i="3"/>
  <c r="W625" i="3"/>
  <c r="S625" i="3"/>
  <c r="K625" i="3"/>
  <c r="G625" i="3"/>
  <c r="A625" i="3"/>
  <c r="AQ625" i="3" s="1"/>
  <c r="AL624" i="3"/>
  <c r="AE624" i="3"/>
  <c r="W624" i="3"/>
  <c r="S624" i="3"/>
  <c r="K624" i="3"/>
  <c r="G624" i="3"/>
  <c r="A624" i="3"/>
  <c r="AQ624" i="3" s="1"/>
  <c r="AL623" i="3"/>
  <c r="AE623" i="3"/>
  <c r="W623" i="3"/>
  <c r="S623" i="3"/>
  <c r="K623" i="3"/>
  <c r="G623" i="3"/>
  <c r="A623" i="3"/>
  <c r="AL622" i="3"/>
  <c r="AE622" i="3"/>
  <c r="W622" i="3"/>
  <c r="S622" i="3"/>
  <c r="K622" i="3"/>
  <c r="G622" i="3"/>
  <c r="A622" i="3"/>
  <c r="AQ622" i="3" s="1"/>
  <c r="AL621" i="3"/>
  <c r="AE621" i="3"/>
  <c r="W621" i="3"/>
  <c r="S621" i="3"/>
  <c r="K621" i="3"/>
  <c r="G621" i="3"/>
  <c r="A621" i="3"/>
  <c r="AQ621" i="3" s="1"/>
  <c r="AL620" i="3"/>
  <c r="AE620" i="3"/>
  <c r="W620" i="3"/>
  <c r="S620" i="3"/>
  <c r="K620" i="3"/>
  <c r="G620" i="3"/>
  <c r="A620" i="3"/>
  <c r="Z620" i="3" s="1"/>
  <c r="AL619" i="3"/>
  <c r="AE619" i="3"/>
  <c r="W619" i="3"/>
  <c r="S619" i="3"/>
  <c r="K619" i="3"/>
  <c r="G619" i="3"/>
  <c r="A619" i="3"/>
  <c r="AL618" i="3"/>
  <c r="AE618" i="3"/>
  <c r="W618" i="3"/>
  <c r="S618" i="3"/>
  <c r="K618" i="3"/>
  <c r="G618" i="3"/>
  <c r="A618" i="3"/>
  <c r="Z618" i="3" s="1"/>
  <c r="AL617" i="3"/>
  <c r="AE617" i="3"/>
  <c r="W617" i="3"/>
  <c r="S617" i="3"/>
  <c r="K617" i="3"/>
  <c r="G617" i="3"/>
  <c r="A617" i="3"/>
  <c r="AQ617" i="3" s="1"/>
  <c r="AL616" i="3"/>
  <c r="AE616" i="3"/>
  <c r="W616" i="3"/>
  <c r="S616" i="3"/>
  <c r="K616" i="3"/>
  <c r="G616" i="3"/>
  <c r="A616" i="3"/>
  <c r="Z616" i="3" s="1"/>
  <c r="AL615" i="3"/>
  <c r="AE615" i="3"/>
  <c r="W615" i="3"/>
  <c r="S615" i="3"/>
  <c r="K615" i="3"/>
  <c r="G615" i="3"/>
  <c r="A615" i="3"/>
  <c r="AL614" i="3"/>
  <c r="AE614" i="3"/>
  <c r="W614" i="3"/>
  <c r="S614" i="3"/>
  <c r="K614" i="3"/>
  <c r="G614" i="3"/>
  <c r="A614" i="3"/>
  <c r="AQ614" i="3" s="1"/>
  <c r="AL613" i="3"/>
  <c r="AE613" i="3"/>
  <c r="W613" i="3"/>
  <c r="S613" i="3"/>
  <c r="K613" i="3"/>
  <c r="G613" i="3"/>
  <c r="A613" i="3"/>
  <c r="AL612" i="3"/>
  <c r="AE612" i="3"/>
  <c r="W612" i="3"/>
  <c r="S612" i="3"/>
  <c r="K612" i="3"/>
  <c r="G612" i="3"/>
  <c r="A612" i="3"/>
  <c r="Z612" i="3" s="1"/>
  <c r="AL611" i="3"/>
  <c r="AE611" i="3"/>
  <c r="W611" i="3"/>
  <c r="S611" i="3"/>
  <c r="K611" i="3"/>
  <c r="G611" i="3"/>
  <c r="A611" i="3"/>
  <c r="AQ611" i="3" s="1"/>
  <c r="AL610" i="3"/>
  <c r="AE610" i="3"/>
  <c r="W610" i="3"/>
  <c r="S610" i="3"/>
  <c r="K610" i="3"/>
  <c r="G610" i="3"/>
  <c r="A610" i="3"/>
  <c r="AQ610" i="3" s="1"/>
  <c r="AL609" i="3"/>
  <c r="AE609" i="3"/>
  <c r="W609" i="3"/>
  <c r="S609" i="3"/>
  <c r="K609" i="3"/>
  <c r="G609" i="3"/>
  <c r="A609" i="3"/>
  <c r="AL608" i="3"/>
  <c r="AE608" i="3"/>
  <c r="W608" i="3"/>
  <c r="S608" i="3"/>
  <c r="K608" i="3"/>
  <c r="G608" i="3"/>
  <c r="A608" i="3"/>
  <c r="AQ608" i="3" s="1"/>
  <c r="AL607" i="3"/>
  <c r="AE607" i="3"/>
  <c r="W607" i="3"/>
  <c r="S607" i="3"/>
  <c r="K607" i="3"/>
  <c r="G607" i="3"/>
  <c r="A607" i="3"/>
  <c r="AQ607" i="3" s="1"/>
  <c r="AL606" i="3"/>
  <c r="AE606" i="3"/>
  <c r="W606" i="3"/>
  <c r="S606" i="3"/>
  <c r="K606" i="3"/>
  <c r="G606" i="3"/>
  <c r="A606" i="3"/>
  <c r="Z606" i="3" s="1"/>
  <c r="AL605" i="3"/>
  <c r="AE605" i="3"/>
  <c r="W605" i="3"/>
  <c r="S605" i="3"/>
  <c r="K605" i="3"/>
  <c r="G605" i="3"/>
  <c r="A605" i="3"/>
  <c r="AQ605" i="3" s="1"/>
  <c r="AL604" i="3"/>
  <c r="AE604" i="3"/>
  <c r="W604" i="3"/>
  <c r="S604" i="3"/>
  <c r="K604" i="3"/>
  <c r="G604" i="3"/>
  <c r="A604" i="3"/>
  <c r="AQ604" i="3" s="1"/>
  <c r="AL603" i="3"/>
  <c r="AE603" i="3"/>
  <c r="W603" i="3"/>
  <c r="S603" i="3"/>
  <c r="K603" i="3"/>
  <c r="G603" i="3"/>
  <c r="A603" i="3"/>
  <c r="AL602" i="3"/>
  <c r="AE602" i="3"/>
  <c r="W602" i="3"/>
  <c r="S602" i="3"/>
  <c r="K602" i="3"/>
  <c r="G602" i="3"/>
  <c r="A602" i="3"/>
  <c r="AQ602" i="3" s="1"/>
  <c r="AL601" i="3"/>
  <c r="AE601" i="3"/>
  <c r="W601" i="3"/>
  <c r="S601" i="3"/>
  <c r="K601" i="3"/>
  <c r="G601" i="3"/>
  <c r="A601" i="3"/>
  <c r="AL600" i="3"/>
  <c r="AE600" i="3"/>
  <c r="W600" i="3"/>
  <c r="S600" i="3"/>
  <c r="K600" i="3"/>
  <c r="G600" i="3"/>
  <c r="A600" i="3"/>
  <c r="AQ600" i="3" s="1"/>
  <c r="AL599" i="3"/>
  <c r="AE599" i="3"/>
  <c r="W599" i="3"/>
  <c r="S599" i="3"/>
  <c r="K599" i="3"/>
  <c r="G599" i="3"/>
  <c r="A599" i="3"/>
  <c r="AL598" i="3"/>
  <c r="AE598" i="3"/>
  <c r="W598" i="3"/>
  <c r="S598" i="3"/>
  <c r="K598" i="3"/>
  <c r="G598" i="3"/>
  <c r="A598" i="3"/>
  <c r="Z598" i="3" s="1"/>
  <c r="AL597" i="3"/>
  <c r="AE597" i="3"/>
  <c r="W597" i="3"/>
  <c r="S597" i="3"/>
  <c r="K597" i="3"/>
  <c r="G597" i="3"/>
  <c r="A597" i="3"/>
  <c r="AQ597" i="3" s="1"/>
  <c r="AL596" i="3"/>
  <c r="AE596" i="3"/>
  <c r="W596" i="3"/>
  <c r="S596" i="3"/>
  <c r="K596" i="3"/>
  <c r="G596" i="3"/>
  <c r="A596" i="3"/>
  <c r="AQ596" i="3" s="1"/>
  <c r="AL595" i="3"/>
  <c r="AE595" i="3"/>
  <c r="W595" i="3"/>
  <c r="S595" i="3"/>
  <c r="K595" i="3"/>
  <c r="G595" i="3"/>
  <c r="A595" i="3"/>
  <c r="AL594" i="3"/>
  <c r="AE594" i="3"/>
  <c r="W594" i="3"/>
  <c r="S594" i="3"/>
  <c r="K594" i="3"/>
  <c r="G594" i="3"/>
  <c r="A594" i="3"/>
  <c r="AQ594" i="3" s="1"/>
  <c r="AL593" i="3"/>
  <c r="AE593" i="3"/>
  <c r="W593" i="3"/>
  <c r="S593" i="3"/>
  <c r="K593" i="3"/>
  <c r="G593" i="3"/>
  <c r="A593" i="3"/>
  <c r="AQ593" i="3" s="1"/>
  <c r="AL592" i="3"/>
  <c r="AE592" i="3"/>
  <c r="W592" i="3"/>
  <c r="S592" i="3"/>
  <c r="K592" i="3"/>
  <c r="G592" i="3"/>
  <c r="A592" i="3"/>
  <c r="Z592" i="3" s="1"/>
  <c r="AL591" i="3"/>
  <c r="AE591" i="3"/>
  <c r="W591" i="3"/>
  <c r="S591" i="3"/>
  <c r="K591" i="3"/>
  <c r="G591" i="3"/>
  <c r="A591" i="3"/>
  <c r="AL590" i="3"/>
  <c r="AE590" i="3"/>
  <c r="W590" i="3"/>
  <c r="S590" i="3"/>
  <c r="K590" i="3"/>
  <c r="G590" i="3"/>
  <c r="A590" i="3"/>
  <c r="AQ590" i="3" s="1"/>
  <c r="AL589" i="3"/>
  <c r="AE589" i="3"/>
  <c r="W589" i="3"/>
  <c r="S589" i="3"/>
  <c r="K589" i="3"/>
  <c r="G589" i="3"/>
  <c r="A589" i="3"/>
  <c r="AQ589" i="3" s="1"/>
  <c r="AL588" i="3"/>
  <c r="AE588" i="3"/>
  <c r="W588" i="3"/>
  <c r="S588" i="3"/>
  <c r="K588" i="3"/>
  <c r="G588" i="3"/>
  <c r="A588" i="3"/>
  <c r="AQ588" i="3" s="1"/>
  <c r="AL587" i="3"/>
  <c r="AE587" i="3"/>
  <c r="W587" i="3"/>
  <c r="S587" i="3"/>
  <c r="K587" i="3"/>
  <c r="G587" i="3"/>
  <c r="A587" i="3"/>
  <c r="AL586" i="3"/>
  <c r="AE586" i="3"/>
  <c r="W586" i="3"/>
  <c r="S586" i="3"/>
  <c r="K586" i="3"/>
  <c r="G586" i="3"/>
  <c r="A586" i="3"/>
  <c r="AQ586" i="3" s="1"/>
  <c r="AL585" i="3"/>
  <c r="AE585" i="3"/>
  <c r="W585" i="3"/>
  <c r="S585" i="3"/>
  <c r="K585" i="3"/>
  <c r="G585" i="3"/>
  <c r="A585" i="3"/>
  <c r="AL584" i="3"/>
  <c r="AE584" i="3"/>
  <c r="W584" i="3"/>
  <c r="S584" i="3"/>
  <c r="K584" i="3"/>
  <c r="G584" i="3"/>
  <c r="A584" i="3"/>
  <c r="AQ584" i="3" s="1"/>
  <c r="AL583" i="3"/>
  <c r="AE583" i="3"/>
  <c r="W583" i="3"/>
  <c r="S583" i="3"/>
  <c r="K583" i="3"/>
  <c r="G583" i="3"/>
  <c r="A583" i="3"/>
  <c r="AQ583" i="3" s="1"/>
  <c r="AL582" i="3"/>
  <c r="AE582" i="3"/>
  <c r="W582" i="3"/>
  <c r="S582" i="3"/>
  <c r="K582" i="3"/>
  <c r="G582" i="3"/>
  <c r="A582" i="3"/>
  <c r="AQ582" i="3" s="1"/>
  <c r="AL581" i="3"/>
  <c r="AE581" i="3"/>
  <c r="W581" i="3"/>
  <c r="S581" i="3"/>
  <c r="K581" i="3"/>
  <c r="G581" i="3"/>
  <c r="A581" i="3"/>
  <c r="AL580" i="3"/>
  <c r="AE580" i="3"/>
  <c r="W580" i="3"/>
  <c r="S580" i="3"/>
  <c r="K580" i="3"/>
  <c r="G580" i="3"/>
  <c r="A580" i="3"/>
  <c r="Z580" i="3" s="1"/>
  <c r="AL579" i="3"/>
  <c r="AE579" i="3"/>
  <c r="W579" i="3"/>
  <c r="S579" i="3"/>
  <c r="K579" i="3"/>
  <c r="G579" i="3"/>
  <c r="A579" i="3"/>
  <c r="AQ579" i="3" s="1"/>
  <c r="AL578" i="3"/>
  <c r="AE578" i="3"/>
  <c r="W578" i="3"/>
  <c r="S578" i="3"/>
  <c r="K578" i="3"/>
  <c r="G578" i="3"/>
  <c r="A578" i="3"/>
  <c r="Z578" i="3" s="1"/>
  <c r="AL577" i="3"/>
  <c r="AE577" i="3"/>
  <c r="W577" i="3"/>
  <c r="S577" i="3"/>
  <c r="K577" i="3"/>
  <c r="G577" i="3"/>
  <c r="A577" i="3"/>
  <c r="AQ577" i="3" s="1"/>
  <c r="AL576" i="3"/>
  <c r="AE576" i="3"/>
  <c r="W576" i="3"/>
  <c r="S576" i="3"/>
  <c r="K576" i="3"/>
  <c r="G576" i="3"/>
  <c r="A576" i="3"/>
  <c r="Z576" i="3" s="1"/>
  <c r="AL575" i="3"/>
  <c r="AE575" i="3"/>
  <c r="W575" i="3"/>
  <c r="S575" i="3"/>
  <c r="K575" i="3"/>
  <c r="G575" i="3"/>
  <c r="A575" i="3"/>
  <c r="AL574" i="3"/>
  <c r="AE574" i="3"/>
  <c r="W574" i="3"/>
  <c r="S574" i="3"/>
  <c r="K574" i="3"/>
  <c r="G574" i="3"/>
  <c r="A574" i="3"/>
  <c r="AQ574" i="3" s="1"/>
  <c r="AL573" i="3"/>
  <c r="AE573" i="3"/>
  <c r="W573" i="3"/>
  <c r="S573" i="3"/>
  <c r="K573" i="3"/>
  <c r="G573" i="3"/>
  <c r="A573" i="3"/>
  <c r="AQ573" i="3" s="1"/>
  <c r="AL572" i="3"/>
  <c r="AE572" i="3"/>
  <c r="W572" i="3"/>
  <c r="S572" i="3"/>
  <c r="K572" i="3"/>
  <c r="G572" i="3"/>
  <c r="A572" i="3"/>
  <c r="Z572" i="3" s="1"/>
  <c r="AL571" i="3"/>
  <c r="AE571" i="3"/>
  <c r="W571" i="3"/>
  <c r="S571" i="3"/>
  <c r="K571" i="3"/>
  <c r="G571" i="3"/>
  <c r="A571" i="3"/>
  <c r="AL570" i="3"/>
  <c r="AE570" i="3"/>
  <c r="W570" i="3"/>
  <c r="S570" i="3"/>
  <c r="K570" i="3"/>
  <c r="G570" i="3"/>
  <c r="A570" i="3"/>
  <c r="AQ570" i="3" s="1"/>
  <c r="AL569" i="3"/>
  <c r="AE569" i="3"/>
  <c r="W569" i="3"/>
  <c r="S569" i="3"/>
  <c r="K569" i="3"/>
  <c r="G569" i="3"/>
  <c r="A569" i="3"/>
  <c r="AL568" i="3"/>
  <c r="AE568" i="3"/>
  <c r="W568" i="3"/>
  <c r="S568" i="3"/>
  <c r="K568" i="3"/>
  <c r="G568" i="3"/>
  <c r="A568" i="3"/>
  <c r="Z568" i="3" s="1"/>
  <c r="AL567" i="3"/>
  <c r="AE567" i="3"/>
  <c r="W567" i="3"/>
  <c r="S567" i="3"/>
  <c r="K567" i="3"/>
  <c r="G567" i="3"/>
  <c r="A567" i="3"/>
  <c r="AQ567" i="3" s="1"/>
  <c r="AL566" i="3"/>
  <c r="AE566" i="3"/>
  <c r="W566" i="3"/>
  <c r="S566" i="3"/>
  <c r="K566" i="3"/>
  <c r="G566" i="3"/>
  <c r="A566" i="3"/>
  <c r="AQ566" i="3" s="1"/>
  <c r="AL565" i="3"/>
  <c r="AE565" i="3"/>
  <c r="W565" i="3"/>
  <c r="S565" i="3"/>
  <c r="K565" i="3"/>
  <c r="G565" i="3"/>
  <c r="A565" i="3"/>
  <c r="AL564" i="3"/>
  <c r="AE564" i="3"/>
  <c r="W564" i="3"/>
  <c r="S564" i="3"/>
  <c r="K564" i="3"/>
  <c r="G564" i="3"/>
  <c r="A564" i="3"/>
  <c r="AQ564" i="3" s="1"/>
  <c r="AL563" i="3"/>
  <c r="AE563" i="3"/>
  <c r="W563" i="3"/>
  <c r="S563" i="3"/>
  <c r="K563" i="3"/>
  <c r="G563" i="3"/>
  <c r="A563" i="3"/>
  <c r="AL562" i="3"/>
  <c r="AE562" i="3"/>
  <c r="W562" i="3"/>
  <c r="S562" i="3"/>
  <c r="K562" i="3"/>
  <c r="G562" i="3"/>
  <c r="A562" i="3"/>
  <c r="AQ562" i="3" s="1"/>
  <c r="AL561" i="3"/>
  <c r="AE561" i="3"/>
  <c r="W561" i="3"/>
  <c r="S561" i="3"/>
  <c r="K561" i="3"/>
  <c r="G561" i="3"/>
  <c r="A561" i="3"/>
  <c r="AL560" i="3"/>
  <c r="AE560" i="3"/>
  <c r="W560" i="3"/>
  <c r="S560" i="3"/>
  <c r="K560" i="3"/>
  <c r="G560" i="3"/>
  <c r="A560" i="3"/>
  <c r="Z560" i="3" s="1"/>
  <c r="AL559" i="3"/>
  <c r="AE559" i="3"/>
  <c r="W559" i="3"/>
  <c r="S559" i="3"/>
  <c r="K559" i="3"/>
  <c r="G559" i="3"/>
  <c r="A559" i="3"/>
  <c r="AQ559" i="3" s="1"/>
  <c r="AL558" i="3"/>
  <c r="AE558" i="3"/>
  <c r="W558" i="3"/>
  <c r="S558" i="3"/>
  <c r="K558" i="3"/>
  <c r="G558" i="3"/>
  <c r="A558" i="3"/>
  <c r="AQ558" i="3" s="1"/>
  <c r="AL557" i="3"/>
  <c r="AE557" i="3"/>
  <c r="W557" i="3"/>
  <c r="S557" i="3"/>
  <c r="K557" i="3"/>
  <c r="G557" i="3"/>
  <c r="A557" i="3"/>
  <c r="AL556" i="3"/>
  <c r="AE556" i="3"/>
  <c r="W556" i="3"/>
  <c r="S556" i="3"/>
  <c r="K556" i="3"/>
  <c r="G556" i="3"/>
  <c r="A556" i="3"/>
  <c r="AQ556" i="3" s="1"/>
  <c r="AL555" i="3"/>
  <c r="AE555" i="3"/>
  <c r="W555" i="3"/>
  <c r="S555" i="3"/>
  <c r="K555" i="3"/>
  <c r="G555" i="3"/>
  <c r="A555" i="3"/>
  <c r="AQ555" i="3" s="1"/>
  <c r="AL554" i="3"/>
  <c r="AE554" i="3"/>
  <c r="W554" i="3"/>
  <c r="S554" i="3"/>
  <c r="K554" i="3"/>
  <c r="G554" i="3"/>
  <c r="A554" i="3"/>
  <c r="Z554" i="3" s="1"/>
  <c r="AL553" i="3"/>
  <c r="AE553" i="3"/>
  <c r="W553" i="3"/>
  <c r="S553" i="3"/>
  <c r="K553" i="3"/>
  <c r="G553" i="3"/>
  <c r="A553" i="3"/>
  <c r="AQ553" i="3" s="1"/>
  <c r="AL552" i="3"/>
  <c r="AE552" i="3"/>
  <c r="W552" i="3"/>
  <c r="S552" i="3"/>
  <c r="K552" i="3"/>
  <c r="G552" i="3"/>
  <c r="A552" i="3"/>
  <c r="AQ552" i="3" s="1"/>
  <c r="AL551" i="3"/>
  <c r="AE551" i="3"/>
  <c r="W551" i="3"/>
  <c r="S551" i="3"/>
  <c r="K551" i="3"/>
  <c r="G551" i="3"/>
  <c r="A551" i="3"/>
  <c r="AL550" i="3"/>
  <c r="AE550" i="3"/>
  <c r="W550" i="3"/>
  <c r="S550" i="3"/>
  <c r="K550" i="3"/>
  <c r="G550" i="3"/>
  <c r="A550" i="3"/>
  <c r="Z550" i="3" s="1"/>
  <c r="AL549" i="3"/>
  <c r="AE549" i="3"/>
  <c r="W549" i="3"/>
  <c r="S549" i="3"/>
  <c r="K549" i="3"/>
  <c r="G549" i="3"/>
  <c r="A549" i="3"/>
  <c r="AQ549" i="3" s="1"/>
  <c r="AL548" i="3"/>
  <c r="AE548" i="3"/>
  <c r="W548" i="3"/>
  <c r="S548" i="3"/>
  <c r="K548" i="3"/>
  <c r="G548" i="3"/>
  <c r="A548" i="3"/>
  <c r="Z548" i="3" s="1"/>
  <c r="AL547" i="3"/>
  <c r="AE547" i="3"/>
  <c r="W547" i="3"/>
  <c r="S547" i="3"/>
  <c r="K547" i="3"/>
  <c r="G547" i="3"/>
  <c r="A547" i="3"/>
  <c r="AQ547" i="3" s="1"/>
  <c r="AL546" i="3"/>
  <c r="AE546" i="3"/>
  <c r="W546" i="3"/>
  <c r="S546" i="3"/>
  <c r="K546" i="3"/>
  <c r="G546" i="3"/>
  <c r="A546" i="3"/>
  <c r="Z546" i="3" s="1"/>
  <c r="AL545" i="3"/>
  <c r="AE545" i="3"/>
  <c r="W545" i="3"/>
  <c r="S545" i="3"/>
  <c r="K545" i="3"/>
  <c r="G545" i="3"/>
  <c r="A545" i="3"/>
  <c r="AL544" i="3"/>
  <c r="AE544" i="3"/>
  <c r="W544" i="3"/>
  <c r="S544" i="3"/>
  <c r="K544" i="3"/>
  <c r="G544" i="3"/>
  <c r="A544" i="3"/>
  <c r="AQ544" i="3" s="1"/>
  <c r="AL543" i="3"/>
  <c r="AE543" i="3"/>
  <c r="W543" i="3"/>
  <c r="S543" i="3"/>
  <c r="K543" i="3"/>
  <c r="G543" i="3"/>
  <c r="A543" i="3"/>
  <c r="AL542" i="3"/>
  <c r="AE542" i="3"/>
  <c r="W542" i="3"/>
  <c r="S542" i="3"/>
  <c r="K542" i="3"/>
  <c r="G542" i="3"/>
  <c r="A542" i="3"/>
  <c r="Z542" i="3" s="1"/>
  <c r="AL541" i="3"/>
  <c r="AE541" i="3"/>
  <c r="W541" i="3"/>
  <c r="S541" i="3"/>
  <c r="K541" i="3"/>
  <c r="G541" i="3"/>
  <c r="A541" i="3"/>
  <c r="AQ541" i="3" s="1"/>
  <c r="AL540" i="3"/>
  <c r="AE540" i="3"/>
  <c r="W540" i="3"/>
  <c r="S540" i="3"/>
  <c r="K540" i="3"/>
  <c r="G540" i="3"/>
  <c r="A540" i="3"/>
  <c r="Z540" i="3" s="1"/>
  <c r="AL539" i="3"/>
  <c r="AE539" i="3"/>
  <c r="W539" i="3"/>
  <c r="S539" i="3"/>
  <c r="K539" i="3"/>
  <c r="G539" i="3"/>
  <c r="A539" i="3"/>
  <c r="AQ539" i="3" s="1"/>
  <c r="AL538" i="3"/>
  <c r="AE538" i="3"/>
  <c r="W538" i="3"/>
  <c r="S538" i="3"/>
  <c r="K538" i="3"/>
  <c r="G538" i="3"/>
  <c r="A538" i="3"/>
  <c r="Z538" i="3" s="1"/>
  <c r="AL537" i="3"/>
  <c r="AE537" i="3"/>
  <c r="W537" i="3"/>
  <c r="S537" i="3"/>
  <c r="K537" i="3"/>
  <c r="G537" i="3"/>
  <c r="A537" i="3"/>
  <c r="AQ537" i="3" s="1"/>
  <c r="AL536" i="3"/>
  <c r="AE536" i="3"/>
  <c r="W536" i="3"/>
  <c r="S536" i="3"/>
  <c r="K536" i="3"/>
  <c r="G536" i="3"/>
  <c r="A536" i="3"/>
  <c r="AQ536" i="3" s="1"/>
  <c r="AL535" i="3"/>
  <c r="AE535" i="3"/>
  <c r="W535" i="3"/>
  <c r="S535" i="3"/>
  <c r="K535" i="3"/>
  <c r="G535" i="3"/>
  <c r="A535" i="3"/>
  <c r="AL534" i="3"/>
  <c r="AE534" i="3"/>
  <c r="W534" i="3"/>
  <c r="S534" i="3"/>
  <c r="K534" i="3"/>
  <c r="G534" i="3"/>
  <c r="A534" i="3"/>
  <c r="Z534" i="3" s="1"/>
  <c r="AL533" i="3"/>
  <c r="AE533" i="3"/>
  <c r="W533" i="3"/>
  <c r="S533" i="3"/>
  <c r="K533" i="3"/>
  <c r="G533" i="3"/>
  <c r="A533" i="3"/>
  <c r="AQ533" i="3" s="1"/>
  <c r="AL532" i="3"/>
  <c r="AE532" i="3"/>
  <c r="W532" i="3"/>
  <c r="S532" i="3"/>
  <c r="K532" i="3"/>
  <c r="G532" i="3"/>
  <c r="A532" i="3"/>
  <c r="Z532" i="3" s="1"/>
  <c r="AL531" i="3"/>
  <c r="AE531" i="3"/>
  <c r="W531" i="3"/>
  <c r="S531" i="3"/>
  <c r="K531" i="3"/>
  <c r="G531" i="3"/>
  <c r="A531" i="3"/>
  <c r="AL530" i="3"/>
  <c r="AE530" i="3"/>
  <c r="W530" i="3"/>
  <c r="S530" i="3"/>
  <c r="K530" i="3"/>
  <c r="G530" i="3"/>
  <c r="A530" i="3"/>
  <c r="AQ530" i="3" s="1"/>
  <c r="AL529" i="3"/>
  <c r="AE529" i="3"/>
  <c r="W529" i="3"/>
  <c r="S529" i="3"/>
  <c r="K529" i="3"/>
  <c r="G529" i="3"/>
  <c r="A529" i="3"/>
  <c r="AL528" i="3"/>
  <c r="AE528" i="3"/>
  <c r="W528" i="3"/>
  <c r="S528" i="3"/>
  <c r="K528" i="3"/>
  <c r="G528" i="3"/>
  <c r="A528" i="3"/>
  <c r="Z528" i="3" s="1"/>
  <c r="AL527" i="3"/>
  <c r="AE527" i="3"/>
  <c r="W527" i="3"/>
  <c r="S527" i="3"/>
  <c r="K527" i="3"/>
  <c r="G527" i="3"/>
  <c r="A527" i="3"/>
  <c r="AQ527" i="3" s="1"/>
  <c r="AL526" i="3"/>
  <c r="AE526" i="3"/>
  <c r="W526" i="3"/>
  <c r="S526" i="3"/>
  <c r="K526" i="3"/>
  <c r="G526" i="3"/>
  <c r="A526" i="3"/>
  <c r="Z526" i="3" s="1"/>
  <c r="AL525" i="3"/>
  <c r="AE525" i="3"/>
  <c r="W525" i="3"/>
  <c r="S525" i="3"/>
  <c r="K525" i="3"/>
  <c r="G525" i="3"/>
  <c r="A525" i="3"/>
  <c r="AL524" i="3"/>
  <c r="AE524" i="3"/>
  <c r="W524" i="3"/>
  <c r="S524" i="3"/>
  <c r="K524" i="3"/>
  <c r="G524" i="3"/>
  <c r="A524" i="3"/>
  <c r="AQ524" i="3" s="1"/>
  <c r="AL523" i="3"/>
  <c r="AE523" i="3"/>
  <c r="W523" i="3"/>
  <c r="S523" i="3"/>
  <c r="K523" i="3"/>
  <c r="G523" i="3"/>
  <c r="A523" i="3"/>
  <c r="AL522" i="3"/>
  <c r="AE522" i="3"/>
  <c r="W522" i="3"/>
  <c r="S522" i="3"/>
  <c r="K522" i="3"/>
  <c r="G522" i="3"/>
  <c r="A522" i="3"/>
  <c r="AQ522" i="3" s="1"/>
  <c r="AL521" i="3"/>
  <c r="AE521" i="3"/>
  <c r="W521" i="3"/>
  <c r="S521" i="3"/>
  <c r="K521" i="3"/>
  <c r="G521" i="3"/>
  <c r="A521" i="3"/>
  <c r="AL520" i="3"/>
  <c r="AE520" i="3"/>
  <c r="W520" i="3"/>
  <c r="S520" i="3"/>
  <c r="K520" i="3"/>
  <c r="G520" i="3"/>
  <c r="A520" i="3"/>
  <c r="AQ520" i="3" s="1"/>
  <c r="AL519" i="3"/>
  <c r="AE519" i="3"/>
  <c r="W519" i="3"/>
  <c r="S519" i="3"/>
  <c r="K519" i="3"/>
  <c r="G519" i="3"/>
  <c r="A519" i="3"/>
  <c r="AL518" i="3"/>
  <c r="AE518" i="3"/>
  <c r="W518" i="3"/>
  <c r="S518" i="3"/>
  <c r="K518" i="3"/>
  <c r="G518" i="3"/>
  <c r="A518" i="3"/>
  <c r="AQ518" i="3" s="1"/>
  <c r="AL517" i="3"/>
  <c r="AE517" i="3"/>
  <c r="W517" i="3"/>
  <c r="S517" i="3"/>
  <c r="K517" i="3"/>
  <c r="G517" i="3"/>
  <c r="A517" i="3"/>
  <c r="AL516" i="3"/>
  <c r="AE516" i="3"/>
  <c r="W516" i="3"/>
  <c r="S516" i="3"/>
  <c r="K516" i="3"/>
  <c r="G516" i="3"/>
  <c r="A516" i="3"/>
  <c r="AQ516" i="3" s="1"/>
  <c r="AL515" i="3"/>
  <c r="AE515" i="3"/>
  <c r="W515" i="3"/>
  <c r="S515" i="3"/>
  <c r="K515" i="3"/>
  <c r="G515" i="3"/>
  <c r="A515" i="3"/>
  <c r="AL514" i="3"/>
  <c r="AE514" i="3"/>
  <c r="W514" i="3"/>
  <c r="S514" i="3"/>
  <c r="K514" i="3"/>
  <c r="G514" i="3"/>
  <c r="A514" i="3"/>
  <c r="AQ514" i="3" s="1"/>
  <c r="AL513" i="3"/>
  <c r="AE513" i="3"/>
  <c r="W513" i="3"/>
  <c r="S513" i="3"/>
  <c r="K513" i="3"/>
  <c r="G513" i="3"/>
  <c r="A513" i="3"/>
  <c r="AQ513" i="3" s="1"/>
  <c r="AL512" i="3"/>
  <c r="AE512" i="3"/>
  <c r="W512" i="3"/>
  <c r="S512" i="3"/>
  <c r="K512" i="3"/>
  <c r="G512" i="3"/>
  <c r="A512" i="3"/>
  <c r="Z512" i="3" s="1"/>
  <c r="AL511" i="3"/>
  <c r="AE511" i="3"/>
  <c r="W511" i="3"/>
  <c r="S511" i="3"/>
  <c r="K511" i="3"/>
  <c r="G511" i="3"/>
  <c r="A511" i="3"/>
  <c r="AL510" i="3"/>
  <c r="AE510" i="3"/>
  <c r="W510" i="3"/>
  <c r="S510" i="3"/>
  <c r="K510" i="3"/>
  <c r="G510" i="3"/>
  <c r="A510" i="3"/>
  <c r="AQ510" i="3" s="1"/>
  <c r="AL509" i="3"/>
  <c r="AE509" i="3"/>
  <c r="W509" i="3"/>
  <c r="S509" i="3"/>
  <c r="K509" i="3"/>
  <c r="G509" i="3"/>
  <c r="A509" i="3"/>
  <c r="AL508" i="3"/>
  <c r="AE508" i="3"/>
  <c r="W508" i="3"/>
  <c r="S508" i="3"/>
  <c r="K508" i="3"/>
  <c r="G508" i="3"/>
  <c r="A508" i="3"/>
  <c r="Z508" i="3" s="1"/>
  <c r="AL507" i="3"/>
  <c r="AE507" i="3"/>
  <c r="W507" i="3"/>
  <c r="S507" i="3"/>
  <c r="K507" i="3"/>
  <c r="G507" i="3"/>
  <c r="A507" i="3"/>
  <c r="AQ507" i="3" s="1"/>
  <c r="AL506" i="3"/>
  <c r="AE506" i="3"/>
  <c r="W506" i="3"/>
  <c r="S506" i="3"/>
  <c r="K506" i="3"/>
  <c r="G506" i="3"/>
  <c r="A506" i="3"/>
  <c r="Z506" i="3" s="1"/>
  <c r="AL505" i="3"/>
  <c r="AE505" i="3"/>
  <c r="W505" i="3"/>
  <c r="S505" i="3"/>
  <c r="K505" i="3"/>
  <c r="G505" i="3"/>
  <c r="A505" i="3"/>
  <c r="AQ505" i="3" s="1"/>
  <c r="AL504" i="3"/>
  <c r="AE504" i="3"/>
  <c r="W504" i="3"/>
  <c r="S504" i="3"/>
  <c r="K504" i="3"/>
  <c r="G504" i="3"/>
  <c r="A504" i="3"/>
  <c r="Z504" i="3" s="1"/>
  <c r="AL503" i="3"/>
  <c r="AE503" i="3"/>
  <c r="W503" i="3"/>
  <c r="S503" i="3"/>
  <c r="K503" i="3"/>
  <c r="G503" i="3"/>
  <c r="A503" i="3"/>
  <c r="AL502" i="3"/>
  <c r="AE502" i="3"/>
  <c r="W502" i="3"/>
  <c r="S502" i="3"/>
  <c r="K502" i="3"/>
  <c r="G502" i="3"/>
  <c r="A502" i="3"/>
  <c r="AQ502" i="3" s="1"/>
  <c r="AL501" i="3"/>
  <c r="AE501" i="3"/>
  <c r="W501" i="3"/>
  <c r="S501" i="3"/>
  <c r="K501" i="3"/>
  <c r="G501" i="3"/>
  <c r="A501" i="3"/>
  <c r="AL500" i="3"/>
  <c r="AE500" i="3"/>
  <c r="W500" i="3"/>
  <c r="S500" i="3"/>
  <c r="K500" i="3"/>
  <c r="G500" i="3"/>
  <c r="A500" i="3"/>
  <c r="AQ500" i="3" s="1"/>
  <c r="AL499" i="3"/>
  <c r="AE499" i="3"/>
  <c r="W499" i="3"/>
  <c r="S499" i="3"/>
  <c r="K499" i="3"/>
  <c r="G499" i="3"/>
  <c r="A499" i="3"/>
  <c r="AQ499" i="3" s="1"/>
  <c r="AL498" i="3"/>
  <c r="AE498" i="3"/>
  <c r="W498" i="3"/>
  <c r="S498" i="3"/>
  <c r="K498" i="3"/>
  <c r="G498" i="3"/>
  <c r="A498" i="3"/>
  <c r="Z498" i="3" s="1"/>
  <c r="AL497" i="3"/>
  <c r="AE497" i="3"/>
  <c r="W497" i="3"/>
  <c r="S497" i="3"/>
  <c r="K497" i="3"/>
  <c r="G497" i="3"/>
  <c r="A497" i="3"/>
  <c r="AQ497" i="3" s="1"/>
  <c r="AL496" i="3"/>
  <c r="AE496" i="3"/>
  <c r="W496" i="3"/>
  <c r="S496" i="3"/>
  <c r="K496" i="3"/>
  <c r="G496" i="3"/>
  <c r="A496" i="3"/>
  <c r="AQ496" i="3" s="1"/>
  <c r="AL495" i="3"/>
  <c r="AE495" i="3"/>
  <c r="W495" i="3"/>
  <c r="S495" i="3"/>
  <c r="K495" i="3"/>
  <c r="G495" i="3"/>
  <c r="A495" i="3"/>
  <c r="AL494" i="3"/>
  <c r="AE494" i="3"/>
  <c r="W494" i="3"/>
  <c r="S494" i="3"/>
  <c r="K494" i="3"/>
  <c r="G494" i="3"/>
  <c r="A494" i="3"/>
  <c r="Z494" i="3" s="1"/>
  <c r="AL493" i="3"/>
  <c r="AE493" i="3"/>
  <c r="W493" i="3"/>
  <c r="S493" i="3"/>
  <c r="K493" i="3"/>
  <c r="G493" i="3"/>
  <c r="A493" i="3"/>
  <c r="AQ493" i="3" s="1"/>
  <c r="AL492" i="3"/>
  <c r="AE492" i="3"/>
  <c r="W492" i="3"/>
  <c r="S492" i="3"/>
  <c r="K492" i="3"/>
  <c r="G492" i="3"/>
  <c r="A492" i="3"/>
  <c r="AQ492" i="3" s="1"/>
  <c r="AL491" i="3"/>
  <c r="AE491" i="3"/>
  <c r="W491" i="3"/>
  <c r="S491" i="3"/>
  <c r="K491" i="3"/>
  <c r="G491" i="3"/>
  <c r="A491" i="3"/>
  <c r="AL490" i="3"/>
  <c r="AE490" i="3"/>
  <c r="W490" i="3"/>
  <c r="S490" i="3"/>
  <c r="K490" i="3"/>
  <c r="G490" i="3"/>
  <c r="A490" i="3"/>
  <c r="AQ490" i="3" s="1"/>
  <c r="AL489" i="3"/>
  <c r="AE489" i="3"/>
  <c r="W489" i="3"/>
  <c r="S489" i="3"/>
  <c r="K489" i="3"/>
  <c r="G489" i="3"/>
  <c r="A489" i="3"/>
  <c r="AQ489" i="3" s="1"/>
  <c r="AL488" i="3"/>
  <c r="AE488" i="3"/>
  <c r="W488" i="3"/>
  <c r="S488" i="3"/>
  <c r="K488" i="3"/>
  <c r="G488" i="3"/>
  <c r="A488" i="3"/>
  <c r="Z488" i="3" s="1"/>
  <c r="AL487" i="3"/>
  <c r="AE487" i="3"/>
  <c r="W487" i="3"/>
  <c r="S487" i="3"/>
  <c r="K487" i="3"/>
  <c r="G487" i="3"/>
  <c r="A487" i="3"/>
  <c r="AQ487" i="3" s="1"/>
  <c r="AL486" i="3"/>
  <c r="AE486" i="3"/>
  <c r="W486" i="3"/>
  <c r="S486" i="3"/>
  <c r="K486" i="3"/>
  <c r="G486" i="3"/>
  <c r="A486" i="3"/>
  <c r="Z486" i="3" s="1"/>
  <c r="AL485" i="3"/>
  <c r="AE485" i="3"/>
  <c r="W485" i="3"/>
  <c r="S485" i="3"/>
  <c r="K485" i="3"/>
  <c r="G485" i="3"/>
  <c r="A485" i="3"/>
  <c r="AQ485" i="3" s="1"/>
  <c r="AL484" i="3"/>
  <c r="AE484" i="3"/>
  <c r="W484" i="3"/>
  <c r="S484" i="3"/>
  <c r="K484" i="3"/>
  <c r="G484" i="3"/>
  <c r="A484" i="3"/>
  <c r="AQ484" i="3" s="1"/>
  <c r="AL483" i="3"/>
  <c r="AE483" i="3"/>
  <c r="W483" i="3"/>
  <c r="S483" i="3"/>
  <c r="K483" i="3"/>
  <c r="G483" i="3"/>
  <c r="A483" i="3"/>
  <c r="AL482" i="3"/>
  <c r="AE482" i="3"/>
  <c r="W482" i="3"/>
  <c r="S482" i="3"/>
  <c r="K482" i="3"/>
  <c r="G482" i="3"/>
  <c r="A482" i="3"/>
  <c r="AQ482" i="3" s="1"/>
  <c r="AL481" i="3"/>
  <c r="AE481" i="3"/>
  <c r="W481" i="3"/>
  <c r="S481" i="3"/>
  <c r="K481" i="3"/>
  <c r="G481" i="3"/>
  <c r="A481" i="3"/>
  <c r="AQ481" i="3" s="1"/>
  <c r="AL480" i="3"/>
  <c r="AE480" i="3"/>
  <c r="W480" i="3"/>
  <c r="S480" i="3"/>
  <c r="K480" i="3"/>
  <c r="G480" i="3"/>
  <c r="A480" i="3"/>
  <c r="Z480" i="3" s="1"/>
  <c r="AL479" i="3"/>
  <c r="AE479" i="3"/>
  <c r="W479" i="3"/>
  <c r="S479" i="3"/>
  <c r="K479" i="3"/>
  <c r="G479" i="3"/>
  <c r="A479" i="3"/>
  <c r="AL478" i="3"/>
  <c r="AE478" i="3"/>
  <c r="W478" i="3"/>
  <c r="S478" i="3"/>
  <c r="K478" i="3"/>
  <c r="G478" i="3"/>
  <c r="A478" i="3"/>
  <c r="AQ478" i="3" s="1"/>
  <c r="AL477" i="3"/>
  <c r="AE477" i="3"/>
  <c r="W477" i="3"/>
  <c r="S477" i="3"/>
  <c r="K477" i="3"/>
  <c r="G477" i="3"/>
  <c r="A477" i="3"/>
  <c r="AQ477" i="3" s="1"/>
  <c r="AL476" i="3"/>
  <c r="AE476" i="3"/>
  <c r="W476" i="3"/>
  <c r="S476" i="3"/>
  <c r="K476" i="3"/>
  <c r="G476" i="3"/>
  <c r="A476" i="3"/>
  <c r="Z476" i="3" s="1"/>
  <c r="AL475" i="3"/>
  <c r="AE475" i="3"/>
  <c r="W475" i="3"/>
  <c r="S475" i="3"/>
  <c r="K475" i="3"/>
  <c r="G475" i="3"/>
  <c r="A475" i="3"/>
  <c r="AL474" i="3"/>
  <c r="AE474" i="3"/>
  <c r="W474" i="3"/>
  <c r="S474" i="3"/>
  <c r="K474" i="3"/>
  <c r="G474" i="3"/>
  <c r="A474" i="3"/>
  <c r="AQ474" i="3" s="1"/>
  <c r="AL473" i="3"/>
  <c r="AE473" i="3"/>
  <c r="W473" i="3"/>
  <c r="S473" i="3"/>
  <c r="K473" i="3"/>
  <c r="G473" i="3"/>
  <c r="A473" i="3"/>
  <c r="AQ473" i="3" s="1"/>
  <c r="AL472" i="3"/>
  <c r="AE472" i="3"/>
  <c r="W472" i="3"/>
  <c r="S472" i="3"/>
  <c r="K472" i="3"/>
  <c r="G472" i="3"/>
  <c r="A472" i="3"/>
  <c r="Z472" i="3" s="1"/>
  <c r="AL471" i="3"/>
  <c r="AE471" i="3"/>
  <c r="W471" i="3"/>
  <c r="S471" i="3"/>
  <c r="K471" i="3"/>
  <c r="G471" i="3"/>
  <c r="A471" i="3"/>
  <c r="AL470" i="3"/>
  <c r="AE470" i="3"/>
  <c r="W470" i="3"/>
  <c r="S470" i="3"/>
  <c r="K470" i="3"/>
  <c r="G470" i="3"/>
  <c r="A470" i="3"/>
  <c r="AQ470" i="3" s="1"/>
  <c r="AL469" i="3"/>
  <c r="AE469" i="3"/>
  <c r="W469" i="3"/>
  <c r="S469" i="3"/>
  <c r="K469" i="3"/>
  <c r="G469" i="3"/>
  <c r="A469" i="3"/>
  <c r="AL468" i="3"/>
  <c r="AE468" i="3"/>
  <c r="W468" i="3"/>
  <c r="S468" i="3"/>
  <c r="K468" i="3"/>
  <c r="G468" i="3"/>
  <c r="A468" i="3"/>
  <c r="AQ468" i="3" s="1"/>
  <c r="AL467" i="3"/>
  <c r="AE467" i="3"/>
  <c r="W467" i="3"/>
  <c r="S467" i="3"/>
  <c r="K467" i="3"/>
  <c r="G467" i="3"/>
  <c r="A467" i="3"/>
  <c r="AQ467" i="3" s="1"/>
  <c r="AL466" i="3"/>
  <c r="AE466" i="3"/>
  <c r="W466" i="3"/>
  <c r="S466" i="3"/>
  <c r="K466" i="3"/>
  <c r="G466" i="3"/>
  <c r="A466" i="3"/>
  <c r="Z466" i="3" s="1"/>
  <c r="AL465" i="3"/>
  <c r="AE465" i="3"/>
  <c r="W465" i="3"/>
  <c r="S465" i="3"/>
  <c r="K465" i="3"/>
  <c r="G465" i="3"/>
  <c r="A465" i="3"/>
  <c r="AL464" i="3"/>
  <c r="AE464" i="3"/>
  <c r="W464" i="3"/>
  <c r="S464" i="3"/>
  <c r="K464" i="3"/>
  <c r="G464" i="3"/>
  <c r="A464" i="3"/>
  <c r="AQ464" i="3" s="1"/>
  <c r="AL463" i="3"/>
  <c r="AE463" i="3"/>
  <c r="W463" i="3"/>
  <c r="S463" i="3"/>
  <c r="K463" i="3"/>
  <c r="G463" i="3"/>
  <c r="A463" i="3"/>
  <c r="AQ463" i="3" s="1"/>
  <c r="AL462" i="3"/>
  <c r="AE462" i="3"/>
  <c r="W462" i="3"/>
  <c r="S462" i="3"/>
  <c r="K462" i="3"/>
  <c r="G462" i="3"/>
  <c r="A462" i="3"/>
  <c r="Z462" i="3" s="1"/>
  <c r="AL461" i="3"/>
  <c r="AE461" i="3"/>
  <c r="W461" i="3"/>
  <c r="S461" i="3"/>
  <c r="K461" i="3"/>
  <c r="G461" i="3"/>
  <c r="A461" i="3"/>
  <c r="AL460" i="3"/>
  <c r="AE460" i="3"/>
  <c r="W460" i="3"/>
  <c r="S460" i="3"/>
  <c r="K460" i="3"/>
  <c r="G460" i="3"/>
  <c r="A460" i="3"/>
  <c r="AQ460" i="3" s="1"/>
  <c r="AL459" i="3"/>
  <c r="AE459" i="3"/>
  <c r="W459" i="3"/>
  <c r="S459" i="3"/>
  <c r="K459" i="3"/>
  <c r="G459" i="3"/>
  <c r="A459" i="3"/>
  <c r="AL458" i="3"/>
  <c r="AE458" i="3"/>
  <c r="W458" i="3"/>
  <c r="S458" i="3"/>
  <c r="K458" i="3"/>
  <c r="G458" i="3"/>
  <c r="A458" i="3"/>
  <c r="AQ458" i="3" s="1"/>
  <c r="AL457" i="3"/>
  <c r="AE457" i="3"/>
  <c r="W457" i="3"/>
  <c r="S457" i="3"/>
  <c r="K457" i="3"/>
  <c r="G457" i="3"/>
  <c r="A457" i="3"/>
  <c r="AL456" i="3"/>
  <c r="AE456" i="3"/>
  <c r="W456" i="3"/>
  <c r="S456" i="3"/>
  <c r="K456" i="3"/>
  <c r="G456" i="3"/>
  <c r="A456" i="3"/>
  <c r="AQ456" i="3" s="1"/>
  <c r="AL455" i="3"/>
  <c r="AE455" i="3"/>
  <c r="W455" i="3"/>
  <c r="S455" i="3"/>
  <c r="K455" i="3"/>
  <c r="G455" i="3"/>
  <c r="A455" i="3"/>
  <c r="AQ455" i="3" s="1"/>
  <c r="AL454" i="3"/>
  <c r="AE454" i="3"/>
  <c r="W454" i="3"/>
  <c r="S454" i="3"/>
  <c r="K454" i="3"/>
  <c r="G454" i="3"/>
  <c r="A454" i="3"/>
  <c r="Z454" i="3" s="1"/>
  <c r="AL453" i="3"/>
  <c r="AE453" i="3"/>
  <c r="W453" i="3"/>
  <c r="S453" i="3"/>
  <c r="K453" i="3"/>
  <c r="G453" i="3"/>
  <c r="A453" i="3"/>
  <c r="AQ453" i="3" s="1"/>
  <c r="AL452" i="3"/>
  <c r="AE452" i="3"/>
  <c r="W452" i="3"/>
  <c r="S452" i="3"/>
  <c r="K452" i="3"/>
  <c r="G452" i="3"/>
  <c r="A452" i="3"/>
  <c r="AQ452" i="3" s="1"/>
  <c r="AL451" i="3"/>
  <c r="AE451" i="3"/>
  <c r="W451" i="3"/>
  <c r="S451" i="3"/>
  <c r="K451" i="3"/>
  <c r="G451" i="3"/>
  <c r="A451" i="3"/>
  <c r="AL450" i="3"/>
  <c r="AE450" i="3"/>
  <c r="W450" i="3"/>
  <c r="S450" i="3"/>
  <c r="K450" i="3"/>
  <c r="G450" i="3"/>
  <c r="A450" i="3"/>
  <c r="AQ450" i="3" s="1"/>
  <c r="AL449" i="3"/>
  <c r="AE449" i="3"/>
  <c r="W449" i="3"/>
  <c r="S449" i="3"/>
  <c r="K449" i="3"/>
  <c r="G449" i="3"/>
  <c r="A449" i="3"/>
  <c r="AQ449" i="3" s="1"/>
  <c r="AL448" i="3"/>
  <c r="AE448" i="3"/>
  <c r="W448" i="3"/>
  <c r="S448" i="3"/>
  <c r="K448" i="3"/>
  <c r="G448" i="3"/>
  <c r="A448" i="3"/>
  <c r="Z448" i="3" s="1"/>
  <c r="AL447" i="3"/>
  <c r="AE447" i="3"/>
  <c r="W447" i="3"/>
  <c r="S447" i="3"/>
  <c r="K447" i="3"/>
  <c r="G447" i="3"/>
  <c r="A447" i="3"/>
  <c r="AL446" i="3"/>
  <c r="AE446" i="3"/>
  <c r="W446" i="3"/>
  <c r="S446" i="3"/>
  <c r="K446" i="3"/>
  <c r="G446" i="3"/>
  <c r="A446" i="3"/>
  <c r="AQ446" i="3" s="1"/>
  <c r="AL445" i="3"/>
  <c r="AE445" i="3"/>
  <c r="W445" i="3"/>
  <c r="S445" i="3"/>
  <c r="K445" i="3"/>
  <c r="G445" i="3"/>
  <c r="A445" i="3"/>
  <c r="AQ445" i="3" s="1"/>
  <c r="AL444" i="3"/>
  <c r="AE444" i="3"/>
  <c r="W444" i="3"/>
  <c r="S444" i="3"/>
  <c r="K444" i="3"/>
  <c r="G444" i="3"/>
  <c r="A444" i="3"/>
  <c r="Z444" i="3" s="1"/>
  <c r="AL443" i="3"/>
  <c r="AE443" i="3"/>
  <c r="W443" i="3"/>
  <c r="S443" i="3"/>
  <c r="K443" i="3"/>
  <c r="G443" i="3"/>
  <c r="A443" i="3"/>
  <c r="AQ443" i="3" s="1"/>
  <c r="AL442" i="3"/>
  <c r="AE442" i="3"/>
  <c r="W442" i="3"/>
  <c r="S442" i="3"/>
  <c r="K442" i="3"/>
  <c r="G442" i="3"/>
  <c r="A442" i="3"/>
  <c r="Z442" i="3" s="1"/>
  <c r="AL441" i="3"/>
  <c r="AE441" i="3"/>
  <c r="W441" i="3"/>
  <c r="S441" i="3"/>
  <c r="K441" i="3"/>
  <c r="G441" i="3"/>
  <c r="A441" i="3"/>
  <c r="AQ441" i="3" s="1"/>
  <c r="AL440" i="3"/>
  <c r="AE440" i="3"/>
  <c r="W440" i="3"/>
  <c r="S440" i="3"/>
  <c r="K440" i="3"/>
  <c r="G440" i="3"/>
  <c r="A440" i="3"/>
  <c r="Z440" i="3" s="1"/>
  <c r="AL439" i="3"/>
  <c r="AE439" i="3"/>
  <c r="W439" i="3"/>
  <c r="S439" i="3"/>
  <c r="K439" i="3"/>
  <c r="G439" i="3"/>
  <c r="A439" i="3"/>
  <c r="AL438" i="3"/>
  <c r="AE438" i="3"/>
  <c r="W438" i="3"/>
  <c r="S438" i="3"/>
  <c r="K438" i="3"/>
  <c r="G438" i="3"/>
  <c r="A438" i="3"/>
  <c r="AQ438" i="3" s="1"/>
  <c r="AL437" i="3"/>
  <c r="AE437" i="3"/>
  <c r="W437" i="3"/>
  <c r="S437" i="3"/>
  <c r="K437" i="3"/>
  <c r="G437" i="3"/>
  <c r="A437" i="3"/>
  <c r="AQ437" i="3" s="1"/>
  <c r="AL436" i="3"/>
  <c r="AE436" i="3"/>
  <c r="W436" i="3"/>
  <c r="S436" i="3"/>
  <c r="K436" i="3"/>
  <c r="G436" i="3"/>
  <c r="A436" i="3"/>
  <c r="Z436" i="3" s="1"/>
  <c r="AL435" i="3"/>
  <c r="AE435" i="3"/>
  <c r="W435" i="3"/>
  <c r="S435" i="3"/>
  <c r="K435" i="3"/>
  <c r="G435" i="3"/>
  <c r="A435" i="3"/>
  <c r="AL434" i="3"/>
  <c r="AE434" i="3"/>
  <c r="W434" i="3"/>
  <c r="S434" i="3"/>
  <c r="K434" i="3"/>
  <c r="G434" i="3"/>
  <c r="A434" i="3"/>
  <c r="AQ434" i="3" s="1"/>
  <c r="AL433" i="3"/>
  <c r="AE433" i="3"/>
  <c r="W433" i="3"/>
  <c r="S433" i="3"/>
  <c r="K433" i="3"/>
  <c r="G433" i="3"/>
  <c r="A433" i="3"/>
  <c r="AQ433" i="3" s="1"/>
  <c r="AL432" i="3"/>
  <c r="AE432" i="3"/>
  <c r="W432" i="3"/>
  <c r="S432" i="3"/>
  <c r="K432" i="3"/>
  <c r="G432" i="3"/>
  <c r="A432" i="3"/>
  <c r="Z432" i="3" s="1"/>
  <c r="AL431" i="3"/>
  <c r="AE431" i="3"/>
  <c r="W431" i="3"/>
  <c r="S431" i="3"/>
  <c r="K431" i="3"/>
  <c r="G431" i="3"/>
  <c r="A431" i="3"/>
  <c r="AQ431" i="3" s="1"/>
  <c r="AL430" i="3"/>
  <c r="AE430" i="3"/>
  <c r="W430" i="3"/>
  <c r="S430" i="3"/>
  <c r="K430" i="3"/>
  <c r="G430" i="3"/>
  <c r="A430" i="3"/>
  <c r="Z430" i="3" s="1"/>
  <c r="AL429" i="3"/>
  <c r="AE429" i="3"/>
  <c r="W429" i="3"/>
  <c r="S429" i="3"/>
  <c r="K429" i="3"/>
  <c r="G429" i="3"/>
  <c r="A429" i="3"/>
  <c r="AL428" i="3"/>
  <c r="AE428" i="3"/>
  <c r="W428" i="3"/>
  <c r="S428" i="3"/>
  <c r="K428" i="3"/>
  <c r="G428" i="3"/>
  <c r="A428" i="3"/>
  <c r="AQ428" i="3" s="1"/>
  <c r="AL427" i="3"/>
  <c r="AE427" i="3"/>
  <c r="W427" i="3"/>
  <c r="S427" i="3"/>
  <c r="K427" i="3"/>
  <c r="G427" i="3"/>
  <c r="A427" i="3"/>
  <c r="AQ427" i="3" s="1"/>
  <c r="AL426" i="3"/>
  <c r="AE426" i="3"/>
  <c r="W426" i="3"/>
  <c r="S426" i="3"/>
  <c r="K426" i="3"/>
  <c r="G426" i="3"/>
  <c r="A426" i="3"/>
  <c r="Z426" i="3" s="1"/>
  <c r="AL425" i="3"/>
  <c r="AE425" i="3"/>
  <c r="W425" i="3"/>
  <c r="S425" i="3"/>
  <c r="K425" i="3"/>
  <c r="G425" i="3"/>
  <c r="A425" i="3"/>
  <c r="AL424" i="3"/>
  <c r="AE424" i="3"/>
  <c r="W424" i="3"/>
  <c r="S424" i="3"/>
  <c r="K424" i="3"/>
  <c r="G424" i="3"/>
  <c r="A424" i="3"/>
  <c r="AQ424" i="3" s="1"/>
  <c r="AL423" i="3"/>
  <c r="AE423" i="3"/>
  <c r="W423" i="3"/>
  <c r="S423" i="3"/>
  <c r="K423" i="3"/>
  <c r="G423" i="3"/>
  <c r="A423" i="3"/>
  <c r="AQ423" i="3" s="1"/>
  <c r="AL422" i="3"/>
  <c r="AE422" i="3"/>
  <c r="W422" i="3"/>
  <c r="S422" i="3"/>
  <c r="K422" i="3"/>
  <c r="G422" i="3"/>
  <c r="A422" i="3"/>
  <c r="Z422" i="3" s="1"/>
  <c r="AL421" i="3"/>
  <c r="AE421" i="3"/>
  <c r="W421" i="3"/>
  <c r="S421" i="3"/>
  <c r="K421" i="3"/>
  <c r="G421" i="3"/>
  <c r="A421" i="3"/>
  <c r="AQ421" i="3" s="1"/>
  <c r="AL420" i="3"/>
  <c r="AE420" i="3"/>
  <c r="W420" i="3"/>
  <c r="S420" i="3"/>
  <c r="K420" i="3"/>
  <c r="G420" i="3"/>
  <c r="A420" i="3"/>
  <c r="AQ420" i="3" s="1"/>
  <c r="AL419" i="3"/>
  <c r="AE419" i="3"/>
  <c r="W419" i="3"/>
  <c r="S419" i="3"/>
  <c r="K419" i="3"/>
  <c r="G419" i="3"/>
  <c r="A419" i="3"/>
  <c r="AQ419" i="3" s="1"/>
  <c r="AL418" i="3"/>
  <c r="AE418" i="3"/>
  <c r="W418" i="3"/>
  <c r="S418" i="3"/>
  <c r="K418" i="3"/>
  <c r="G418" i="3"/>
  <c r="A418" i="3"/>
  <c r="Z418" i="3" s="1"/>
  <c r="AL417" i="3"/>
  <c r="AE417" i="3"/>
  <c r="W417" i="3"/>
  <c r="S417" i="3"/>
  <c r="K417" i="3"/>
  <c r="G417" i="3"/>
  <c r="A417" i="3"/>
  <c r="AQ417" i="3" s="1"/>
  <c r="AL416" i="3"/>
  <c r="AE416" i="3"/>
  <c r="W416" i="3"/>
  <c r="S416" i="3"/>
  <c r="K416" i="3"/>
  <c r="G416" i="3"/>
  <c r="A416" i="3"/>
  <c r="AQ416" i="3" s="1"/>
  <c r="AL415" i="3"/>
  <c r="AE415" i="3"/>
  <c r="W415" i="3"/>
  <c r="S415" i="3"/>
  <c r="K415" i="3"/>
  <c r="G415" i="3"/>
  <c r="A415" i="3"/>
  <c r="AL414" i="3"/>
  <c r="AE414" i="3"/>
  <c r="W414" i="3"/>
  <c r="S414" i="3"/>
  <c r="K414" i="3"/>
  <c r="G414" i="3"/>
  <c r="A414" i="3"/>
  <c r="AQ414" i="3" s="1"/>
  <c r="AL413" i="3"/>
  <c r="AE413" i="3"/>
  <c r="W413" i="3"/>
  <c r="S413" i="3"/>
  <c r="K413" i="3"/>
  <c r="G413" i="3"/>
  <c r="A413" i="3"/>
  <c r="AQ413" i="3" s="1"/>
  <c r="AL412" i="3"/>
  <c r="AE412" i="3"/>
  <c r="W412" i="3"/>
  <c r="S412" i="3"/>
  <c r="K412" i="3"/>
  <c r="G412" i="3"/>
  <c r="A412" i="3"/>
  <c r="Z412" i="3" s="1"/>
  <c r="AL411" i="3"/>
  <c r="AE411" i="3"/>
  <c r="W411" i="3"/>
  <c r="S411" i="3"/>
  <c r="K411" i="3"/>
  <c r="G411" i="3"/>
  <c r="A411" i="3"/>
  <c r="AL410" i="3"/>
  <c r="AE410" i="3"/>
  <c r="W410" i="3"/>
  <c r="S410" i="3"/>
  <c r="K410" i="3"/>
  <c r="G410" i="3"/>
  <c r="A410" i="3"/>
  <c r="AQ410" i="3" s="1"/>
  <c r="AL409" i="3"/>
  <c r="AE409" i="3"/>
  <c r="W409" i="3"/>
  <c r="S409" i="3"/>
  <c r="K409" i="3"/>
  <c r="G409" i="3"/>
  <c r="A409" i="3"/>
  <c r="AL408" i="3"/>
  <c r="AE408" i="3"/>
  <c r="W408" i="3"/>
  <c r="S408" i="3"/>
  <c r="K408" i="3"/>
  <c r="G408" i="3"/>
  <c r="A408" i="3"/>
  <c r="Z408" i="3" s="1"/>
  <c r="AL407" i="3"/>
  <c r="AE407" i="3"/>
  <c r="W407" i="3"/>
  <c r="S407" i="3"/>
  <c r="K407" i="3"/>
  <c r="G407" i="3"/>
  <c r="A407" i="3"/>
  <c r="AQ407" i="3" s="1"/>
  <c r="AL406" i="3"/>
  <c r="AE406" i="3"/>
  <c r="W406" i="3"/>
  <c r="S406" i="3"/>
  <c r="K406" i="3"/>
  <c r="G406" i="3"/>
  <c r="A406" i="3"/>
  <c r="Z406" i="3" s="1"/>
  <c r="AL405" i="3"/>
  <c r="AE405" i="3"/>
  <c r="W405" i="3"/>
  <c r="S405" i="3"/>
  <c r="K405" i="3"/>
  <c r="G405" i="3"/>
  <c r="A405" i="3"/>
  <c r="AL404" i="3"/>
  <c r="AE404" i="3"/>
  <c r="W404" i="3"/>
  <c r="S404" i="3"/>
  <c r="K404" i="3"/>
  <c r="G404" i="3"/>
  <c r="A404" i="3"/>
  <c r="AQ404" i="3" s="1"/>
  <c r="AL403" i="3"/>
  <c r="AE403" i="3"/>
  <c r="W403" i="3"/>
  <c r="S403" i="3"/>
  <c r="K403" i="3"/>
  <c r="G403" i="3"/>
  <c r="A403" i="3"/>
  <c r="AQ403" i="3" s="1"/>
  <c r="AL402" i="3"/>
  <c r="AE402" i="3"/>
  <c r="W402" i="3"/>
  <c r="S402" i="3"/>
  <c r="K402" i="3"/>
  <c r="G402" i="3"/>
  <c r="A402" i="3"/>
  <c r="Z402" i="3" s="1"/>
  <c r="AL401" i="3"/>
  <c r="AE401" i="3"/>
  <c r="W401" i="3"/>
  <c r="S401" i="3"/>
  <c r="K401" i="3"/>
  <c r="G401" i="3"/>
  <c r="A401" i="3"/>
  <c r="AL400" i="3"/>
  <c r="AE400" i="3"/>
  <c r="W400" i="3"/>
  <c r="S400" i="3"/>
  <c r="K400" i="3"/>
  <c r="G400" i="3"/>
  <c r="A400" i="3"/>
  <c r="AQ400" i="3" s="1"/>
  <c r="AL399" i="3"/>
  <c r="AE399" i="3"/>
  <c r="W399" i="3"/>
  <c r="S399" i="3"/>
  <c r="K399" i="3"/>
  <c r="G399" i="3"/>
  <c r="A399" i="3"/>
  <c r="AL398" i="3"/>
  <c r="AE398" i="3"/>
  <c r="W398" i="3"/>
  <c r="S398" i="3"/>
  <c r="K398" i="3"/>
  <c r="G398" i="3"/>
  <c r="A398" i="3"/>
  <c r="AQ398" i="3" s="1"/>
  <c r="AL397" i="3"/>
  <c r="AE397" i="3"/>
  <c r="W397" i="3"/>
  <c r="S397" i="3"/>
  <c r="K397" i="3"/>
  <c r="G397" i="3"/>
  <c r="A397" i="3"/>
  <c r="AL396" i="3"/>
  <c r="AE396" i="3"/>
  <c r="W396" i="3"/>
  <c r="S396" i="3"/>
  <c r="K396" i="3"/>
  <c r="G396" i="3"/>
  <c r="A396" i="3"/>
  <c r="AQ396" i="3" s="1"/>
  <c r="AL395" i="3"/>
  <c r="AE395" i="3"/>
  <c r="W395" i="3"/>
  <c r="S395" i="3"/>
  <c r="K395" i="3"/>
  <c r="G395" i="3"/>
  <c r="A395" i="3"/>
  <c r="AL394" i="3"/>
  <c r="AE394" i="3"/>
  <c r="W394" i="3"/>
  <c r="S394" i="3"/>
  <c r="K394" i="3"/>
  <c r="G394" i="3"/>
  <c r="A394" i="3"/>
  <c r="AQ394" i="3" s="1"/>
  <c r="AL393" i="3"/>
  <c r="AE393" i="3"/>
  <c r="W393" i="3"/>
  <c r="S393" i="3"/>
  <c r="K393" i="3"/>
  <c r="G393" i="3"/>
  <c r="A393" i="3"/>
  <c r="AQ393" i="3" s="1"/>
  <c r="AL392" i="3"/>
  <c r="AE392" i="3"/>
  <c r="W392" i="3"/>
  <c r="S392" i="3"/>
  <c r="K392" i="3"/>
  <c r="G392" i="3"/>
  <c r="A392" i="3"/>
  <c r="Z392" i="3" s="1"/>
  <c r="AL391" i="3"/>
  <c r="AE391" i="3"/>
  <c r="W391" i="3"/>
  <c r="S391" i="3"/>
  <c r="K391" i="3"/>
  <c r="G391" i="3"/>
  <c r="A391" i="3"/>
  <c r="AQ391" i="3" s="1"/>
  <c r="AL390" i="3"/>
  <c r="AE390" i="3"/>
  <c r="W390" i="3"/>
  <c r="S390" i="3"/>
  <c r="K390" i="3"/>
  <c r="G390" i="3"/>
  <c r="A390" i="3"/>
  <c r="AQ390" i="3" s="1"/>
  <c r="AL389" i="3"/>
  <c r="AE389" i="3"/>
  <c r="W389" i="3"/>
  <c r="S389" i="3"/>
  <c r="K389" i="3"/>
  <c r="G389" i="3"/>
  <c r="A389" i="3"/>
  <c r="AL388" i="3"/>
  <c r="AE388" i="3"/>
  <c r="W388" i="3"/>
  <c r="S388" i="3"/>
  <c r="K388" i="3"/>
  <c r="G388" i="3"/>
  <c r="A388" i="3"/>
  <c r="AQ388" i="3" s="1"/>
  <c r="AL387" i="3"/>
  <c r="AE387" i="3"/>
  <c r="W387" i="3"/>
  <c r="S387" i="3"/>
  <c r="K387" i="3"/>
  <c r="G387" i="3"/>
  <c r="A387" i="3"/>
  <c r="AQ387" i="3" s="1"/>
  <c r="AL386" i="3"/>
  <c r="AE386" i="3"/>
  <c r="W386" i="3"/>
  <c r="S386" i="3"/>
  <c r="K386" i="3"/>
  <c r="G386" i="3"/>
  <c r="A386" i="3"/>
  <c r="Z386" i="3" s="1"/>
  <c r="AL385" i="3"/>
  <c r="AE385" i="3"/>
  <c r="W385" i="3"/>
  <c r="S385" i="3"/>
  <c r="K385" i="3"/>
  <c r="G385" i="3"/>
  <c r="A385" i="3"/>
  <c r="AL384" i="3"/>
  <c r="AE384" i="3"/>
  <c r="W384" i="3"/>
  <c r="S384" i="3"/>
  <c r="K384" i="3"/>
  <c r="G384" i="3"/>
  <c r="A384" i="3"/>
  <c r="AQ384" i="3" s="1"/>
  <c r="AL383" i="3"/>
  <c r="AE383" i="3"/>
  <c r="W383" i="3"/>
  <c r="S383" i="3"/>
  <c r="K383" i="3"/>
  <c r="G383" i="3"/>
  <c r="A383" i="3"/>
  <c r="AL382" i="3"/>
  <c r="AE382" i="3"/>
  <c r="W382" i="3"/>
  <c r="S382" i="3"/>
  <c r="K382" i="3"/>
  <c r="G382" i="3"/>
  <c r="A382" i="3"/>
  <c r="Z382" i="3" s="1"/>
  <c r="AL381" i="3"/>
  <c r="AE381" i="3"/>
  <c r="W381" i="3"/>
  <c r="S381" i="3"/>
  <c r="K381" i="3"/>
  <c r="G381" i="3"/>
  <c r="A381" i="3"/>
  <c r="AQ381" i="3" s="1"/>
  <c r="AL380" i="3"/>
  <c r="AE380" i="3"/>
  <c r="W380" i="3"/>
  <c r="S380" i="3"/>
  <c r="K380" i="3"/>
  <c r="G380" i="3"/>
  <c r="A380" i="3"/>
  <c r="AQ380" i="3" s="1"/>
  <c r="AL379" i="3"/>
  <c r="AE379" i="3"/>
  <c r="W379" i="3"/>
  <c r="S379" i="3"/>
  <c r="K379" i="3"/>
  <c r="G379" i="3"/>
  <c r="A379" i="3"/>
  <c r="AL378" i="3"/>
  <c r="AE378" i="3"/>
  <c r="W378" i="3"/>
  <c r="S378" i="3"/>
  <c r="K378" i="3"/>
  <c r="G378" i="3"/>
  <c r="A378" i="3"/>
  <c r="Z378" i="3" s="1"/>
  <c r="AL377" i="3"/>
  <c r="AE377" i="3"/>
  <c r="W377" i="3"/>
  <c r="S377" i="3"/>
  <c r="K377" i="3"/>
  <c r="G377" i="3"/>
  <c r="A377" i="3"/>
  <c r="AQ377" i="3" s="1"/>
  <c r="AL376" i="3"/>
  <c r="AE376" i="3"/>
  <c r="W376" i="3"/>
  <c r="S376" i="3"/>
  <c r="K376" i="3"/>
  <c r="G376" i="3"/>
  <c r="A376" i="3"/>
  <c r="Z376" i="3" s="1"/>
  <c r="AL375" i="3"/>
  <c r="AE375" i="3"/>
  <c r="W375" i="3"/>
  <c r="S375" i="3"/>
  <c r="K375" i="3"/>
  <c r="G375" i="3"/>
  <c r="A375" i="3"/>
  <c r="AL374" i="3"/>
  <c r="AE374" i="3"/>
  <c r="W374" i="3"/>
  <c r="S374" i="3"/>
  <c r="K374" i="3"/>
  <c r="G374" i="3"/>
  <c r="A374" i="3"/>
  <c r="AQ374" i="3" s="1"/>
  <c r="AL373" i="3"/>
  <c r="AE373" i="3"/>
  <c r="W373" i="3"/>
  <c r="S373" i="3"/>
  <c r="K373" i="3"/>
  <c r="G373" i="3"/>
  <c r="A373" i="3"/>
  <c r="AL372" i="3"/>
  <c r="AE372" i="3"/>
  <c r="W372" i="3"/>
  <c r="S372" i="3"/>
  <c r="K372" i="3"/>
  <c r="G372" i="3"/>
  <c r="A372" i="3"/>
  <c r="AQ372" i="3" s="1"/>
  <c r="AL371" i="3"/>
  <c r="AE371" i="3"/>
  <c r="W371" i="3"/>
  <c r="S371" i="3"/>
  <c r="K371" i="3"/>
  <c r="G371" i="3"/>
  <c r="A371" i="3"/>
  <c r="AQ371" i="3" s="1"/>
  <c r="AL370" i="3"/>
  <c r="AE370" i="3"/>
  <c r="W370" i="3"/>
  <c r="S370" i="3"/>
  <c r="K370" i="3"/>
  <c r="G370" i="3"/>
  <c r="A370" i="3"/>
  <c r="Z370" i="3" s="1"/>
  <c r="AL369" i="3"/>
  <c r="AE369" i="3"/>
  <c r="W369" i="3"/>
  <c r="S369" i="3"/>
  <c r="K369" i="3"/>
  <c r="G369" i="3"/>
  <c r="A369" i="3"/>
  <c r="AL368" i="3"/>
  <c r="AE368" i="3"/>
  <c r="W368" i="3"/>
  <c r="S368" i="3"/>
  <c r="K368" i="3"/>
  <c r="G368" i="3"/>
  <c r="A368" i="3"/>
  <c r="AQ368" i="3" s="1"/>
  <c r="AL367" i="3"/>
  <c r="AE367" i="3"/>
  <c r="W367" i="3"/>
  <c r="S367" i="3"/>
  <c r="K367" i="3"/>
  <c r="G367" i="3"/>
  <c r="A367" i="3"/>
  <c r="AL366" i="3"/>
  <c r="AE366" i="3"/>
  <c r="W366" i="3"/>
  <c r="S366" i="3"/>
  <c r="K366" i="3"/>
  <c r="G366" i="3"/>
  <c r="A366" i="3"/>
  <c r="AQ366" i="3" s="1"/>
  <c r="AL365" i="3"/>
  <c r="AE365" i="3"/>
  <c r="W365" i="3"/>
  <c r="S365" i="3"/>
  <c r="K365" i="3"/>
  <c r="G365" i="3"/>
  <c r="A365" i="3"/>
  <c r="AL364" i="3"/>
  <c r="AE364" i="3"/>
  <c r="W364" i="3"/>
  <c r="S364" i="3"/>
  <c r="K364" i="3"/>
  <c r="G364" i="3"/>
  <c r="A364" i="3"/>
  <c r="Z364" i="3" s="1"/>
  <c r="AL363" i="3"/>
  <c r="AE363" i="3"/>
  <c r="W363" i="3"/>
  <c r="S363" i="3"/>
  <c r="K363" i="3"/>
  <c r="G363" i="3"/>
  <c r="A363" i="3"/>
  <c r="AQ363" i="3" s="1"/>
  <c r="AL362" i="3"/>
  <c r="AE362" i="3"/>
  <c r="W362" i="3"/>
  <c r="S362" i="3"/>
  <c r="K362" i="3"/>
  <c r="G362" i="3"/>
  <c r="A362" i="3"/>
  <c r="Z362" i="3" s="1"/>
  <c r="AL361" i="3"/>
  <c r="AE361" i="3"/>
  <c r="W361" i="3"/>
  <c r="S361" i="3"/>
  <c r="K361" i="3"/>
  <c r="G361" i="3"/>
  <c r="A361" i="3"/>
  <c r="AL360" i="3"/>
  <c r="AE360" i="3"/>
  <c r="W360" i="3"/>
  <c r="S360" i="3"/>
  <c r="K360" i="3"/>
  <c r="G360" i="3"/>
  <c r="A360" i="3"/>
  <c r="AQ360" i="3" s="1"/>
  <c r="AL359" i="3"/>
  <c r="AE359" i="3"/>
  <c r="W359" i="3"/>
  <c r="S359" i="3"/>
  <c r="K359" i="3"/>
  <c r="G359" i="3"/>
  <c r="A359" i="3"/>
  <c r="AL358" i="3"/>
  <c r="AE358" i="3"/>
  <c r="W358" i="3"/>
  <c r="S358" i="3"/>
  <c r="K358" i="3"/>
  <c r="G358" i="3"/>
  <c r="A358" i="3"/>
  <c r="Z358" i="3" s="1"/>
  <c r="AL357" i="3"/>
  <c r="AE357" i="3"/>
  <c r="W357" i="3"/>
  <c r="S357" i="3"/>
  <c r="K357" i="3"/>
  <c r="G357" i="3"/>
  <c r="A357" i="3"/>
  <c r="AQ357" i="3" s="1"/>
  <c r="AL356" i="3"/>
  <c r="AE356" i="3"/>
  <c r="W356" i="3"/>
  <c r="S356" i="3"/>
  <c r="K356" i="3"/>
  <c r="G356" i="3"/>
  <c r="A356" i="3"/>
  <c r="AQ356" i="3" s="1"/>
  <c r="AL355" i="3"/>
  <c r="AE355" i="3"/>
  <c r="W355" i="3"/>
  <c r="S355" i="3"/>
  <c r="K355" i="3"/>
  <c r="G355" i="3"/>
  <c r="A355" i="3"/>
  <c r="AQ355" i="3" s="1"/>
  <c r="AL354" i="3"/>
  <c r="AE354" i="3"/>
  <c r="W354" i="3"/>
  <c r="S354" i="3"/>
  <c r="K354" i="3"/>
  <c r="G354" i="3"/>
  <c r="A354" i="3"/>
  <c r="Z354" i="3" s="1"/>
  <c r="AL353" i="3"/>
  <c r="AE353" i="3"/>
  <c r="W353" i="3"/>
  <c r="S353" i="3"/>
  <c r="K353" i="3"/>
  <c r="G353" i="3"/>
  <c r="A353" i="3"/>
  <c r="AQ353" i="3" s="1"/>
  <c r="AL352" i="3"/>
  <c r="AE352" i="3"/>
  <c r="W352" i="3"/>
  <c r="S352" i="3"/>
  <c r="K352" i="3"/>
  <c r="G352" i="3"/>
  <c r="A352" i="3"/>
  <c r="AQ352" i="3" s="1"/>
  <c r="AL351" i="3"/>
  <c r="AE351" i="3"/>
  <c r="W351" i="3"/>
  <c r="S351" i="3"/>
  <c r="K351" i="3"/>
  <c r="G351" i="3"/>
  <c r="A351" i="3"/>
  <c r="AQ351" i="3" s="1"/>
  <c r="AL350" i="3"/>
  <c r="AE350" i="3"/>
  <c r="W350" i="3"/>
  <c r="S350" i="3"/>
  <c r="K350" i="3"/>
  <c r="G350" i="3"/>
  <c r="A350" i="3"/>
  <c r="Z350" i="3" s="1"/>
  <c r="AL349" i="3"/>
  <c r="AE349" i="3"/>
  <c r="W349" i="3"/>
  <c r="S349" i="3"/>
  <c r="K349" i="3"/>
  <c r="G349" i="3"/>
  <c r="A349" i="3"/>
  <c r="AQ349" i="3" s="1"/>
  <c r="AL348" i="3"/>
  <c r="AE348" i="3"/>
  <c r="W348" i="3"/>
  <c r="S348" i="3"/>
  <c r="K348" i="3"/>
  <c r="G348" i="3"/>
  <c r="A348" i="3"/>
  <c r="Z348" i="3" s="1"/>
  <c r="AL347" i="3"/>
  <c r="AE347" i="3"/>
  <c r="W347" i="3"/>
  <c r="S347" i="3"/>
  <c r="K347" i="3"/>
  <c r="G347" i="3"/>
  <c r="A347" i="3"/>
  <c r="AQ347" i="3" s="1"/>
  <c r="AL346" i="3"/>
  <c r="AE346" i="3"/>
  <c r="W346" i="3"/>
  <c r="S346" i="3"/>
  <c r="K346" i="3"/>
  <c r="G346" i="3"/>
  <c r="A346" i="3"/>
  <c r="Z346" i="3" s="1"/>
  <c r="AL345" i="3"/>
  <c r="AE345" i="3"/>
  <c r="W345" i="3"/>
  <c r="S345" i="3"/>
  <c r="K345" i="3"/>
  <c r="G345" i="3"/>
  <c r="A345" i="3"/>
  <c r="AQ345" i="3" s="1"/>
  <c r="AL344" i="3"/>
  <c r="AE344" i="3"/>
  <c r="W344" i="3"/>
  <c r="S344" i="3"/>
  <c r="K344" i="3"/>
  <c r="G344" i="3"/>
  <c r="A344" i="3"/>
  <c r="AQ344" i="3" s="1"/>
  <c r="AL343" i="3"/>
  <c r="AE343" i="3"/>
  <c r="W343" i="3"/>
  <c r="S343" i="3"/>
  <c r="K343" i="3"/>
  <c r="G343" i="3"/>
  <c r="A343" i="3"/>
  <c r="AQ343" i="3" s="1"/>
  <c r="AL342" i="3"/>
  <c r="AE342" i="3"/>
  <c r="W342" i="3"/>
  <c r="S342" i="3"/>
  <c r="K342" i="3"/>
  <c r="G342" i="3"/>
  <c r="A342" i="3"/>
  <c r="AQ342" i="3" s="1"/>
  <c r="AL341" i="3"/>
  <c r="AE341" i="3"/>
  <c r="W341" i="3"/>
  <c r="S341" i="3"/>
  <c r="K341" i="3"/>
  <c r="G341" i="3"/>
  <c r="A341" i="3"/>
  <c r="AQ341" i="3" s="1"/>
  <c r="AL340" i="3"/>
  <c r="AE340" i="3"/>
  <c r="W340" i="3"/>
  <c r="S340" i="3"/>
  <c r="K340" i="3"/>
  <c r="G340" i="3"/>
  <c r="A340" i="3"/>
  <c r="AQ340" i="3" s="1"/>
  <c r="AL339" i="3"/>
  <c r="AE339" i="3"/>
  <c r="W339" i="3"/>
  <c r="S339" i="3"/>
  <c r="K339" i="3"/>
  <c r="G339" i="3"/>
  <c r="A339" i="3"/>
  <c r="AQ339" i="3" s="1"/>
  <c r="AL338" i="3"/>
  <c r="AE338" i="3"/>
  <c r="W338" i="3"/>
  <c r="S338" i="3"/>
  <c r="K338" i="3"/>
  <c r="G338" i="3"/>
  <c r="A338" i="3"/>
  <c r="AQ338" i="3" s="1"/>
  <c r="AL337" i="3"/>
  <c r="AE337" i="3"/>
  <c r="W337" i="3"/>
  <c r="S337" i="3"/>
  <c r="K337" i="3"/>
  <c r="G337" i="3"/>
  <c r="A337" i="3"/>
  <c r="AQ337" i="3" s="1"/>
  <c r="AL336" i="3"/>
  <c r="AE336" i="3"/>
  <c r="W336" i="3"/>
  <c r="S336" i="3"/>
  <c r="K336" i="3"/>
  <c r="G336" i="3"/>
  <c r="A336" i="3"/>
  <c r="AQ336" i="3" s="1"/>
  <c r="AL335" i="3"/>
  <c r="AE335" i="3"/>
  <c r="W335" i="3"/>
  <c r="S335" i="3"/>
  <c r="K335" i="3"/>
  <c r="G335" i="3"/>
  <c r="A335" i="3"/>
  <c r="AQ335" i="3" s="1"/>
  <c r="AL334" i="3"/>
  <c r="AE334" i="3"/>
  <c r="W334" i="3"/>
  <c r="S334" i="3"/>
  <c r="K334" i="3"/>
  <c r="G334" i="3"/>
  <c r="A334" i="3"/>
  <c r="AQ334" i="3" s="1"/>
  <c r="AL333" i="3"/>
  <c r="AE333" i="3"/>
  <c r="W333" i="3"/>
  <c r="S333" i="3"/>
  <c r="K333" i="3"/>
  <c r="G333" i="3"/>
  <c r="A333" i="3"/>
  <c r="AQ333" i="3" s="1"/>
  <c r="AL332" i="3"/>
  <c r="AE332" i="3"/>
  <c r="W332" i="3"/>
  <c r="S332" i="3"/>
  <c r="K332" i="3"/>
  <c r="G332" i="3"/>
  <c r="A332" i="3"/>
  <c r="AQ332" i="3" s="1"/>
  <c r="AL331" i="3"/>
  <c r="AE331" i="3"/>
  <c r="W331" i="3"/>
  <c r="S331" i="3"/>
  <c r="K331" i="3"/>
  <c r="G331" i="3"/>
  <c r="A331" i="3"/>
  <c r="AQ331" i="3" s="1"/>
  <c r="AL330" i="3"/>
  <c r="AE330" i="3"/>
  <c r="W330" i="3"/>
  <c r="S330" i="3"/>
  <c r="K330" i="3"/>
  <c r="G330" i="3"/>
  <c r="A330" i="3"/>
  <c r="AQ330" i="3" s="1"/>
  <c r="AL329" i="3"/>
  <c r="AE329" i="3"/>
  <c r="W329" i="3"/>
  <c r="S329" i="3"/>
  <c r="K329" i="3"/>
  <c r="G329" i="3"/>
  <c r="A329" i="3"/>
  <c r="AQ329" i="3" s="1"/>
  <c r="AL328" i="3"/>
  <c r="AE328" i="3"/>
  <c r="W328" i="3"/>
  <c r="S328" i="3"/>
  <c r="K328" i="3"/>
  <c r="G328" i="3"/>
  <c r="A328" i="3"/>
  <c r="AQ328" i="3" s="1"/>
  <c r="AL327" i="3"/>
  <c r="AE327" i="3"/>
  <c r="W327" i="3"/>
  <c r="S327" i="3"/>
  <c r="K327" i="3"/>
  <c r="G327" i="3"/>
  <c r="A327" i="3"/>
  <c r="AQ327" i="3" s="1"/>
  <c r="AL326" i="3"/>
  <c r="AE326" i="3"/>
  <c r="W326" i="3"/>
  <c r="S326" i="3"/>
  <c r="K326" i="3"/>
  <c r="G326" i="3"/>
  <c r="A326" i="3"/>
  <c r="AQ326" i="3" s="1"/>
  <c r="AL325" i="3"/>
  <c r="AE325" i="3"/>
  <c r="W325" i="3"/>
  <c r="S325" i="3"/>
  <c r="K325" i="3"/>
  <c r="G325" i="3"/>
  <c r="A325" i="3"/>
  <c r="AQ325" i="3" s="1"/>
  <c r="AL324" i="3"/>
  <c r="AE324" i="3"/>
  <c r="W324" i="3"/>
  <c r="S324" i="3"/>
  <c r="K324" i="3"/>
  <c r="G324" i="3"/>
  <c r="A324" i="3"/>
  <c r="AQ324" i="3" s="1"/>
  <c r="AL323" i="3"/>
  <c r="AE323" i="3"/>
  <c r="W323" i="3"/>
  <c r="S323" i="3"/>
  <c r="K323" i="3"/>
  <c r="G323" i="3"/>
  <c r="A323" i="3"/>
  <c r="AQ323" i="3" s="1"/>
  <c r="AL322" i="3"/>
  <c r="AE322" i="3"/>
  <c r="W322" i="3"/>
  <c r="S322" i="3"/>
  <c r="K322" i="3"/>
  <c r="G322" i="3"/>
  <c r="A322" i="3"/>
  <c r="AQ322" i="3" s="1"/>
  <c r="AL321" i="3"/>
  <c r="AE321" i="3"/>
  <c r="W321" i="3"/>
  <c r="S321" i="3"/>
  <c r="K321" i="3"/>
  <c r="G321" i="3"/>
  <c r="A321" i="3"/>
  <c r="AQ321" i="3" s="1"/>
  <c r="AL320" i="3"/>
  <c r="AE320" i="3"/>
  <c r="W320" i="3"/>
  <c r="S320" i="3"/>
  <c r="K320" i="3"/>
  <c r="G320" i="3"/>
  <c r="A320" i="3"/>
  <c r="AQ320" i="3" s="1"/>
  <c r="AL319" i="3"/>
  <c r="AE319" i="3"/>
  <c r="W319" i="3"/>
  <c r="S319" i="3"/>
  <c r="K319" i="3"/>
  <c r="G319" i="3"/>
  <c r="A319" i="3"/>
  <c r="AQ319" i="3" s="1"/>
  <c r="AL318" i="3"/>
  <c r="AE318" i="3"/>
  <c r="W318" i="3"/>
  <c r="S318" i="3"/>
  <c r="K318" i="3"/>
  <c r="G318" i="3"/>
  <c r="A318" i="3"/>
  <c r="AQ318" i="3" s="1"/>
  <c r="AL317" i="3"/>
  <c r="AE317" i="3"/>
  <c r="W317" i="3"/>
  <c r="S317" i="3"/>
  <c r="K317" i="3"/>
  <c r="G317" i="3"/>
  <c r="A317" i="3"/>
  <c r="AQ317" i="3" s="1"/>
  <c r="AL316" i="3"/>
  <c r="AE316" i="3"/>
  <c r="W316" i="3"/>
  <c r="S316" i="3"/>
  <c r="K316" i="3"/>
  <c r="G316" i="3"/>
  <c r="A316" i="3"/>
  <c r="AQ316" i="3" s="1"/>
  <c r="AL315" i="3"/>
  <c r="AE315" i="3"/>
  <c r="W315" i="3"/>
  <c r="S315" i="3"/>
  <c r="K315" i="3"/>
  <c r="G315" i="3"/>
  <c r="A315" i="3"/>
  <c r="AQ315" i="3" s="1"/>
  <c r="AL314" i="3"/>
  <c r="AE314" i="3"/>
  <c r="W314" i="3"/>
  <c r="S314" i="3"/>
  <c r="K314" i="3"/>
  <c r="G314" i="3"/>
  <c r="A314" i="3"/>
  <c r="AQ314" i="3" s="1"/>
  <c r="AL313" i="3"/>
  <c r="AE313" i="3"/>
  <c r="W313" i="3"/>
  <c r="S313" i="3"/>
  <c r="K313" i="3"/>
  <c r="G313" i="3"/>
  <c r="A313" i="3"/>
  <c r="AQ313" i="3" s="1"/>
  <c r="AL312" i="3"/>
  <c r="AE312" i="3"/>
  <c r="W312" i="3"/>
  <c r="S312" i="3"/>
  <c r="K312" i="3"/>
  <c r="G312" i="3"/>
  <c r="A312" i="3"/>
  <c r="AQ312" i="3" s="1"/>
  <c r="AL311" i="3"/>
  <c r="AE311" i="3"/>
  <c r="W311" i="3"/>
  <c r="S311" i="3"/>
  <c r="K311" i="3"/>
  <c r="G311" i="3"/>
  <c r="A311" i="3"/>
  <c r="AQ311" i="3" s="1"/>
  <c r="AL310" i="3"/>
  <c r="AE310" i="3"/>
  <c r="W310" i="3"/>
  <c r="S310" i="3"/>
  <c r="K310" i="3"/>
  <c r="G310" i="3"/>
  <c r="A310" i="3"/>
  <c r="AQ310" i="3" s="1"/>
  <c r="AL309" i="3"/>
  <c r="AE309" i="3"/>
  <c r="W309" i="3"/>
  <c r="S309" i="3"/>
  <c r="K309" i="3"/>
  <c r="G309" i="3"/>
  <c r="A309" i="3"/>
  <c r="AQ309" i="3" s="1"/>
  <c r="AL308" i="3"/>
  <c r="AE308" i="3"/>
  <c r="W308" i="3"/>
  <c r="S308" i="3"/>
  <c r="K308" i="3"/>
  <c r="G308" i="3"/>
  <c r="A308" i="3"/>
  <c r="AQ308" i="3" s="1"/>
  <c r="AL307" i="3"/>
  <c r="AE307" i="3"/>
  <c r="W307" i="3"/>
  <c r="S307" i="3"/>
  <c r="K307" i="3"/>
  <c r="G307" i="3"/>
  <c r="A307" i="3"/>
  <c r="AQ307" i="3" s="1"/>
  <c r="AL306" i="3"/>
  <c r="AE306" i="3"/>
  <c r="W306" i="3"/>
  <c r="S306" i="3"/>
  <c r="K306" i="3"/>
  <c r="G306" i="3"/>
  <c r="A306" i="3"/>
  <c r="AQ306" i="3" s="1"/>
  <c r="AL305" i="3"/>
  <c r="AE305" i="3"/>
  <c r="W305" i="3"/>
  <c r="S305" i="3"/>
  <c r="K305" i="3"/>
  <c r="G305" i="3"/>
  <c r="A305" i="3"/>
  <c r="AQ305" i="3" s="1"/>
  <c r="AL304" i="3"/>
  <c r="AE304" i="3"/>
  <c r="W304" i="3"/>
  <c r="S304" i="3"/>
  <c r="K304" i="3"/>
  <c r="G304" i="3"/>
  <c r="A304" i="3"/>
  <c r="AQ304" i="3" s="1"/>
  <c r="AL303" i="3"/>
  <c r="AE303" i="3"/>
  <c r="W303" i="3"/>
  <c r="S303" i="3"/>
  <c r="K303" i="3"/>
  <c r="G303" i="3"/>
  <c r="A303" i="3"/>
  <c r="AQ303" i="3" s="1"/>
  <c r="AL302" i="3"/>
  <c r="AE302" i="3"/>
  <c r="W302" i="3"/>
  <c r="S302" i="3"/>
  <c r="K302" i="3"/>
  <c r="G302" i="3"/>
  <c r="A302" i="3"/>
  <c r="AQ302" i="3" s="1"/>
  <c r="AL301" i="3"/>
  <c r="AE301" i="3"/>
  <c r="W301" i="3"/>
  <c r="S301" i="3"/>
  <c r="K301" i="3"/>
  <c r="G301" i="3"/>
  <c r="A301" i="3"/>
  <c r="AQ301" i="3" s="1"/>
  <c r="AL300" i="3"/>
  <c r="AE300" i="3"/>
  <c r="W300" i="3"/>
  <c r="S300" i="3"/>
  <c r="K300" i="3"/>
  <c r="G300" i="3"/>
  <c r="A300" i="3"/>
  <c r="AQ300" i="3" s="1"/>
  <c r="AL299" i="3"/>
  <c r="AE299" i="3"/>
  <c r="W299" i="3"/>
  <c r="S299" i="3"/>
  <c r="K299" i="3"/>
  <c r="G299" i="3"/>
  <c r="A299" i="3"/>
  <c r="AQ299" i="3" s="1"/>
  <c r="AL298" i="3"/>
  <c r="AE298" i="3"/>
  <c r="W298" i="3"/>
  <c r="S298" i="3"/>
  <c r="K298" i="3"/>
  <c r="G298" i="3"/>
  <c r="A298" i="3"/>
  <c r="AQ298" i="3" s="1"/>
  <c r="AL297" i="3"/>
  <c r="AE297" i="3"/>
  <c r="W297" i="3"/>
  <c r="S297" i="3"/>
  <c r="K297" i="3"/>
  <c r="G297" i="3"/>
  <c r="A297" i="3"/>
  <c r="AQ297" i="3" s="1"/>
  <c r="AL296" i="3"/>
  <c r="AE296" i="3"/>
  <c r="W296" i="3"/>
  <c r="S296" i="3"/>
  <c r="K296" i="3"/>
  <c r="G296" i="3"/>
  <c r="A296" i="3"/>
  <c r="AQ296" i="3" s="1"/>
  <c r="AL295" i="3"/>
  <c r="AE295" i="3"/>
  <c r="W295" i="3"/>
  <c r="S295" i="3"/>
  <c r="K295" i="3"/>
  <c r="G295" i="3"/>
  <c r="A295" i="3"/>
  <c r="AQ295" i="3" s="1"/>
  <c r="AL294" i="3"/>
  <c r="AE294" i="3"/>
  <c r="W294" i="3"/>
  <c r="S294" i="3"/>
  <c r="K294" i="3"/>
  <c r="G294" i="3"/>
  <c r="A294" i="3"/>
  <c r="AQ294" i="3" s="1"/>
  <c r="AL293" i="3"/>
  <c r="AE293" i="3"/>
  <c r="W293" i="3"/>
  <c r="S293" i="3"/>
  <c r="K293" i="3"/>
  <c r="G293" i="3"/>
  <c r="A293" i="3"/>
  <c r="AQ293" i="3" s="1"/>
  <c r="AL292" i="3"/>
  <c r="AE292" i="3"/>
  <c r="W292" i="3"/>
  <c r="S292" i="3"/>
  <c r="K292" i="3"/>
  <c r="G292" i="3"/>
  <c r="A292" i="3"/>
  <c r="AQ292" i="3" s="1"/>
  <c r="AL291" i="3"/>
  <c r="AE291" i="3"/>
  <c r="W291" i="3"/>
  <c r="S291" i="3"/>
  <c r="K291" i="3"/>
  <c r="G291" i="3"/>
  <c r="A291" i="3"/>
  <c r="AQ291" i="3" s="1"/>
  <c r="AL290" i="3"/>
  <c r="AE290" i="3"/>
  <c r="W290" i="3"/>
  <c r="S290" i="3"/>
  <c r="K290" i="3"/>
  <c r="G290" i="3"/>
  <c r="A290" i="3"/>
  <c r="AQ290" i="3" s="1"/>
  <c r="AL289" i="3"/>
  <c r="AE289" i="3"/>
  <c r="W289" i="3"/>
  <c r="S289" i="3"/>
  <c r="K289" i="3"/>
  <c r="G289" i="3"/>
  <c r="A289" i="3"/>
  <c r="AQ289" i="3" s="1"/>
  <c r="AL288" i="3"/>
  <c r="AE288" i="3"/>
  <c r="W288" i="3"/>
  <c r="S288" i="3"/>
  <c r="K288" i="3"/>
  <c r="G288" i="3"/>
  <c r="A288" i="3"/>
  <c r="AQ288" i="3" s="1"/>
  <c r="AL287" i="3"/>
  <c r="AE287" i="3"/>
  <c r="W287" i="3"/>
  <c r="S287" i="3"/>
  <c r="K287" i="3"/>
  <c r="G287" i="3"/>
  <c r="A287" i="3"/>
  <c r="AQ287" i="3" s="1"/>
  <c r="AL286" i="3"/>
  <c r="AE286" i="3"/>
  <c r="W286" i="3"/>
  <c r="S286" i="3"/>
  <c r="K286" i="3"/>
  <c r="G286" i="3"/>
  <c r="A286" i="3"/>
  <c r="AQ286" i="3" s="1"/>
  <c r="AL285" i="3"/>
  <c r="AE285" i="3"/>
  <c r="W285" i="3"/>
  <c r="S285" i="3"/>
  <c r="K285" i="3"/>
  <c r="G285" i="3"/>
  <c r="A285" i="3"/>
  <c r="AQ285" i="3" s="1"/>
  <c r="AL284" i="3"/>
  <c r="AE284" i="3"/>
  <c r="W284" i="3"/>
  <c r="S284" i="3"/>
  <c r="K284" i="3"/>
  <c r="G284" i="3"/>
  <c r="A284" i="3"/>
  <c r="AQ284" i="3" s="1"/>
  <c r="AL283" i="3"/>
  <c r="AE283" i="3"/>
  <c r="W283" i="3"/>
  <c r="S283" i="3"/>
  <c r="K283" i="3"/>
  <c r="G283" i="3"/>
  <c r="A283" i="3"/>
  <c r="AQ283" i="3" s="1"/>
  <c r="AL282" i="3"/>
  <c r="AE282" i="3"/>
  <c r="W282" i="3"/>
  <c r="S282" i="3"/>
  <c r="K282" i="3"/>
  <c r="G282" i="3"/>
  <c r="A282" i="3"/>
  <c r="AL281" i="3"/>
  <c r="AE281" i="3"/>
  <c r="W281" i="3"/>
  <c r="S281" i="3"/>
  <c r="K281" i="3"/>
  <c r="G281" i="3"/>
  <c r="A281" i="3"/>
  <c r="AL280" i="3"/>
  <c r="AE280" i="3"/>
  <c r="W280" i="3"/>
  <c r="S280" i="3"/>
  <c r="K280" i="3"/>
  <c r="G280" i="3"/>
  <c r="A280" i="3"/>
  <c r="AQ280" i="3" s="1"/>
  <c r="AL279" i="3"/>
  <c r="AE279" i="3"/>
  <c r="W279" i="3"/>
  <c r="S279" i="3"/>
  <c r="K279" i="3"/>
  <c r="G279" i="3"/>
  <c r="A279" i="3"/>
  <c r="AQ279" i="3" s="1"/>
  <c r="AL278" i="3"/>
  <c r="AE278" i="3"/>
  <c r="W278" i="3"/>
  <c r="S278" i="3"/>
  <c r="K278" i="3"/>
  <c r="G278" i="3"/>
  <c r="A278" i="3"/>
  <c r="AQ278" i="3" s="1"/>
  <c r="AL277" i="3"/>
  <c r="AE277" i="3"/>
  <c r="W277" i="3"/>
  <c r="S277" i="3"/>
  <c r="K277" i="3"/>
  <c r="G277" i="3"/>
  <c r="A277" i="3"/>
  <c r="AQ277" i="3" s="1"/>
  <c r="AL276" i="3"/>
  <c r="AE276" i="3"/>
  <c r="W276" i="3"/>
  <c r="S276" i="3"/>
  <c r="K276" i="3"/>
  <c r="G276" i="3"/>
  <c r="A276" i="3"/>
  <c r="AQ276" i="3" s="1"/>
  <c r="AL275" i="3"/>
  <c r="AE275" i="3"/>
  <c r="W275" i="3"/>
  <c r="S275" i="3"/>
  <c r="K275" i="3"/>
  <c r="G275" i="3"/>
  <c r="A275" i="3"/>
  <c r="AQ275" i="3" s="1"/>
  <c r="AL274" i="3"/>
  <c r="AE274" i="3"/>
  <c r="W274" i="3"/>
  <c r="S274" i="3"/>
  <c r="K274" i="3"/>
  <c r="G274" i="3"/>
  <c r="A274" i="3"/>
  <c r="AQ274" i="3" s="1"/>
  <c r="AL273" i="3"/>
  <c r="AE273" i="3"/>
  <c r="W273" i="3"/>
  <c r="S273" i="3"/>
  <c r="K273" i="3"/>
  <c r="G273" i="3"/>
  <c r="A273" i="3"/>
  <c r="AQ273" i="3" s="1"/>
  <c r="AL272" i="3"/>
  <c r="AE272" i="3"/>
  <c r="W272" i="3"/>
  <c r="S272" i="3"/>
  <c r="K272" i="3"/>
  <c r="G272" i="3"/>
  <c r="A272" i="3"/>
  <c r="AQ272" i="3" s="1"/>
  <c r="AL271" i="3"/>
  <c r="AE271" i="3"/>
  <c r="W271" i="3"/>
  <c r="S271" i="3"/>
  <c r="K271" i="3"/>
  <c r="G271" i="3"/>
  <c r="A271" i="3"/>
  <c r="AQ271" i="3" s="1"/>
  <c r="AL270" i="3"/>
  <c r="AE270" i="3"/>
  <c r="W270" i="3"/>
  <c r="S270" i="3"/>
  <c r="K270" i="3"/>
  <c r="G270" i="3"/>
  <c r="A270" i="3"/>
  <c r="AQ270" i="3" s="1"/>
  <c r="AL269" i="3"/>
  <c r="AE269" i="3"/>
  <c r="W269" i="3"/>
  <c r="S269" i="3"/>
  <c r="K269" i="3"/>
  <c r="G269" i="3"/>
  <c r="A269" i="3"/>
  <c r="AQ269" i="3" s="1"/>
  <c r="AL268" i="3"/>
  <c r="AE268" i="3"/>
  <c r="W268" i="3"/>
  <c r="S268" i="3"/>
  <c r="K268" i="3"/>
  <c r="G268" i="3"/>
  <c r="A268" i="3"/>
  <c r="AQ268" i="3" s="1"/>
  <c r="AL267" i="3"/>
  <c r="AE267" i="3"/>
  <c r="W267" i="3"/>
  <c r="S267" i="3"/>
  <c r="K267" i="3"/>
  <c r="G267" i="3"/>
  <c r="A267" i="3"/>
  <c r="AQ267" i="3" s="1"/>
  <c r="AL266" i="3"/>
  <c r="AE266" i="3"/>
  <c r="W266" i="3"/>
  <c r="S266" i="3"/>
  <c r="K266" i="3"/>
  <c r="G266" i="3"/>
  <c r="A266" i="3"/>
  <c r="AQ266" i="3" s="1"/>
  <c r="AL265" i="3"/>
  <c r="AE265" i="3"/>
  <c r="W265" i="3"/>
  <c r="S265" i="3"/>
  <c r="K265" i="3"/>
  <c r="G265" i="3"/>
  <c r="A265" i="3"/>
  <c r="AQ265" i="3" s="1"/>
  <c r="AL264" i="3"/>
  <c r="AE264" i="3"/>
  <c r="W264" i="3"/>
  <c r="S264" i="3"/>
  <c r="K264" i="3"/>
  <c r="G264" i="3"/>
  <c r="A264" i="3"/>
  <c r="AQ264" i="3" s="1"/>
  <c r="AL263" i="3"/>
  <c r="AE263" i="3"/>
  <c r="W263" i="3"/>
  <c r="S263" i="3"/>
  <c r="K263" i="3"/>
  <c r="G263" i="3"/>
  <c r="A263" i="3"/>
  <c r="AQ263" i="3" s="1"/>
  <c r="AL262" i="3"/>
  <c r="AE262" i="3"/>
  <c r="W262" i="3"/>
  <c r="S262" i="3"/>
  <c r="K262" i="3"/>
  <c r="G262" i="3"/>
  <c r="A262" i="3"/>
  <c r="AQ262" i="3" s="1"/>
  <c r="AL261" i="3"/>
  <c r="AE261" i="3"/>
  <c r="W261" i="3"/>
  <c r="S261" i="3"/>
  <c r="K261" i="3"/>
  <c r="G261" i="3"/>
  <c r="A261" i="3"/>
  <c r="AQ261" i="3" s="1"/>
  <c r="AL260" i="3"/>
  <c r="AE260" i="3"/>
  <c r="W260" i="3"/>
  <c r="S260" i="3"/>
  <c r="K260" i="3"/>
  <c r="G260" i="3"/>
  <c r="A260" i="3"/>
  <c r="AQ260" i="3" s="1"/>
  <c r="AL259" i="3"/>
  <c r="AE259" i="3"/>
  <c r="W259" i="3"/>
  <c r="S259" i="3"/>
  <c r="K259" i="3"/>
  <c r="G259" i="3"/>
  <c r="A259" i="3"/>
  <c r="AQ259" i="3" s="1"/>
  <c r="AL258" i="3"/>
  <c r="AE258" i="3"/>
  <c r="W258" i="3"/>
  <c r="S258" i="3"/>
  <c r="K258" i="3"/>
  <c r="G258" i="3"/>
  <c r="A258" i="3"/>
  <c r="AQ258" i="3" s="1"/>
  <c r="AL257" i="3"/>
  <c r="AE257" i="3"/>
  <c r="W257" i="3"/>
  <c r="S257" i="3"/>
  <c r="K257" i="3"/>
  <c r="G257" i="3"/>
  <c r="A257" i="3"/>
  <c r="AQ257" i="3" s="1"/>
  <c r="AL256" i="3"/>
  <c r="AE256" i="3"/>
  <c r="W256" i="3"/>
  <c r="S256" i="3"/>
  <c r="K256" i="3"/>
  <c r="G256" i="3"/>
  <c r="A256" i="3"/>
  <c r="AQ256" i="3" s="1"/>
  <c r="AL255" i="3"/>
  <c r="AE255" i="3"/>
  <c r="W255" i="3"/>
  <c r="S255" i="3"/>
  <c r="K255" i="3"/>
  <c r="G255" i="3"/>
  <c r="A255" i="3"/>
  <c r="AQ255" i="3" s="1"/>
  <c r="AL254" i="3"/>
  <c r="AE254" i="3"/>
  <c r="W254" i="3"/>
  <c r="S254" i="3"/>
  <c r="K254" i="3"/>
  <c r="G254" i="3"/>
  <c r="A254" i="3"/>
  <c r="AQ254" i="3" s="1"/>
  <c r="AL253" i="3"/>
  <c r="AE253" i="3"/>
  <c r="W253" i="3"/>
  <c r="S253" i="3"/>
  <c r="K253" i="3"/>
  <c r="G253" i="3"/>
  <c r="A253" i="3"/>
  <c r="AQ253" i="3" s="1"/>
  <c r="AL252" i="3"/>
  <c r="AE252" i="3"/>
  <c r="W252" i="3"/>
  <c r="S252" i="3"/>
  <c r="K252" i="3"/>
  <c r="G252" i="3"/>
  <c r="A252" i="3"/>
  <c r="AQ252" i="3" s="1"/>
  <c r="AL251" i="3"/>
  <c r="AE251" i="3"/>
  <c r="W251" i="3"/>
  <c r="S251" i="3"/>
  <c r="K251" i="3"/>
  <c r="G251" i="3"/>
  <c r="A251" i="3"/>
  <c r="AQ251" i="3" s="1"/>
  <c r="AL250" i="3"/>
  <c r="AE250" i="3"/>
  <c r="W250" i="3"/>
  <c r="S250" i="3"/>
  <c r="K250" i="3"/>
  <c r="G250" i="3"/>
  <c r="A250" i="3"/>
  <c r="AQ250" i="3" s="1"/>
  <c r="AL249" i="3"/>
  <c r="AE249" i="3"/>
  <c r="W249" i="3"/>
  <c r="S249" i="3"/>
  <c r="K249" i="3"/>
  <c r="G249" i="3"/>
  <c r="A249" i="3"/>
  <c r="AQ249" i="3" s="1"/>
  <c r="AL248" i="3"/>
  <c r="AE248" i="3"/>
  <c r="W248" i="3"/>
  <c r="S248" i="3"/>
  <c r="K248" i="3"/>
  <c r="G248" i="3"/>
  <c r="A248" i="3"/>
  <c r="AQ248" i="3" s="1"/>
  <c r="AL247" i="3"/>
  <c r="AE247" i="3"/>
  <c r="W247" i="3"/>
  <c r="S247" i="3"/>
  <c r="K247" i="3"/>
  <c r="G247" i="3"/>
  <c r="A247" i="3"/>
  <c r="AQ247" i="3" s="1"/>
  <c r="AL246" i="3"/>
  <c r="AE246" i="3"/>
  <c r="W246" i="3"/>
  <c r="S246" i="3"/>
  <c r="K246" i="3"/>
  <c r="G246" i="3"/>
  <c r="A246" i="3"/>
  <c r="AQ246" i="3" s="1"/>
  <c r="AL245" i="3"/>
  <c r="AE245" i="3"/>
  <c r="W245" i="3"/>
  <c r="S245" i="3"/>
  <c r="K245" i="3"/>
  <c r="G245" i="3"/>
  <c r="A245" i="3"/>
  <c r="AQ245" i="3" s="1"/>
  <c r="AL244" i="3"/>
  <c r="AE244" i="3"/>
  <c r="W244" i="3"/>
  <c r="S244" i="3"/>
  <c r="K244" i="3"/>
  <c r="G244" i="3"/>
  <c r="A244" i="3"/>
  <c r="AQ244" i="3" s="1"/>
  <c r="AL243" i="3"/>
  <c r="AE243" i="3"/>
  <c r="W243" i="3"/>
  <c r="S243" i="3"/>
  <c r="K243" i="3"/>
  <c r="G243" i="3"/>
  <c r="A243" i="3"/>
  <c r="AQ243" i="3" s="1"/>
  <c r="AL242" i="3"/>
  <c r="AE242" i="3"/>
  <c r="W242" i="3"/>
  <c r="S242" i="3"/>
  <c r="K242" i="3"/>
  <c r="G242" i="3"/>
  <c r="A242" i="3"/>
  <c r="AQ242" i="3" s="1"/>
  <c r="AL241" i="3"/>
  <c r="AE241" i="3"/>
  <c r="W241" i="3"/>
  <c r="S241" i="3"/>
  <c r="K241" i="3"/>
  <c r="G241" i="3"/>
  <c r="A241" i="3"/>
  <c r="AQ241" i="3" s="1"/>
  <c r="AL240" i="3"/>
  <c r="AE240" i="3"/>
  <c r="W240" i="3"/>
  <c r="S240" i="3"/>
  <c r="K240" i="3"/>
  <c r="G240" i="3"/>
  <c r="A240" i="3"/>
  <c r="AQ240" i="3" s="1"/>
  <c r="AL239" i="3"/>
  <c r="AE239" i="3"/>
  <c r="W239" i="3"/>
  <c r="S239" i="3"/>
  <c r="K239" i="3"/>
  <c r="G239" i="3"/>
  <c r="A239" i="3"/>
  <c r="AQ239" i="3" s="1"/>
  <c r="AL238" i="3"/>
  <c r="AE238" i="3"/>
  <c r="W238" i="3"/>
  <c r="S238" i="3"/>
  <c r="K238" i="3"/>
  <c r="G238" i="3"/>
  <c r="A238" i="3"/>
  <c r="AQ238" i="3" s="1"/>
  <c r="AL237" i="3"/>
  <c r="AE237" i="3"/>
  <c r="W237" i="3"/>
  <c r="S237" i="3"/>
  <c r="K237" i="3"/>
  <c r="G237" i="3"/>
  <c r="A237" i="3"/>
  <c r="AQ237" i="3" s="1"/>
  <c r="AL236" i="3"/>
  <c r="AE236" i="3"/>
  <c r="W236" i="3"/>
  <c r="S236" i="3"/>
  <c r="K236" i="3"/>
  <c r="G236" i="3"/>
  <c r="A236" i="3"/>
  <c r="AQ236" i="3" s="1"/>
  <c r="AL235" i="3"/>
  <c r="AE235" i="3"/>
  <c r="W235" i="3"/>
  <c r="S235" i="3"/>
  <c r="K235" i="3"/>
  <c r="G235" i="3"/>
  <c r="A235" i="3"/>
  <c r="AQ235" i="3" s="1"/>
  <c r="AL234" i="3"/>
  <c r="AE234" i="3"/>
  <c r="W234" i="3"/>
  <c r="S234" i="3"/>
  <c r="K234" i="3"/>
  <c r="G234" i="3"/>
  <c r="A234" i="3"/>
  <c r="AQ234" i="3" s="1"/>
  <c r="AL233" i="3"/>
  <c r="AE233" i="3"/>
  <c r="W233" i="3"/>
  <c r="S233" i="3"/>
  <c r="K233" i="3"/>
  <c r="G233" i="3"/>
  <c r="A233" i="3"/>
  <c r="AQ233" i="3" s="1"/>
  <c r="AL232" i="3"/>
  <c r="AE232" i="3"/>
  <c r="W232" i="3"/>
  <c r="S232" i="3"/>
  <c r="K232" i="3"/>
  <c r="G232" i="3"/>
  <c r="A232" i="3"/>
  <c r="AQ232" i="3" s="1"/>
  <c r="AL231" i="3"/>
  <c r="AE231" i="3"/>
  <c r="W231" i="3"/>
  <c r="S231" i="3"/>
  <c r="K231" i="3"/>
  <c r="G231" i="3"/>
  <c r="A231" i="3"/>
  <c r="AQ231" i="3" s="1"/>
  <c r="AL230" i="3"/>
  <c r="AE230" i="3"/>
  <c r="W230" i="3"/>
  <c r="S230" i="3"/>
  <c r="K230" i="3"/>
  <c r="G230" i="3"/>
  <c r="A230" i="3"/>
  <c r="AQ230" i="3" s="1"/>
  <c r="AL229" i="3"/>
  <c r="AE229" i="3"/>
  <c r="W229" i="3"/>
  <c r="S229" i="3"/>
  <c r="K229" i="3"/>
  <c r="G229" i="3"/>
  <c r="A229" i="3"/>
  <c r="AQ229" i="3" s="1"/>
  <c r="AL228" i="3"/>
  <c r="AE228" i="3"/>
  <c r="W228" i="3"/>
  <c r="S228" i="3"/>
  <c r="K228" i="3"/>
  <c r="G228" i="3"/>
  <c r="A228" i="3"/>
  <c r="AQ228" i="3" s="1"/>
  <c r="AL227" i="3"/>
  <c r="AE227" i="3"/>
  <c r="W227" i="3"/>
  <c r="S227" i="3"/>
  <c r="K227" i="3"/>
  <c r="G227" i="3"/>
  <c r="A227" i="3"/>
  <c r="AQ227" i="3" s="1"/>
  <c r="AL226" i="3"/>
  <c r="AE226" i="3"/>
  <c r="W226" i="3"/>
  <c r="S226" i="3"/>
  <c r="K226" i="3"/>
  <c r="G226" i="3"/>
  <c r="A226" i="3"/>
  <c r="AQ226" i="3" s="1"/>
  <c r="AL225" i="3"/>
  <c r="AE225" i="3"/>
  <c r="W225" i="3"/>
  <c r="S225" i="3"/>
  <c r="K225" i="3"/>
  <c r="G225" i="3"/>
  <c r="A225" i="3"/>
  <c r="AQ225" i="3" s="1"/>
  <c r="AL224" i="3"/>
  <c r="AE224" i="3"/>
  <c r="W224" i="3"/>
  <c r="S224" i="3"/>
  <c r="K224" i="3"/>
  <c r="G224" i="3"/>
  <c r="A224" i="3"/>
  <c r="AQ224" i="3" s="1"/>
  <c r="AL223" i="3"/>
  <c r="AE223" i="3"/>
  <c r="W223" i="3"/>
  <c r="S223" i="3"/>
  <c r="K223" i="3"/>
  <c r="G223" i="3"/>
  <c r="A223" i="3"/>
  <c r="AQ223" i="3" s="1"/>
  <c r="AL222" i="3"/>
  <c r="AE222" i="3"/>
  <c r="W222" i="3"/>
  <c r="S222" i="3"/>
  <c r="K222" i="3"/>
  <c r="G222" i="3"/>
  <c r="A222" i="3"/>
  <c r="AQ222" i="3" s="1"/>
  <c r="AL221" i="3"/>
  <c r="AE221" i="3"/>
  <c r="W221" i="3"/>
  <c r="S221" i="3"/>
  <c r="K221" i="3"/>
  <c r="G221" i="3"/>
  <c r="A221" i="3"/>
  <c r="AQ221" i="3" s="1"/>
  <c r="AL220" i="3"/>
  <c r="AE220" i="3"/>
  <c r="W220" i="3"/>
  <c r="S220" i="3"/>
  <c r="K220" i="3"/>
  <c r="G220" i="3"/>
  <c r="A220" i="3"/>
  <c r="AQ220" i="3" s="1"/>
  <c r="AL219" i="3"/>
  <c r="AE219" i="3"/>
  <c r="W219" i="3"/>
  <c r="S219" i="3"/>
  <c r="K219" i="3"/>
  <c r="G219" i="3"/>
  <c r="A219" i="3"/>
  <c r="AQ219" i="3" s="1"/>
  <c r="AL218" i="3"/>
  <c r="AE218" i="3"/>
  <c r="W218" i="3"/>
  <c r="S218" i="3"/>
  <c r="K218" i="3"/>
  <c r="G218" i="3"/>
  <c r="A218" i="3"/>
  <c r="AQ218" i="3" s="1"/>
  <c r="AL217" i="3"/>
  <c r="AE217" i="3"/>
  <c r="W217" i="3"/>
  <c r="S217" i="3"/>
  <c r="K217" i="3"/>
  <c r="G217" i="3"/>
  <c r="A217" i="3"/>
  <c r="AQ217" i="3" s="1"/>
  <c r="AL216" i="3"/>
  <c r="AE216" i="3"/>
  <c r="W216" i="3"/>
  <c r="S216" i="3"/>
  <c r="K216" i="3"/>
  <c r="G216" i="3"/>
  <c r="A216" i="3"/>
  <c r="AQ216" i="3" s="1"/>
  <c r="AL215" i="3"/>
  <c r="AE215" i="3"/>
  <c r="W215" i="3"/>
  <c r="S215" i="3"/>
  <c r="K215" i="3"/>
  <c r="G215" i="3"/>
  <c r="A215" i="3"/>
  <c r="AQ215" i="3" s="1"/>
  <c r="AL214" i="3"/>
  <c r="AE214" i="3"/>
  <c r="W214" i="3"/>
  <c r="S214" i="3"/>
  <c r="K214" i="3"/>
  <c r="G214" i="3"/>
  <c r="A214" i="3"/>
  <c r="AQ214" i="3" s="1"/>
  <c r="AL213" i="3"/>
  <c r="AE213" i="3"/>
  <c r="W213" i="3"/>
  <c r="S213" i="3"/>
  <c r="K213" i="3"/>
  <c r="G213" i="3"/>
  <c r="A213" i="3"/>
  <c r="AQ213" i="3" s="1"/>
  <c r="AL212" i="3"/>
  <c r="AE212" i="3"/>
  <c r="W212" i="3"/>
  <c r="S212" i="3"/>
  <c r="K212" i="3"/>
  <c r="G212" i="3"/>
  <c r="A212" i="3"/>
  <c r="AQ212" i="3" s="1"/>
  <c r="AL211" i="3"/>
  <c r="AE211" i="3"/>
  <c r="W211" i="3"/>
  <c r="S211" i="3"/>
  <c r="K211" i="3"/>
  <c r="G211" i="3"/>
  <c r="A211" i="3"/>
  <c r="AQ211" i="3" s="1"/>
  <c r="AL210" i="3"/>
  <c r="AE210" i="3"/>
  <c r="W210" i="3"/>
  <c r="S210" i="3"/>
  <c r="K210" i="3"/>
  <c r="G210" i="3"/>
  <c r="A210" i="3"/>
  <c r="AQ210" i="3" s="1"/>
  <c r="AL209" i="3"/>
  <c r="AE209" i="3"/>
  <c r="W209" i="3"/>
  <c r="S209" i="3"/>
  <c r="K209" i="3"/>
  <c r="G209" i="3"/>
  <c r="A209" i="3"/>
  <c r="AQ209" i="3" s="1"/>
  <c r="AL208" i="3"/>
  <c r="AE208" i="3"/>
  <c r="W208" i="3"/>
  <c r="S208" i="3"/>
  <c r="K208" i="3"/>
  <c r="G208" i="3"/>
  <c r="A208" i="3"/>
  <c r="AQ208" i="3" s="1"/>
  <c r="AL207" i="3"/>
  <c r="AE207" i="3"/>
  <c r="W207" i="3"/>
  <c r="S207" i="3"/>
  <c r="K207" i="3"/>
  <c r="G207" i="3"/>
  <c r="A207" i="3"/>
  <c r="AQ207" i="3" s="1"/>
  <c r="AL206" i="3"/>
  <c r="AE206" i="3"/>
  <c r="W206" i="3"/>
  <c r="S206" i="3"/>
  <c r="K206" i="3"/>
  <c r="G206" i="3"/>
  <c r="A206" i="3"/>
  <c r="AQ206" i="3" s="1"/>
  <c r="AL205" i="3"/>
  <c r="AE205" i="3"/>
  <c r="W205" i="3"/>
  <c r="S205" i="3"/>
  <c r="K205" i="3"/>
  <c r="G205" i="3"/>
  <c r="A205" i="3"/>
  <c r="AQ205" i="3" s="1"/>
  <c r="AL204" i="3"/>
  <c r="AE204" i="3"/>
  <c r="W204" i="3"/>
  <c r="S204" i="3"/>
  <c r="K204" i="3"/>
  <c r="G204" i="3"/>
  <c r="A204" i="3"/>
  <c r="AQ204" i="3" s="1"/>
  <c r="AL203" i="3"/>
  <c r="AE203" i="3"/>
  <c r="W203" i="3"/>
  <c r="S203" i="3"/>
  <c r="K203" i="3"/>
  <c r="G203" i="3"/>
  <c r="A203" i="3"/>
  <c r="AQ203" i="3" s="1"/>
  <c r="AL202" i="3"/>
  <c r="AE202" i="3"/>
  <c r="W202" i="3"/>
  <c r="S202" i="3"/>
  <c r="K202" i="3"/>
  <c r="G202" i="3"/>
  <c r="A202" i="3"/>
  <c r="AQ202" i="3" s="1"/>
  <c r="AL201" i="3"/>
  <c r="AE201" i="3"/>
  <c r="W201" i="3"/>
  <c r="S201" i="3"/>
  <c r="K201" i="3"/>
  <c r="G201" i="3"/>
  <c r="A201" i="3"/>
  <c r="AQ201" i="3" s="1"/>
  <c r="AL200" i="3"/>
  <c r="AE200" i="3"/>
  <c r="W200" i="3"/>
  <c r="S200" i="3"/>
  <c r="K200" i="3"/>
  <c r="G200" i="3"/>
  <c r="A200" i="3"/>
  <c r="AQ200" i="3" s="1"/>
  <c r="AL199" i="3"/>
  <c r="AE199" i="3"/>
  <c r="W199" i="3"/>
  <c r="S199" i="3"/>
  <c r="K199" i="3"/>
  <c r="G199" i="3"/>
  <c r="A199" i="3"/>
  <c r="AQ199" i="3" s="1"/>
  <c r="AL198" i="3"/>
  <c r="AE198" i="3"/>
  <c r="W198" i="3"/>
  <c r="S198" i="3"/>
  <c r="K198" i="3"/>
  <c r="G198" i="3"/>
  <c r="A198" i="3"/>
  <c r="AQ198" i="3" s="1"/>
  <c r="AL197" i="3"/>
  <c r="AE197" i="3"/>
  <c r="W197" i="3"/>
  <c r="S197" i="3"/>
  <c r="K197" i="3"/>
  <c r="G197" i="3"/>
  <c r="A197" i="3"/>
  <c r="AQ197" i="3" s="1"/>
  <c r="AL196" i="3"/>
  <c r="AE196" i="3"/>
  <c r="W196" i="3"/>
  <c r="S196" i="3"/>
  <c r="K196" i="3"/>
  <c r="G196" i="3"/>
  <c r="A196" i="3"/>
  <c r="AQ196" i="3" s="1"/>
  <c r="AL195" i="3"/>
  <c r="AE195" i="3"/>
  <c r="W195" i="3"/>
  <c r="S195" i="3"/>
  <c r="K195" i="3"/>
  <c r="G195" i="3"/>
  <c r="A195" i="3"/>
  <c r="AQ195" i="3" s="1"/>
  <c r="AL194" i="3"/>
  <c r="AE194" i="3"/>
  <c r="W194" i="3"/>
  <c r="S194" i="3"/>
  <c r="K194" i="3"/>
  <c r="G194" i="3"/>
  <c r="A194" i="3"/>
  <c r="AQ194" i="3" s="1"/>
  <c r="AL193" i="3"/>
  <c r="AE193" i="3"/>
  <c r="W193" i="3"/>
  <c r="S193" i="3"/>
  <c r="K193" i="3"/>
  <c r="G193" i="3"/>
  <c r="A193" i="3"/>
  <c r="AQ193" i="3" s="1"/>
  <c r="AL192" i="3"/>
  <c r="AE192" i="3"/>
  <c r="W192" i="3"/>
  <c r="S192" i="3"/>
  <c r="K192" i="3"/>
  <c r="G192" i="3"/>
  <c r="A192" i="3"/>
  <c r="AQ192" i="3" s="1"/>
  <c r="AL191" i="3"/>
  <c r="AE191" i="3"/>
  <c r="W191" i="3"/>
  <c r="S191" i="3"/>
  <c r="K191" i="3"/>
  <c r="G191" i="3"/>
  <c r="A191" i="3"/>
  <c r="AQ191" i="3" s="1"/>
  <c r="AL190" i="3"/>
  <c r="AE190" i="3"/>
  <c r="W190" i="3"/>
  <c r="S190" i="3"/>
  <c r="K190" i="3"/>
  <c r="G190" i="3"/>
  <c r="A190" i="3"/>
  <c r="AQ190" i="3" s="1"/>
  <c r="AL189" i="3"/>
  <c r="AE189" i="3"/>
  <c r="W189" i="3"/>
  <c r="S189" i="3"/>
  <c r="K189" i="3"/>
  <c r="G189" i="3"/>
  <c r="A189" i="3"/>
  <c r="AQ189" i="3" s="1"/>
  <c r="AL188" i="3"/>
  <c r="AE188" i="3"/>
  <c r="W188" i="3"/>
  <c r="S188" i="3"/>
  <c r="K188" i="3"/>
  <c r="G188" i="3"/>
  <c r="A188" i="3"/>
  <c r="AQ188" i="3" s="1"/>
  <c r="AL187" i="3"/>
  <c r="AE187" i="3"/>
  <c r="W187" i="3"/>
  <c r="S187" i="3"/>
  <c r="K187" i="3"/>
  <c r="G187" i="3"/>
  <c r="A187" i="3"/>
  <c r="AQ187" i="3" s="1"/>
  <c r="AL186" i="3"/>
  <c r="AE186" i="3"/>
  <c r="W186" i="3"/>
  <c r="S186" i="3"/>
  <c r="K186" i="3"/>
  <c r="G186" i="3"/>
  <c r="A186" i="3"/>
  <c r="AQ186" i="3" s="1"/>
  <c r="AL185" i="3"/>
  <c r="AE185" i="3"/>
  <c r="W185" i="3"/>
  <c r="S185" i="3"/>
  <c r="K185" i="3"/>
  <c r="G185" i="3"/>
  <c r="A185" i="3"/>
  <c r="AQ185" i="3" s="1"/>
  <c r="AL184" i="3"/>
  <c r="AE184" i="3"/>
  <c r="W184" i="3"/>
  <c r="S184" i="3"/>
  <c r="K184" i="3"/>
  <c r="G184" i="3"/>
  <c r="A184" i="3"/>
  <c r="AQ184" i="3" s="1"/>
  <c r="AL183" i="3"/>
  <c r="AE183" i="3"/>
  <c r="W183" i="3"/>
  <c r="S183" i="3"/>
  <c r="K183" i="3"/>
  <c r="G183" i="3"/>
  <c r="A183" i="3"/>
  <c r="AQ183" i="3" s="1"/>
  <c r="AL182" i="3"/>
  <c r="AE182" i="3"/>
  <c r="W182" i="3"/>
  <c r="S182" i="3"/>
  <c r="K182" i="3"/>
  <c r="G182" i="3"/>
  <c r="A182" i="3"/>
  <c r="AQ182" i="3" s="1"/>
  <c r="AL181" i="3"/>
  <c r="AE181" i="3"/>
  <c r="W181" i="3"/>
  <c r="S181" i="3"/>
  <c r="K181" i="3"/>
  <c r="G181" i="3"/>
  <c r="A181" i="3"/>
  <c r="AQ181" i="3" s="1"/>
  <c r="AL180" i="3"/>
  <c r="AE180" i="3"/>
  <c r="W180" i="3"/>
  <c r="S180" i="3"/>
  <c r="K180" i="3"/>
  <c r="G180" i="3"/>
  <c r="A180" i="3"/>
  <c r="AQ180" i="3" s="1"/>
  <c r="AL179" i="3"/>
  <c r="AE179" i="3"/>
  <c r="W179" i="3"/>
  <c r="S179" i="3"/>
  <c r="K179" i="3"/>
  <c r="G179" i="3"/>
  <c r="A179" i="3"/>
  <c r="AQ179" i="3" s="1"/>
  <c r="AL178" i="3"/>
  <c r="AE178" i="3"/>
  <c r="W178" i="3"/>
  <c r="S178" i="3"/>
  <c r="K178" i="3"/>
  <c r="G178" i="3"/>
  <c r="A178" i="3"/>
  <c r="AQ178" i="3" s="1"/>
  <c r="AL177" i="3"/>
  <c r="AE177" i="3"/>
  <c r="W177" i="3"/>
  <c r="S177" i="3"/>
  <c r="K177" i="3"/>
  <c r="G177" i="3"/>
  <c r="A177" i="3"/>
  <c r="AQ177" i="3" s="1"/>
  <c r="AL176" i="3"/>
  <c r="AE176" i="3"/>
  <c r="W176" i="3"/>
  <c r="S176" i="3"/>
  <c r="K176" i="3"/>
  <c r="G176" i="3"/>
  <c r="A176" i="3"/>
  <c r="AQ176" i="3" s="1"/>
  <c r="AL175" i="3"/>
  <c r="AE175" i="3"/>
  <c r="W175" i="3"/>
  <c r="S175" i="3"/>
  <c r="K175" i="3"/>
  <c r="G175" i="3"/>
  <c r="A175" i="3"/>
  <c r="AQ175" i="3" s="1"/>
  <c r="AL174" i="3"/>
  <c r="AE174" i="3"/>
  <c r="W174" i="3"/>
  <c r="S174" i="3"/>
  <c r="K174" i="3"/>
  <c r="G174" i="3"/>
  <c r="A174" i="3"/>
  <c r="AQ174" i="3" s="1"/>
  <c r="AL173" i="3"/>
  <c r="AE173" i="3"/>
  <c r="W173" i="3"/>
  <c r="S173" i="3"/>
  <c r="K173" i="3"/>
  <c r="G173" i="3"/>
  <c r="A173" i="3"/>
  <c r="AQ173" i="3" s="1"/>
  <c r="AL172" i="3"/>
  <c r="AE172" i="3"/>
  <c r="W172" i="3"/>
  <c r="S172" i="3"/>
  <c r="K172" i="3"/>
  <c r="G172" i="3"/>
  <c r="A172" i="3"/>
  <c r="AQ172" i="3" s="1"/>
  <c r="AL171" i="3"/>
  <c r="AE171" i="3"/>
  <c r="W171" i="3"/>
  <c r="S171" i="3"/>
  <c r="K171" i="3"/>
  <c r="G171" i="3"/>
  <c r="A171" i="3"/>
  <c r="AQ171" i="3" s="1"/>
  <c r="AL170" i="3"/>
  <c r="AE170" i="3"/>
  <c r="W170" i="3"/>
  <c r="S170" i="3"/>
  <c r="K170" i="3"/>
  <c r="G170" i="3"/>
  <c r="A170" i="3"/>
  <c r="AQ170" i="3" s="1"/>
  <c r="AL169" i="3"/>
  <c r="AE169" i="3"/>
  <c r="W169" i="3"/>
  <c r="S169" i="3"/>
  <c r="K169" i="3"/>
  <c r="G169" i="3"/>
  <c r="A169" i="3"/>
  <c r="AQ169" i="3" s="1"/>
  <c r="AL168" i="3"/>
  <c r="AE168" i="3"/>
  <c r="W168" i="3"/>
  <c r="S168" i="3"/>
  <c r="K168" i="3"/>
  <c r="G168" i="3"/>
  <c r="A168" i="3"/>
  <c r="AQ168" i="3" s="1"/>
  <c r="AL167" i="3"/>
  <c r="AE167" i="3"/>
  <c r="W167" i="3"/>
  <c r="S167" i="3"/>
  <c r="K167" i="3"/>
  <c r="G167" i="3"/>
  <c r="A167" i="3"/>
  <c r="AQ167" i="3" s="1"/>
  <c r="AL166" i="3"/>
  <c r="AE166" i="3"/>
  <c r="W166" i="3"/>
  <c r="S166" i="3"/>
  <c r="K166" i="3"/>
  <c r="G166" i="3"/>
  <c r="A166" i="3"/>
  <c r="AQ166" i="3" s="1"/>
  <c r="AL165" i="3"/>
  <c r="AE165" i="3"/>
  <c r="W165" i="3"/>
  <c r="S165" i="3"/>
  <c r="K165" i="3"/>
  <c r="G165" i="3"/>
  <c r="A165" i="3"/>
  <c r="AQ165" i="3" s="1"/>
  <c r="AL164" i="3"/>
  <c r="AE164" i="3"/>
  <c r="W164" i="3"/>
  <c r="S164" i="3"/>
  <c r="K164" i="3"/>
  <c r="G164" i="3"/>
  <c r="A164" i="3"/>
  <c r="AQ164" i="3" s="1"/>
  <c r="AL163" i="3"/>
  <c r="AE163" i="3"/>
  <c r="W163" i="3"/>
  <c r="S163" i="3"/>
  <c r="K163" i="3"/>
  <c r="G163" i="3"/>
  <c r="A163" i="3"/>
  <c r="AQ163" i="3" s="1"/>
  <c r="AL162" i="3"/>
  <c r="AE162" i="3"/>
  <c r="W162" i="3"/>
  <c r="S162" i="3"/>
  <c r="K162" i="3"/>
  <c r="G162" i="3"/>
  <c r="A162" i="3"/>
  <c r="AQ162" i="3" s="1"/>
  <c r="AL161" i="3"/>
  <c r="AE161" i="3"/>
  <c r="W161" i="3"/>
  <c r="S161" i="3"/>
  <c r="K161" i="3"/>
  <c r="G161" i="3"/>
  <c r="A161" i="3"/>
  <c r="AQ161" i="3" s="1"/>
  <c r="AL160" i="3"/>
  <c r="AE160" i="3"/>
  <c r="W160" i="3"/>
  <c r="S160" i="3"/>
  <c r="K160" i="3"/>
  <c r="G160" i="3"/>
  <c r="A160" i="3"/>
  <c r="AQ160" i="3" s="1"/>
  <c r="AL159" i="3"/>
  <c r="AE159" i="3"/>
  <c r="W159" i="3"/>
  <c r="S159" i="3"/>
  <c r="K159" i="3"/>
  <c r="G159" i="3"/>
  <c r="A159" i="3"/>
  <c r="AQ159" i="3" s="1"/>
  <c r="AL158" i="3"/>
  <c r="AE158" i="3"/>
  <c r="W158" i="3"/>
  <c r="S158" i="3"/>
  <c r="K158" i="3"/>
  <c r="G158" i="3"/>
  <c r="A158" i="3"/>
  <c r="AQ158" i="3" s="1"/>
  <c r="AL157" i="3"/>
  <c r="AE157" i="3"/>
  <c r="W157" i="3"/>
  <c r="S157" i="3"/>
  <c r="K157" i="3"/>
  <c r="G157" i="3"/>
  <c r="A157" i="3"/>
  <c r="AQ157" i="3" s="1"/>
  <c r="AL156" i="3"/>
  <c r="AE156" i="3"/>
  <c r="W156" i="3"/>
  <c r="S156" i="3"/>
  <c r="K156" i="3"/>
  <c r="G156" i="3"/>
  <c r="A156" i="3"/>
  <c r="AQ156" i="3" s="1"/>
  <c r="AL155" i="3"/>
  <c r="AE155" i="3"/>
  <c r="W155" i="3"/>
  <c r="S155" i="3"/>
  <c r="K155" i="3"/>
  <c r="G155" i="3"/>
  <c r="A155" i="3"/>
  <c r="AQ155" i="3" s="1"/>
  <c r="AL154" i="3"/>
  <c r="AE154" i="3"/>
  <c r="W154" i="3"/>
  <c r="S154" i="3"/>
  <c r="K154" i="3"/>
  <c r="G154" i="3"/>
  <c r="A154" i="3"/>
  <c r="AQ154" i="3" s="1"/>
  <c r="AL153" i="3"/>
  <c r="AE153" i="3"/>
  <c r="W153" i="3"/>
  <c r="S153" i="3"/>
  <c r="K153" i="3"/>
  <c r="G153" i="3"/>
  <c r="A153" i="3"/>
  <c r="AQ153" i="3" s="1"/>
  <c r="AL152" i="3"/>
  <c r="AE152" i="3"/>
  <c r="W152" i="3"/>
  <c r="S152" i="3"/>
  <c r="K152" i="3"/>
  <c r="G152" i="3"/>
  <c r="A152" i="3"/>
  <c r="AQ152" i="3" s="1"/>
  <c r="AL151" i="3"/>
  <c r="AE151" i="3"/>
  <c r="W151" i="3"/>
  <c r="S151" i="3"/>
  <c r="K151" i="3"/>
  <c r="G151" i="3"/>
  <c r="A151" i="3"/>
  <c r="AQ151" i="3" s="1"/>
  <c r="AL150" i="3"/>
  <c r="AE150" i="3"/>
  <c r="W150" i="3"/>
  <c r="S150" i="3"/>
  <c r="K150" i="3"/>
  <c r="G150" i="3"/>
  <c r="A150" i="3"/>
  <c r="AQ150" i="3" s="1"/>
  <c r="AL149" i="3"/>
  <c r="AE149" i="3"/>
  <c r="W149" i="3"/>
  <c r="S149" i="3"/>
  <c r="K149" i="3"/>
  <c r="G149" i="3"/>
  <c r="A149" i="3"/>
  <c r="AQ149" i="3" s="1"/>
  <c r="AL148" i="3"/>
  <c r="AE148" i="3"/>
  <c r="W148" i="3"/>
  <c r="S148" i="3"/>
  <c r="K148" i="3"/>
  <c r="G148" i="3"/>
  <c r="A148" i="3"/>
  <c r="AQ148" i="3" s="1"/>
  <c r="AL147" i="3"/>
  <c r="AE147" i="3"/>
  <c r="W147" i="3"/>
  <c r="S147" i="3"/>
  <c r="K147" i="3"/>
  <c r="G147" i="3"/>
  <c r="A147" i="3"/>
  <c r="AQ147" i="3" s="1"/>
  <c r="AL146" i="3"/>
  <c r="AE146" i="3"/>
  <c r="W146" i="3"/>
  <c r="S146" i="3"/>
  <c r="K146" i="3"/>
  <c r="G146" i="3"/>
  <c r="A146" i="3"/>
  <c r="AQ146" i="3" s="1"/>
  <c r="AL145" i="3"/>
  <c r="AE145" i="3"/>
  <c r="W145" i="3"/>
  <c r="S145" i="3"/>
  <c r="K145" i="3"/>
  <c r="G145" i="3"/>
  <c r="A145" i="3"/>
  <c r="AQ145" i="3" s="1"/>
  <c r="AL144" i="3"/>
  <c r="AE144" i="3"/>
  <c r="W144" i="3"/>
  <c r="S144" i="3"/>
  <c r="K144" i="3"/>
  <c r="G144" i="3"/>
  <c r="A144" i="3"/>
  <c r="AQ144" i="3" s="1"/>
  <c r="AL143" i="3"/>
  <c r="AE143" i="3"/>
  <c r="W143" i="3"/>
  <c r="S143" i="3"/>
  <c r="K143" i="3"/>
  <c r="G143" i="3"/>
  <c r="A143" i="3"/>
  <c r="AQ143" i="3" s="1"/>
  <c r="AL142" i="3"/>
  <c r="AE142" i="3"/>
  <c r="W142" i="3"/>
  <c r="S142" i="3"/>
  <c r="K142" i="3"/>
  <c r="G142" i="3"/>
  <c r="A142" i="3"/>
  <c r="AQ142" i="3" s="1"/>
  <c r="AL141" i="3"/>
  <c r="AE141" i="3"/>
  <c r="W141" i="3"/>
  <c r="S141" i="3"/>
  <c r="K141" i="3"/>
  <c r="G141" i="3"/>
  <c r="A141" i="3"/>
  <c r="AQ141" i="3" s="1"/>
  <c r="AL140" i="3"/>
  <c r="AE140" i="3"/>
  <c r="W140" i="3"/>
  <c r="S140" i="3"/>
  <c r="K140" i="3"/>
  <c r="G140" i="3"/>
  <c r="A140" i="3"/>
  <c r="AQ140" i="3" s="1"/>
  <c r="AL139" i="3"/>
  <c r="AE139" i="3"/>
  <c r="W139" i="3"/>
  <c r="S139" i="3"/>
  <c r="K139" i="3"/>
  <c r="G139" i="3"/>
  <c r="A139" i="3"/>
  <c r="AQ139" i="3" s="1"/>
  <c r="AL138" i="3"/>
  <c r="AE138" i="3"/>
  <c r="W138" i="3"/>
  <c r="S138" i="3"/>
  <c r="K138" i="3"/>
  <c r="G138" i="3"/>
  <c r="A138" i="3"/>
  <c r="AQ138" i="3" s="1"/>
  <c r="AL137" i="3"/>
  <c r="AE137" i="3"/>
  <c r="W137" i="3"/>
  <c r="S137" i="3"/>
  <c r="K137" i="3"/>
  <c r="G137" i="3"/>
  <c r="A137" i="3"/>
  <c r="AQ137" i="3" s="1"/>
  <c r="AL136" i="3"/>
  <c r="AE136" i="3"/>
  <c r="W136" i="3"/>
  <c r="S136" i="3"/>
  <c r="K136" i="3"/>
  <c r="G136" i="3"/>
  <c r="A136" i="3"/>
  <c r="AQ136" i="3" s="1"/>
  <c r="AL135" i="3"/>
  <c r="AE135" i="3"/>
  <c r="W135" i="3"/>
  <c r="S135" i="3"/>
  <c r="K135" i="3"/>
  <c r="G135" i="3"/>
  <c r="A135" i="3"/>
  <c r="AQ135" i="3" s="1"/>
  <c r="AL134" i="3"/>
  <c r="AE134" i="3"/>
  <c r="W134" i="3"/>
  <c r="S134" i="3"/>
  <c r="K134" i="3"/>
  <c r="G134" i="3"/>
  <c r="A134" i="3"/>
  <c r="AQ134" i="3" s="1"/>
  <c r="AL133" i="3"/>
  <c r="AE133" i="3"/>
  <c r="W133" i="3"/>
  <c r="S133" i="3"/>
  <c r="K133" i="3"/>
  <c r="G133" i="3"/>
  <c r="A133" i="3"/>
  <c r="AQ133" i="3" s="1"/>
  <c r="AL132" i="3"/>
  <c r="AE132" i="3"/>
  <c r="W132" i="3"/>
  <c r="S132" i="3"/>
  <c r="K132" i="3"/>
  <c r="G132" i="3"/>
  <c r="A132" i="3"/>
  <c r="AQ132" i="3" s="1"/>
  <c r="AL131" i="3"/>
  <c r="AE131" i="3"/>
  <c r="W131" i="3"/>
  <c r="S131" i="3"/>
  <c r="K131" i="3"/>
  <c r="G131" i="3"/>
  <c r="A131" i="3"/>
  <c r="AQ131" i="3" s="1"/>
  <c r="AL130" i="3"/>
  <c r="AE130" i="3"/>
  <c r="W130" i="3"/>
  <c r="S130" i="3"/>
  <c r="K130" i="3"/>
  <c r="G130" i="3"/>
  <c r="A130" i="3"/>
  <c r="AQ130" i="3" s="1"/>
  <c r="AL129" i="3"/>
  <c r="AE129" i="3"/>
  <c r="W129" i="3"/>
  <c r="S129" i="3"/>
  <c r="K129" i="3"/>
  <c r="G129" i="3"/>
  <c r="A129" i="3"/>
  <c r="AQ129" i="3" s="1"/>
  <c r="AL128" i="3"/>
  <c r="AE128" i="3"/>
  <c r="W128" i="3"/>
  <c r="S128" i="3"/>
  <c r="K128" i="3"/>
  <c r="G128" i="3"/>
  <c r="A128" i="3"/>
  <c r="AQ128" i="3" s="1"/>
  <c r="AL127" i="3"/>
  <c r="AE127" i="3"/>
  <c r="W127" i="3"/>
  <c r="S127" i="3"/>
  <c r="K127" i="3"/>
  <c r="G127" i="3"/>
  <c r="A127" i="3"/>
  <c r="AQ127" i="3" s="1"/>
  <c r="AL126" i="3"/>
  <c r="AE126" i="3"/>
  <c r="W126" i="3"/>
  <c r="S126" i="3"/>
  <c r="K126" i="3"/>
  <c r="G126" i="3"/>
  <c r="A126" i="3"/>
  <c r="AQ126" i="3" s="1"/>
  <c r="AL125" i="3"/>
  <c r="AE125" i="3"/>
  <c r="W125" i="3"/>
  <c r="S125" i="3"/>
  <c r="K125" i="3"/>
  <c r="G125" i="3"/>
  <c r="A125" i="3"/>
  <c r="AQ125" i="3" s="1"/>
  <c r="AL124" i="3"/>
  <c r="AE124" i="3"/>
  <c r="W124" i="3"/>
  <c r="S124" i="3"/>
  <c r="K124" i="3"/>
  <c r="G124" i="3"/>
  <c r="A124" i="3"/>
  <c r="AQ124" i="3" s="1"/>
  <c r="AL123" i="3"/>
  <c r="AE123" i="3"/>
  <c r="W123" i="3"/>
  <c r="S123" i="3"/>
  <c r="K123" i="3"/>
  <c r="G123" i="3"/>
  <c r="A123" i="3"/>
  <c r="AQ123" i="3" s="1"/>
  <c r="AL122" i="3"/>
  <c r="AE122" i="3"/>
  <c r="W122" i="3"/>
  <c r="S122" i="3"/>
  <c r="K122" i="3"/>
  <c r="G122" i="3"/>
  <c r="A122" i="3"/>
  <c r="AQ122" i="3" s="1"/>
  <c r="AL121" i="3"/>
  <c r="AE121" i="3"/>
  <c r="W121" i="3"/>
  <c r="S121" i="3"/>
  <c r="K121" i="3"/>
  <c r="G121" i="3"/>
  <c r="A121" i="3"/>
  <c r="AQ121" i="3" s="1"/>
  <c r="AL120" i="3"/>
  <c r="AE120" i="3"/>
  <c r="W120" i="3"/>
  <c r="S120" i="3"/>
  <c r="K120" i="3"/>
  <c r="G120" i="3"/>
  <c r="A120" i="3"/>
  <c r="AQ120" i="3" s="1"/>
  <c r="AL119" i="3"/>
  <c r="AE119" i="3"/>
  <c r="W119" i="3"/>
  <c r="S119" i="3"/>
  <c r="K119" i="3"/>
  <c r="G119" i="3"/>
  <c r="A119" i="3"/>
  <c r="AQ119" i="3" s="1"/>
  <c r="AL118" i="3"/>
  <c r="AE118" i="3"/>
  <c r="W118" i="3"/>
  <c r="S118" i="3"/>
  <c r="K118" i="3"/>
  <c r="G118" i="3"/>
  <c r="A118" i="3"/>
  <c r="AQ118" i="3" s="1"/>
  <c r="AL117" i="3"/>
  <c r="AE117" i="3"/>
  <c r="W117" i="3"/>
  <c r="S117" i="3"/>
  <c r="K117" i="3"/>
  <c r="G117" i="3"/>
  <c r="A117" i="3"/>
  <c r="AQ117" i="3" s="1"/>
  <c r="AL116" i="3"/>
  <c r="AE116" i="3"/>
  <c r="W116" i="3"/>
  <c r="S116" i="3"/>
  <c r="K116" i="3"/>
  <c r="G116" i="3"/>
  <c r="A116" i="3"/>
  <c r="AQ116" i="3" s="1"/>
  <c r="AL115" i="3"/>
  <c r="AE115" i="3"/>
  <c r="W115" i="3"/>
  <c r="S115" i="3"/>
  <c r="K115" i="3"/>
  <c r="G115" i="3"/>
  <c r="A115" i="3"/>
  <c r="AQ115" i="3" s="1"/>
  <c r="AL114" i="3"/>
  <c r="AE114" i="3"/>
  <c r="W114" i="3"/>
  <c r="S114" i="3"/>
  <c r="K114" i="3"/>
  <c r="G114" i="3"/>
  <c r="A114" i="3"/>
  <c r="AQ114" i="3" s="1"/>
  <c r="AL113" i="3"/>
  <c r="AE113" i="3"/>
  <c r="W113" i="3"/>
  <c r="S113" i="3"/>
  <c r="K113" i="3"/>
  <c r="G113" i="3"/>
  <c r="A113" i="3"/>
  <c r="AQ113" i="3" s="1"/>
  <c r="AL112" i="3"/>
  <c r="AE112" i="3"/>
  <c r="W112" i="3"/>
  <c r="S112" i="3"/>
  <c r="K112" i="3"/>
  <c r="G112" i="3"/>
  <c r="A112" i="3"/>
  <c r="AQ112" i="3" s="1"/>
  <c r="AL111" i="3"/>
  <c r="AE111" i="3"/>
  <c r="W111" i="3"/>
  <c r="S111" i="3"/>
  <c r="K111" i="3"/>
  <c r="G111" i="3"/>
  <c r="A111" i="3"/>
  <c r="AQ111" i="3" s="1"/>
  <c r="AL110" i="3"/>
  <c r="AE110" i="3"/>
  <c r="W110" i="3"/>
  <c r="S110" i="3"/>
  <c r="K110" i="3"/>
  <c r="G110" i="3"/>
  <c r="A110" i="3"/>
  <c r="AQ110" i="3" s="1"/>
  <c r="AL109" i="3"/>
  <c r="AE109" i="3"/>
  <c r="W109" i="3"/>
  <c r="S109" i="3"/>
  <c r="K109" i="3"/>
  <c r="G109" i="3"/>
  <c r="A109" i="3"/>
  <c r="AQ109" i="3" s="1"/>
  <c r="AL108" i="3"/>
  <c r="AE108" i="3"/>
  <c r="W108" i="3"/>
  <c r="S108" i="3"/>
  <c r="K108" i="3"/>
  <c r="G108" i="3"/>
  <c r="A108" i="3"/>
  <c r="AQ108" i="3" s="1"/>
  <c r="AL107" i="3"/>
  <c r="AE107" i="3"/>
  <c r="W107" i="3"/>
  <c r="S107" i="3"/>
  <c r="K107" i="3"/>
  <c r="G107" i="3"/>
  <c r="A107" i="3"/>
  <c r="AQ107" i="3" s="1"/>
  <c r="AL106" i="3"/>
  <c r="AE106" i="3"/>
  <c r="W106" i="3"/>
  <c r="S106" i="3"/>
  <c r="K106" i="3"/>
  <c r="G106" i="3"/>
  <c r="A106" i="3"/>
  <c r="AQ106" i="3" s="1"/>
  <c r="AL105" i="3"/>
  <c r="AE105" i="3"/>
  <c r="W105" i="3"/>
  <c r="S105" i="3"/>
  <c r="K105" i="3"/>
  <c r="G105" i="3"/>
  <c r="A105" i="3"/>
  <c r="AQ105" i="3" s="1"/>
  <c r="AL104" i="3"/>
  <c r="AE104" i="3"/>
  <c r="W104" i="3"/>
  <c r="S104" i="3"/>
  <c r="K104" i="3"/>
  <c r="G104" i="3"/>
  <c r="A104" i="3"/>
  <c r="AQ104" i="3" s="1"/>
  <c r="AL103" i="3"/>
  <c r="AE103" i="3"/>
  <c r="W103" i="3"/>
  <c r="S103" i="3"/>
  <c r="K103" i="3"/>
  <c r="G103" i="3"/>
  <c r="A103" i="3"/>
  <c r="AQ103" i="3" s="1"/>
  <c r="AL102" i="3"/>
  <c r="AE102" i="3"/>
  <c r="W102" i="3"/>
  <c r="S102" i="3"/>
  <c r="K102" i="3"/>
  <c r="G102" i="3"/>
  <c r="A102" i="3"/>
  <c r="AQ102" i="3" s="1"/>
  <c r="AL101" i="3"/>
  <c r="AE101" i="3"/>
  <c r="W101" i="3"/>
  <c r="S101" i="3"/>
  <c r="K101" i="3"/>
  <c r="G101" i="3"/>
  <c r="A101" i="3"/>
  <c r="AQ101" i="3" s="1"/>
  <c r="AL100" i="3"/>
  <c r="AE100" i="3"/>
  <c r="W100" i="3"/>
  <c r="S100" i="3"/>
  <c r="K100" i="3"/>
  <c r="G100" i="3"/>
  <c r="A100" i="3"/>
  <c r="AQ100" i="3" s="1"/>
  <c r="AL99" i="3"/>
  <c r="AE99" i="3"/>
  <c r="W99" i="3"/>
  <c r="S99" i="3"/>
  <c r="K99" i="3"/>
  <c r="G99" i="3"/>
  <c r="A99" i="3"/>
  <c r="AQ99" i="3" s="1"/>
  <c r="AL98" i="3"/>
  <c r="AE98" i="3"/>
  <c r="W98" i="3"/>
  <c r="S98" i="3"/>
  <c r="K98" i="3"/>
  <c r="G98" i="3"/>
  <c r="A98" i="3"/>
  <c r="AQ98" i="3" s="1"/>
  <c r="AL97" i="3"/>
  <c r="AE97" i="3"/>
  <c r="W97" i="3"/>
  <c r="S97" i="3"/>
  <c r="K97" i="3"/>
  <c r="G97" i="3"/>
  <c r="A97" i="3"/>
  <c r="AQ97" i="3" s="1"/>
  <c r="AL96" i="3"/>
  <c r="AE96" i="3"/>
  <c r="W96" i="3"/>
  <c r="S96" i="3"/>
  <c r="K96" i="3"/>
  <c r="G96" i="3"/>
  <c r="A96" i="3"/>
  <c r="AQ96" i="3" s="1"/>
  <c r="AL95" i="3"/>
  <c r="AE95" i="3"/>
  <c r="W95" i="3"/>
  <c r="S95" i="3"/>
  <c r="K95" i="3"/>
  <c r="G95" i="3"/>
  <c r="A95" i="3"/>
  <c r="AQ95" i="3" s="1"/>
  <c r="AL94" i="3"/>
  <c r="AE94" i="3"/>
  <c r="W94" i="3"/>
  <c r="S94" i="3"/>
  <c r="K94" i="3"/>
  <c r="G94" i="3"/>
  <c r="A94" i="3"/>
  <c r="AQ94" i="3" s="1"/>
  <c r="AL93" i="3"/>
  <c r="AE93" i="3"/>
  <c r="W93" i="3"/>
  <c r="S93" i="3"/>
  <c r="K93" i="3"/>
  <c r="G93" i="3"/>
  <c r="A93" i="3"/>
  <c r="AQ93" i="3" s="1"/>
  <c r="AL92" i="3"/>
  <c r="AE92" i="3"/>
  <c r="W92" i="3"/>
  <c r="S92" i="3"/>
  <c r="K92" i="3"/>
  <c r="G92" i="3"/>
  <c r="A92" i="3"/>
  <c r="AQ92" i="3" s="1"/>
  <c r="AL91" i="3"/>
  <c r="AE91" i="3"/>
  <c r="W91" i="3"/>
  <c r="S91" i="3"/>
  <c r="K91" i="3"/>
  <c r="G91" i="3"/>
  <c r="A91" i="3"/>
  <c r="AQ91" i="3" s="1"/>
  <c r="AL90" i="3"/>
  <c r="AE90" i="3"/>
  <c r="W90" i="3"/>
  <c r="S90" i="3"/>
  <c r="K90" i="3"/>
  <c r="G90" i="3"/>
  <c r="A90" i="3"/>
  <c r="AQ90" i="3" s="1"/>
  <c r="AL89" i="3"/>
  <c r="AE89" i="3"/>
  <c r="W89" i="3"/>
  <c r="S89" i="3"/>
  <c r="K89" i="3"/>
  <c r="G89" i="3"/>
  <c r="A89" i="3"/>
  <c r="AQ89" i="3" s="1"/>
  <c r="AL88" i="3"/>
  <c r="AE88" i="3"/>
  <c r="W88" i="3"/>
  <c r="S88" i="3"/>
  <c r="K88" i="3"/>
  <c r="G88" i="3"/>
  <c r="A88" i="3"/>
  <c r="AQ88" i="3" s="1"/>
  <c r="AL87" i="3"/>
  <c r="AE87" i="3"/>
  <c r="W87" i="3"/>
  <c r="S87" i="3"/>
  <c r="K87" i="3"/>
  <c r="G87" i="3"/>
  <c r="A87" i="3"/>
  <c r="AQ87" i="3" s="1"/>
  <c r="AL86" i="3"/>
  <c r="AE86" i="3"/>
  <c r="W86" i="3"/>
  <c r="S86" i="3"/>
  <c r="K86" i="3"/>
  <c r="G86" i="3"/>
  <c r="A86" i="3"/>
  <c r="AQ86" i="3" s="1"/>
  <c r="AL85" i="3"/>
  <c r="AE85" i="3"/>
  <c r="W85" i="3"/>
  <c r="S85" i="3"/>
  <c r="K85" i="3"/>
  <c r="G85" i="3"/>
  <c r="A85" i="3"/>
  <c r="AQ85" i="3" s="1"/>
  <c r="AL84" i="3"/>
  <c r="AE84" i="3"/>
  <c r="W84" i="3"/>
  <c r="S84" i="3"/>
  <c r="K84" i="3"/>
  <c r="G84" i="3"/>
  <c r="AQ84" i="3"/>
  <c r="AL83" i="3"/>
  <c r="AE83" i="3"/>
  <c r="W83" i="3"/>
  <c r="S83" i="3"/>
  <c r="K83" i="3"/>
  <c r="G83" i="3"/>
  <c r="AQ83" i="3"/>
  <c r="AL82" i="3"/>
  <c r="AE82" i="3"/>
  <c r="W82" i="3"/>
  <c r="S82" i="3"/>
  <c r="K82" i="3"/>
  <c r="G82" i="3"/>
  <c r="AQ82" i="3"/>
  <c r="AL81" i="3"/>
  <c r="AE81" i="3"/>
  <c r="W81" i="3"/>
  <c r="S81" i="3"/>
  <c r="K81" i="3"/>
  <c r="G81" i="3"/>
  <c r="AQ81" i="3"/>
  <c r="AL80" i="3"/>
  <c r="AE80" i="3"/>
  <c r="W80" i="3"/>
  <c r="S80" i="3"/>
  <c r="K80" i="3"/>
  <c r="G80" i="3"/>
  <c r="AQ80" i="3"/>
  <c r="AL79" i="3"/>
  <c r="AE79" i="3"/>
  <c r="W79" i="3"/>
  <c r="S79" i="3"/>
  <c r="K79" i="3"/>
  <c r="G79" i="3"/>
  <c r="AQ79" i="3"/>
  <c r="AL78" i="3"/>
  <c r="AE78" i="3"/>
  <c r="W78" i="3"/>
  <c r="S78" i="3"/>
  <c r="K78" i="3"/>
  <c r="G78" i="3"/>
  <c r="AQ78" i="3"/>
  <c r="AL77" i="3"/>
  <c r="AE77" i="3"/>
  <c r="W77" i="3"/>
  <c r="S77" i="3"/>
  <c r="K77" i="3"/>
  <c r="G77" i="3"/>
  <c r="AQ77" i="3"/>
  <c r="AL76" i="3"/>
  <c r="AE76" i="3"/>
  <c r="W76" i="3"/>
  <c r="S76" i="3"/>
  <c r="K76" i="3"/>
  <c r="G76" i="3"/>
  <c r="AQ76" i="3"/>
  <c r="AL75" i="3"/>
  <c r="AE75" i="3"/>
  <c r="W75" i="3"/>
  <c r="S75" i="3"/>
  <c r="K75" i="3"/>
  <c r="G75" i="3"/>
  <c r="AQ75" i="3"/>
  <c r="AL74" i="3"/>
  <c r="AE74" i="3"/>
  <c r="W74" i="3"/>
  <c r="S74" i="3"/>
  <c r="K74" i="3"/>
  <c r="G74" i="3"/>
  <c r="AQ74" i="3"/>
  <c r="AL73" i="3"/>
  <c r="AE73" i="3"/>
  <c r="W73" i="3"/>
  <c r="S73" i="3"/>
  <c r="K73" i="3"/>
  <c r="G73" i="3"/>
  <c r="AQ73" i="3"/>
  <c r="AL72" i="3"/>
  <c r="AE72" i="3"/>
  <c r="W72" i="3"/>
  <c r="S72" i="3"/>
  <c r="K72" i="3"/>
  <c r="G72" i="3"/>
  <c r="AQ72" i="3"/>
  <c r="AL71" i="3"/>
  <c r="AE71" i="3"/>
  <c r="W71" i="3"/>
  <c r="S71" i="3"/>
  <c r="K71" i="3"/>
  <c r="G71" i="3"/>
  <c r="AQ71" i="3"/>
  <c r="AL70" i="3"/>
  <c r="AE70" i="3"/>
  <c r="W70" i="3"/>
  <c r="S70" i="3"/>
  <c r="K70" i="3"/>
  <c r="G70" i="3"/>
  <c r="AQ70" i="3"/>
  <c r="AL69" i="3"/>
  <c r="AE69" i="3"/>
  <c r="W69" i="3"/>
  <c r="S69" i="3"/>
  <c r="K69" i="3"/>
  <c r="G69" i="3"/>
  <c r="AQ69" i="3"/>
  <c r="AL68" i="3"/>
  <c r="AE68" i="3"/>
  <c r="W68" i="3"/>
  <c r="S68" i="3"/>
  <c r="K68" i="3"/>
  <c r="G68" i="3"/>
  <c r="AQ68" i="3"/>
  <c r="AL67" i="3"/>
  <c r="AE67" i="3"/>
  <c r="W67" i="3"/>
  <c r="S67" i="3"/>
  <c r="K67" i="3"/>
  <c r="G67" i="3"/>
  <c r="AQ67" i="3"/>
  <c r="AL66" i="3"/>
  <c r="AE66" i="3"/>
  <c r="W66" i="3"/>
  <c r="S66" i="3"/>
  <c r="K66" i="3"/>
  <c r="G66" i="3"/>
  <c r="AQ66" i="3"/>
  <c r="AL65" i="3"/>
  <c r="AE65" i="3"/>
  <c r="W65" i="3"/>
  <c r="S65" i="3"/>
  <c r="K65" i="3"/>
  <c r="G65" i="3"/>
  <c r="AQ65" i="3"/>
  <c r="AL64" i="3"/>
  <c r="AE64" i="3"/>
  <c r="W64" i="3"/>
  <c r="S64" i="3"/>
  <c r="K64" i="3"/>
  <c r="G64" i="3"/>
  <c r="AQ64" i="3"/>
  <c r="AL63" i="3"/>
  <c r="AE63" i="3"/>
  <c r="W63" i="3"/>
  <c r="S63" i="3"/>
  <c r="K63" i="3"/>
  <c r="G63" i="3"/>
  <c r="AQ63" i="3"/>
  <c r="AL62" i="3"/>
  <c r="AE62" i="3"/>
  <c r="W62" i="3"/>
  <c r="S62" i="3"/>
  <c r="K62" i="3"/>
  <c r="G62" i="3"/>
  <c r="AQ62" i="3"/>
  <c r="AL61" i="3"/>
  <c r="AE61" i="3"/>
  <c r="W61" i="3"/>
  <c r="S61" i="3"/>
  <c r="K61" i="3"/>
  <c r="G61" i="3"/>
  <c r="AQ61" i="3"/>
  <c r="AL60" i="3"/>
  <c r="AE60" i="3"/>
  <c r="W60" i="3"/>
  <c r="S60" i="3"/>
  <c r="K60" i="3"/>
  <c r="G60" i="3"/>
  <c r="AQ60" i="3"/>
  <c r="AL59" i="3"/>
  <c r="AE59" i="3"/>
  <c r="W59" i="3"/>
  <c r="S59" i="3"/>
  <c r="K59" i="3"/>
  <c r="G59" i="3"/>
  <c r="AQ59" i="3"/>
  <c r="AL58" i="3"/>
  <c r="AE58" i="3"/>
  <c r="W58" i="3"/>
  <c r="S58" i="3"/>
  <c r="K58" i="3"/>
  <c r="G58" i="3"/>
  <c r="AQ58" i="3"/>
  <c r="AL57" i="3"/>
  <c r="AE57" i="3"/>
  <c r="W57" i="3"/>
  <c r="S57" i="3"/>
  <c r="K57" i="3"/>
  <c r="G57" i="3"/>
  <c r="AQ57" i="3"/>
  <c r="AL56" i="3"/>
  <c r="AE56" i="3"/>
  <c r="W56" i="3"/>
  <c r="S56" i="3"/>
  <c r="K56" i="3"/>
  <c r="G56" i="3"/>
  <c r="AQ56" i="3"/>
  <c r="AL55" i="3"/>
  <c r="AE55" i="3"/>
  <c r="W55" i="3"/>
  <c r="S55" i="3"/>
  <c r="K55" i="3"/>
  <c r="G55" i="3"/>
  <c r="AQ55" i="3"/>
  <c r="AL54" i="3"/>
  <c r="AE54" i="3"/>
  <c r="W54" i="3"/>
  <c r="S54" i="3"/>
  <c r="K54" i="3"/>
  <c r="G54" i="3"/>
  <c r="AQ54" i="3"/>
  <c r="AL53" i="3"/>
  <c r="AE53" i="3"/>
  <c r="W53" i="3"/>
  <c r="S53" i="3"/>
  <c r="K53" i="3"/>
  <c r="G53" i="3"/>
  <c r="AQ53" i="3"/>
  <c r="AL52" i="3"/>
  <c r="AE52" i="3"/>
  <c r="W52" i="3"/>
  <c r="S52" i="3"/>
  <c r="K52" i="3"/>
  <c r="G52" i="3"/>
  <c r="AQ52" i="3"/>
  <c r="AL51" i="3"/>
  <c r="AE51" i="3"/>
  <c r="W51" i="3"/>
  <c r="S51" i="3"/>
  <c r="K51" i="3"/>
  <c r="G51" i="3"/>
  <c r="AQ51" i="3"/>
  <c r="AL50" i="3"/>
  <c r="AE50" i="3"/>
  <c r="W50" i="3"/>
  <c r="S50" i="3"/>
  <c r="K50" i="3"/>
  <c r="G50" i="3"/>
  <c r="AQ50" i="3"/>
  <c r="AL49" i="3"/>
  <c r="AE49" i="3"/>
  <c r="W49" i="3"/>
  <c r="S49" i="3"/>
  <c r="K49" i="3"/>
  <c r="G49" i="3"/>
  <c r="AQ49" i="3"/>
  <c r="AL48" i="3"/>
  <c r="AE48" i="3"/>
  <c r="W48" i="3"/>
  <c r="S48" i="3"/>
  <c r="K48" i="3"/>
  <c r="G48" i="3"/>
  <c r="AQ48" i="3"/>
  <c r="AL47" i="3"/>
  <c r="AE47" i="3"/>
  <c r="W47" i="3"/>
  <c r="S47" i="3"/>
  <c r="K47" i="3"/>
  <c r="G47" i="3"/>
  <c r="AQ47" i="3"/>
  <c r="AL46" i="3"/>
  <c r="AE46" i="3"/>
  <c r="W46" i="3"/>
  <c r="S46" i="3"/>
  <c r="K46" i="3"/>
  <c r="G46" i="3"/>
  <c r="AQ46" i="3"/>
  <c r="AL45" i="3"/>
  <c r="AE45" i="3"/>
  <c r="W45" i="3"/>
  <c r="S45" i="3"/>
  <c r="K45" i="3"/>
  <c r="G45" i="3"/>
  <c r="AQ45" i="3"/>
  <c r="AL44" i="3"/>
  <c r="AE44" i="3"/>
  <c r="W44" i="3"/>
  <c r="S44" i="3"/>
  <c r="K44" i="3"/>
  <c r="G44" i="3"/>
  <c r="AQ44" i="3"/>
  <c r="AL43" i="3"/>
  <c r="AE43" i="3"/>
  <c r="W43" i="3"/>
  <c r="S43" i="3"/>
  <c r="K43" i="3"/>
  <c r="G43" i="3"/>
  <c r="AQ43" i="3"/>
  <c r="AL42" i="3"/>
  <c r="AE42" i="3"/>
  <c r="W42" i="3"/>
  <c r="S42" i="3"/>
  <c r="K42" i="3"/>
  <c r="G42" i="3"/>
  <c r="AQ42" i="3"/>
  <c r="AL41" i="3"/>
  <c r="AE41" i="3"/>
  <c r="W41" i="3"/>
  <c r="S41" i="3"/>
  <c r="K41" i="3"/>
  <c r="G41" i="3"/>
  <c r="AQ41" i="3"/>
  <c r="AL40" i="3"/>
  <c r="AE40" i="3"/>
  <c r="W40" i="3"/>
  <c r="S40" i="3"/>
  <c r="K40" i="3"/>
  <c r="G40" i="3"/>
  <c r="AQ40" i="3"/>
  <c r="AL39" i="3"/>
  <c r="AE39" i="3"/>
  <c r="W39" i="3"/>
  <c r="S39" i="3"/>
  <c r="K39" i="3"/>
  <c r="G39" i="3"/>
  <c r="AQ39" i="3"/>
  <c r="AL38" i="3"/>
  <c r="AE38" i="3"/>
  <c r="W38" i="3"/>
  <c r="S38" i="3"/>
  <c r="K38" i="3"/>
  <c r="G38" i="3"/>
  <c r="AQ38" i="3"/>
  <c r="AL37" i="3"/>
  <c r="AE37" i="3"/>
  <c r="W37" i="3"/>
  <c r="S37" i="3"/>
  <c r="K37" i="3"/>
  <c r="G37" i="3"/>
  <c r="AQ37" i="3"/>
  <c r="AL36" i="3"/>
  <c r="AE36" i="3"/>
  <c r="W36" i="3"/>
  <c r="S36" i="3"/>
  <c r="K36" i="3"/>
  <c r="G36" i="3"/>
  <c r="AQ36" i="3"/>
  <c r="AL35" i="3"/>
  <c r="AE35" i="3"/>
  <c r="W35" i="3"/>
  <c r="S35" i="3"/>
  <c r="K35" i="3"/>
  <c r="G35" i="3"/>
  <c r="AQ35" i="3"/>
  <c r="AL34" i="3"/>
  <c r="AE34" i="3"/>
  <c r="W34" i="3"/>
  <c r="S34" i="3"/>
  <c r="K34" i="3"/>
  <c r="G34" i="3"/>
  <c r="AQ34" i="3"/>
  <c r="AL33" i="3"/>
  <c r="AE33" i="3"/>
  <c r="W33" i="3"/>
  <c r="S33" i="3"/>
  <c r="K33" i="3"/>
  <c r="G33" i="3"/>
  <c r="AQ33" i="3"/>
  <c r="AL32" i="3"/>
  <c r="AE32" i="3"/>
  <c r="W32" i="3"/>
  <c r="S32" i="3"/>
  <c r="K32" i="3"/>
  <c r="G32" i="3"/>
  <c r="AQ32" i="3"/>
  <c r="AL31" i="3"/>
  <c r="AE31" i="3"/>
  <c r="W31" i="3"/>
  <c r="S31" i="3"/>
  <c r="K31" i="3"/>
  <c r="G31" i="3"/>
  <c r="AQ31" i="3"/>
  <c r="AL30" i="3"/>
  <c r="AE30" i="3"/>
  <c r="W30" i="3"/>
  <c r="S30" i="3"/>
  <c r="K30" i="3"/>
  <c r="G30" i="3"/>
  <c r="AQ30" i="3"/>
  <c r="AL29" i="3"/>
  <c r="AE29" i="3"/>
  <c r="W29" i="3"/>
  <c r="S29" i="3"/>
  <c r="K29" i="3"/>
  <c r="G29" i="3"/>
  <c r="AQ29" i="3"/>
  <c r="AL28" i="3"/>
  <c r="AE28" i="3"/>
  <c r="W28" i="3"/>
  <c r="S28" i="3"/>
  <c r="K28" i="3"/>
  <c r="G28" i="3"/>
  <c r="AQ28" i="3"/>
  <c r="AL27" i="3"/>
  <c r="AE27" i="3"/>
  <c r="W27" i="3"/>
  <c r="S27" i="3"/>
  <c r="K27" i="3"/>
  <c r="G27" i="3"/>
  <c r="AQ27" i="3"/>
  <c r="AL26" i="3"/>
  <c r="AE26" i="3"/>
  <c r="W26" i="3"/>
  <c r="S26" i="3"/>
  <c r="K26" i="3"/>
  <c r="G26" i="3"/>
  <c r="AQ26" i="3"/>
  <c r="AL25" i="3"/>
  <c r="AE25" i="3"/>
  <c r="W25" i="3"/>
  <c r="S25" i="3"/>
  <c r="K25" i="3"/>
  <c r="G25" i="3"/>
  <c r="AQ25" i="3"/>
  <c r="AL24" i="3"/>
  <c r="AE24" i="3"/>
  <c r="W24" i="3"/>
  <c r="S24" i="3"/>
  <c r="K24" i="3"/>
  <c r="G24" i="3"/>
  <c r="AQ24" i="3"/>
  <c r="AL21" i="3"/>
  <c r="AE21" i="3"/>
  <c r="W21" i="3"/>
  <c r="S21" i="3"/>
  <c r="K21" i="3"/>
  <c r="G21" i="3"/>
  <c r="AQ21" i="3"/>
  <c r="AL20" i="3"/>
  <c r="AE20" i="3"/>
  <c r="W20" i="3"/>
  <c r="S20" i="3"/>
  <c r="K20" i="3"/>
  <c r="G20" i="3"/>
  <c r="AQ20" i="3"/>
  <c r="AL19" i="3"/>
  <c r="AE19" i="3"/>
  <c r="W19" i="3"/>
  <c r="S19" i="3"/>
  <c r="K19" i="3"/>
  <c r="G19" i="3"/>
  <c r="A19" i="3"/>
  <c r="AQ19" i="3" s="1"/>
  <c r="AL18" i="3"/>
  <c r="AE18" i="3"/>
  <c r="W18" i="3"/>
  <c r="S18" i="3"/>
  <c r="K18" i="3"/>
  <c r="G18" i="3"/>
  <c r="A18" i="3"/>
  <c r="AQ18" i="3" s="1"/>
  <c r="AL17" i="3"/>
  <c r="AE17" i="3"/>
  <c r="W17" i="3"/>
  <c r="S17" i="3"/>
  <c r="A17" i="3"/>
  <c r="AQ17" i="3" s="1"/>
  <c r="AL16" i="3"/>
  <c r="AE16" i="3"/>
  <c r="K16" i="3"/>
  <c r="G16" i="3"/>
  <c r="A16" i="3"/>
  <c r="AQ16" i="3" s="1"/>
  <c r="K15" i="3"/>
  <c r="G15" i="3"/>
  <c r="A15" i="3"/>
  <c r="AQ15" i="3" s="1"/>
  <c r="AN14" i="3"/>
  <c r="AN15" i="3" s="1"/>
  <c r="AN2" i="3" s="1"/>
  <c r="AM14" i="3"/>
  <c r="AM15" i="3" s="1"/>
  <c r="AJ14" i="3"/>
  <c r="AJ15" i="3" s="1"/>
  <c r="AH14" i="3"/>
  <c r="G16" i="16" s="1"/>
  <c r="AF14" i="3"/>
  <c r="AD14" i="3"/>
  <c r="AD15" i="3" s="1"/>
  <c r="AC14" i="3"/>
  <c r="AC15" i="3" s="1"/>
  <c r="W14" i="3"/>
  <c r="S14" i="3"/>
  <c r="K14" i="3"/>
  <c r="G14" i="3"/>
  <c r="A14" i="3"/>
  <c r="AQ14" i="3" s="1"/>
  <c r="AL13" i="3"/>
  <c r="AH13" i="3"/>
  <c r="AE13" i="3" s="1"/>
  <c r="W13" i="3"/>
  <c r="S13" i="3"/>
  <c r="K13" i="3"/>
  <c r="G13" i="3"/>
  <c r="A13" i="3"/>
  <c r="AQ13" i="3" s="1"/>
  <c r="AL12" i="3"/>
  <c r="AF12" i="3"/>
  <c r="W12" i="3"/>
  <c r="S12" i="3"/>
  <c r="K12" i="3"/>
  <c r="G12" i="3"/>
  <c r="A12" i="3"/>
  <c r="AQ12" i="3" s="1"/>
  <c r="AL11" i="3"/>
  <c r="AF11" i="3"/>
  <c r="AE11" i="3" s="1"/>
  <c r="W11" i="3"/>
  <c r="S11" i="3"/>
  <c r="K11" i="3"/>
  <c r="G11" i="3"/>
  <c r="A11" i="3"/>
  <c r="AQ11" i="3" s="1"/>
  <c r="Y2" i="3"/>
  <c r="X2" i="3"/>
  <c r="V2" i="3"/>
  <c r="I6" i="2" s="1"/>
  <c r="U2" i="3"/>
  <c r="I5" i="2" s="1"/>
  <c r="T2" i="3"/>
  <c r="I4" i="2" s="1"/>
  <c r="R2" i="3"/>
  <c r="O9" i="2" s="1"/>
  <c r="Q2" i="3"/>
  <c r="K9" i="2" s="1"/>
  <c r="M2" i="3"/>
  <c r="L2" i="3"/>
  <c r="J2" i="3"/>
  <c r="H6" i="2" s="1"/>
  <c r="I2" i="3"/>
  <c r="H5" i="2" s="1"/>
  <c r="H2" i="3"/>
  <c r="H4" i="2" s="1"/>
  <c r="F2" i="3"/>
  <c r="N9" i="2" s="1"/>
  <c r="E2" i="3"/>
  <c r="J9" i="2" s="1"/>
  <c r="S39" i="17"/>
  <c r="O39" i="17"/>
  <c r="S32" i="17"/>
  <c r="O32" i="17"/>
  <c r="K32" i="17"/>
  <c r="G32" i="17"/>
  <c r="S29" i="17"/>
  <c r="O29" i="17"/>
  <c r="K29" i="17"/>
  <c r="G29" i="17"/>
  <c r="R24" i="17"/>
  <c r="Q24" i="17"/>
  <c r="P24" i="17"/>
  <c r="N24" i="17"/>
  <c r="M24" i="17"/>
  <c r="L24" i="17"/>
  <c r="J24" i="17"/>
  <c r="I24" i="17"/>
  <c r="H24" i="17"/>
  <c r="G24" i="17"/>
  <c r="F24" i="17"/>
  <c r="E24" i="17"/>
  <c r="D24" i="17"/>
  <c r="R20" i="17"/>
  <c r="N20" i="17"/>
  <c r="J20" i="17"/>
  <c r="F20" i="17"/>
  <c r="R16" i="17"/>
  <c r="N16" i="17"/>
  <c r="J16" i="17"/>
  <c r="F16" i="17"/>
  <c r="G15" i="17"/>
  <c r="G14" i="17"/>
  <c r="R12" i="17"/>
  <c r="Q12" i="17"/>
  <c r="P12" i="17"/>
  <c r="N12" i="17"/>
  <c r="M12" i="17"/>
  <c r="L12" i="17"/>
  <c r="J12" i="17"/>
  <c r="I12" i="17"/>
  <c r="H12" i="17"/>
  <c r="F12" i="17"/>
  <c r="E12" i="17"/>
  <c r="D12" i="17"/>
  <c r="S37" i="16"/>
  <c r="O37" i="16"/>
  <c r="K37" i="16"/>
  <c r="S34" i="16"/>
  <c r="O34" i="16"/>
  <c r="G34" i="16"/>
  <c r="K34" i="16" s="1"/>
  <c r="K33" i="16"/>
  <c r="R29" i="16"/>
  <c r="Q29" i="16"/>
  <c r="P29" i="16"/>
  <c r="N29" i="16"/>
  <c r="M29" i="16"/>
  <c r="L29" i="16"/>
  <c r="J29" i="16"/>
  <c r="I29" i="16"/>
  <c r="H29" i="16"/>
  <c r="G29" i="16"/>
  <c r="F29" i="16"/>
  <c r="E29" i="16"/>
  <c r="D29" i="16"/>
  <c r="R25" i="16"/>
  <c r="N25" i="16"/>
  <c r="J25" i="16"/>
  <c r="F25" i="16"/>
  <c r="R21" i="16"/>
  <c r="N21" i="16"/>
  <c r="J21" i="16"/>
  <c r="F21" i="16"/>
  <c r="G19" i="16"/>
  <c r="R17" i="16"/>
  <c r="Q17" i="16"/>
  <c r="P17" i="16"/>
  <c r="N17" i="16"/>
  <c r="M17" i="16"/>
  <c r="L17" i="16"/>
  <c r="J17" i="16"/>
  <c r="I17" i="16"/>
  <c r="H17" i="16"/>
  <c r="F17" i="16"/>
  <c r="E17" i="16"/>
  <c r="D17" i="16"/>
  <c r="G15" i="16"/>
  <c r="S13" i="16"/>
  <c r="S58" i="16" s="1"/>
  <c r="O13" i="16"/>
  <c r="O58" i="16" s="1"/>
  <c r="K13" i="16"/>
  <c r="K58" i="16" s="1"/>
  <c r="G13" i="16"/>
  <c r="G58" i="16" s="1"/>
  <c r="G12" i="16"/>
  <c r="K12" i="16" s="1"/>
  <c r="R11" i="16"/>
  <c r="Q11" i="16"/>
  <c r="P11" i="16"/>
  <c r="N11" i="16"/>
  <c r="M11" i="16"/>
  <c r="L11" i="16"/>
  <c r="J11" i="16"/>
  <c r="I11" i="16"/>
  <c r="H11" i="16"/>
  <c r="F11" i="16"/>
  <c r="E11" i="16"/>
  <c r="D11" i="16"/>
  <c r="T31" i="15"/>
  <c r="L31" i="15"/>
  <c r="T36" i="15"/>
  <c r="P36" i="15"/>
  <c r="L36" i="15"/>
  <c r="H33" i="15"/>
  <c r="L33" i="15" s="1"/>
  <c r="P32" i="15"/>
  <c r="P31" i="15"/>
  <c r="T30" i="15"/>
  <c r="P30" i="15"/>
  <c r="L30" i="15"/>
  <c r="P29" i="15"/>
  <c r="S28" i="15"/>
  <c r="R28" i="15"/>
  <c r="Q28" i="15"/>
  <c r="O28" i="15"/>
  <c r="N28" i="15"/>
  <c r="M28" i="15"/>
  <c r="K28" i="15"/>
  <c r="J28" i="15"/>
  <c r="I28" i="15"/>
  <c r="H28" i="15"/>
  <c r="G28" i="15"/>
  <c r="F28" i="15"/>
  <c r="E28" i="15"/>
  <c r="S24" i="15"/>
  <c r="O24" i="15"/>
  <c r="K24" i="15"/>
  <c r="G24" i="15"/>
  <c r="S20" i="15"/>
  <c r="O20" i="15"/>
  <c r="K20" i="15"/>
  <c r="G20" i="15"/>
  <c r="H19" i="15"/>
  <c r="P19" i="15" s="1"/>
  <c r="H18" i="15"/>
  <c r="T18" i="15" s="1"/>
  <c r="S16" i="15"/>
  <c r="S8" i="15" s="1"/>
  <c r="R16" i="15"/>
  <c r="Q16" i="15"/>
  <c r="O16" i="15"/>
  <c r="O8" i="15" s="1"/>
  <c r="N16" i="15"/>
  <c r="M16" i="15"/>
  <c r="K16" i="15"/>
  <c r="J16" i="15"/>
  <c r="I16" i="15"/>
  <c r="G16" i="15"/>
  <c r="G8" i="15" s="1"/>
  <c r="F16" i="15"/>
  <c r="E16" i="15"/>
  <c r="T14" i="15"/>
  <c r="H13" i="15"/>
  <c r="P13" i="15" s="1"/>
  <c r="T12" i="15"/>
  <c r="G16" i="23" s="1"/>
  <c r="P12" i="15"/>
  <c r="F16" i="23" s="1"/>
  <c r="L12" i="15"/>
  <c r="E16" i="23" s="1"/>
  <c r="H11" i="15"/>
  <c r="T10" i="15"/>
  <c r="G14" i="23" s="1"/>
  <c r="P10" i="15"/>
  <c r="F14" i="23" s="1"/>
  <c r="E14" i="23"/>
  <c r="AF15" i="3" l="1"/>
  <c r="AU15" i="3" s="1"/>
  <c r="AU14" i="3"/>
  <c r="D21" i="4"/>
  <c r="N10" i="16"/>
  <c r="R10" i="16"/>
  <c r="R35" i="16" s="1"/>
  <c r="R42" i="16" s="1"/>
  <c r="R43" i="16" s="1"/>
  <c r="AE12" i="3"/>
  <c r="AU12" i="3"/>
  <c r="AB77" i="3"/>
  <c r="AA77" i="3" s="1"/>
  <c r="AB429" i="3"/>
  <c r="AA429" i="3" s="1"/>
  <c r="AB450" i="3"/>
  <c r="AA450" i="3" s="1"/>
  <c r="P451" i="3"/>
  <c r="D453" i="3"/>
  <c r="C453" i="3" s="1"/>
  <c r="D551" i="3"/>
  <c r="C551" i="3" s="1"/>
  <c r="P551" i="3"/>
  <c r="O551" i="3" s="1"/>
  <c r="D553" i="3"/>
  <c r="C553" i="3" s="1"/>
  <c r="P553" i="3"/>
  <c r="D555" i="3"/>
  <c r="C555" i="3" s="1"/>
  <c r="P555" i="3"/>
  <c r="O555" i="3" s="1"/>
  <c r="D557" i="3"/>
  <c r="C557" i="3" s="1"/>
  <c r="P557" i="3"/>
  <c r="D559" i="3"/>
  <c r="C559" i="3" s="1"/>
  <c r="D563" i="3"/>
  <c r="C563" i="3" s="1"/>
  <c r="D571" i="3"/>
  <c r="C571" i="3" s="1"/>
  <c r="P571" i="3"/>
  <c r="D709" i="3"/>
  <c r="C709" i="3" s="1"/>
  <c r="D26" i="13"/>
  <c r="J10" i="16"/>
  <c r="J35" i="16" s="1"/>
  <c r="J42" i="16" s="1"/>
  <c r="J43" i="16" s="1"/>
  <c r="F10" i="16"/>
  <c r="F35" i="16" s="1"/>
  <c r="F42" i="16" s="1"/>
  <c r="F43" i="16" s="1"/>
  <c r="P19" i="3"/>
  <c r="P21" i="3"/>
  <c r="O21" i="3" s="1"/>
  <c r="D37" i="3"/>
  <c r="C37" i="3" s="1"/>
  <c r="P37" i="3"/>
  <c r="O37" i="3" s="1"/>
  <c r="D41" i="3"/>
  <c r="C41" i="3" s="1"/>
  <c r="P41" i="3"/>
  <c r="D51" i="3"/>
  <c r="C51" i="3" s="1"/>
  <c r="P51" i="3"/>
  <c r="D53" i="3"/>
  <c r="C53" i="3" s="1"/>
  <c r="P53" i="3"/>
  <c r="O53" i="3" s="1"/>
  <c r="D55" i="3"/>
  <c r="C55" i="3" s="1"/>
  <c r="P55" i="3"/>
  <c r="D59" i="3"/>
  <c r="C59" i="3" s="1"/>
  <c r="D63" i="3"/>
  <c r="C63" i="3" s="1"/>
  <c r="P65" i="3"/>
  <c r="D69" i="3"/>
  <c r="C69" i="3" s="1"/>
  <c r="P69" i="3"/>
  <c r="AB74" i="3"/>
  <c r="AA74" i="3" s="1"/>
  <c r="D82" i="3"/>
  <c r="C82" i="3" s="1"/>
  <c r="D88" i="3"/>
  <c r="C88" i="3" s="1"/>
  <c r="P88" i="3"/>
  <c r="D90" i="3"/>
  <c r="C90" i="3" s="1"/>
  <c r="P90" i="3"/>
  <c r="D92" i="3"/>
  <c r="C92" i="3" s="1"/>
  <c r="D94" i="3"/>
  <c r="C94" i="3" s="1"/>
  <c r="P94" i="3"/>
  <c r="D98" i="3"/>
  <c r="C98" i="3" s="1"/>
  <c r="D100" i="3"/>
  <c r="C100" i="3" s="1"/>
  <c r="P100" i="3"/>
  <c r="D110" i="3"/>
  <c r="C110" i="3" s="1"/>
  <c r="D114" i="3"/>
  <c r="C114" i="3" s="1"/>
  <c r="P114" i="3"/>
  <c r="D118" i="3"/>
  <c r="C118" i="3" s="1"/>
  <c r="P118" i="3"/>
  <c r="D122" i="3"/>
  <c r="C122" i="3" s="1"/>
  <c r="P122" i="3"/>
  <c r="O122" i="3" s="1"/>
  <c r="D124" i="3"/>
  <c r="C124" i="3" s="1"/>
  <c r="D126" i="3"/>
  <c r="C126" i="3" s="1"/>
  <c r="P126" i="3"/>
  <c r="D128" i="3"/>
  <c r="C128" i="3" s="1"/>
  <c r="P128" i="3"/>
  <c r="D130" i="3"/>
  <c r="C130" i="3" s="1"/>
  <c r="P130" i="3"/>
  <c r="D132" i="3"/>
  <c r="C132" i="3" s="1"/>
  <c r="P132" i="3"/>
  <c r="D134" i="3"/>
  <c r="C134" i="3" s="1"/>
  <c r="P134" i="3"/>
  <c r="D136" i="3"/>
  <c r="C136" i="3" s="1"/>
  <c r="P136" i="3"/>
  <c r="D138" i="3"/>
  <c r="C138" i="3" s="1"/>
  <c r="P138" i="3"/>
  <c r="AB333" i="3"/>
  <c r="AA333" i="3" s="1"/>
  <c r="D334" i="3"/>
  <c r="C334" i="3" s="1"/>
  <c r="P334" i="3"/>
  <c r="O334" i="3" s="1"/>
  <c r="D336" i="3"/>
  <c r="C336" i="3" s="1"/>
  <c r="P336" i="3"/>
  <c r="D338" i="3"/>
  <c r="C338" i="3" s="1"/>
  <c r="D340" i="3"/>
  <c r="C340" i="3" s="1"/>
  <c r="D350" i="3"/>
  <c r="C350" i="3" s="1"/>
  <c r="P350" i="3"/>
  <c r="D352" i="3"/>
  <c r="C352" i="3" s="1"/>
  <c r="D362" i="3"/>
  <c r="C362" i="3" s="1"/>
  <c r="P362" i="3"/>
  <c r="D364" i="3"/>
  <c r="C364" i="3" s="1"/>
  <c r="P364" i="3"/>
  <c r="D366" i="3"/>
  <c r="C366" i="3" s="1"/>
  <c r="P366" i="3"/>
  <c r="D378" i="3"/>
  <c r="C378" i="3" s="1"/>
  <c r="P378" i="3"/>
  <c r="D382" i="3"/>
  <c r="C382" i="3" s="1"/>
  <c r="D384" i="3"/>
  <c r="C384" i="3" s="1"/>
  <c r="P384" i="3"/>
  <c r="O384" i="3" s="1"/>
  <c r="D386" i="3"/>
  <c r="C386" i="3" s="1"/>
  <c r="P390" i="3"/>
  <c r="D394" i="3"/>
  <c r="C394" i="3" s="1"/>
  <c r="P394" i="3"/>
  <c r="O394" i="3" s="1"/>
  <c r="D396" i="3"/>
  <c r="C396" i="3" s="1"/>
  <c r="P396" i="3"/>
  <c r="D398" i="3"/>
  <c r="C398" i="3" s="1"/>
  <c r="P398" i="3"/>
  <c r="O398" i="3" s="1"/>
  <c r="D400" i="3"/>
  <c r="C400" i="3" s="1"/>
  <c r="D573" i="3"/>
  <c r="C573" i="3" s="1"/>
  <c r="AB706" i="3"/>
  <c r="AA706" i="3" s="1"/>
  <c r="D707" i="3"/>
  <c r="C707" i="3" s="1"/>
  <c r="P707" i="3"/>
  <c r="D710" i="3"/>
  <c r="C710" i="3" s="1"/>
  <c r="P710" i="3"/>
  <c r="AB710" i="3"/>
  <c r="AA710" i="3" s="1"/>
  <c r="D781" i="3"/>
  <c r="C781" i="3" s="1"/>
  <c r="D782" i="3"/>
  <c r="C782" i="3" s="1"/>
  <c r="P782" i="3"/>
  <c r="D786" i="3"/>
  <c r="C786" i="3" s="1"/>
  <c r="P786" i="3"/>
  <c r="P788" i="3"/>
  <c r="O788" i="3" s="1"/>
  <c r="D790" i="3"/>
  <c r="C790" i="3" s="1"/>
  <c r="D798" i="3"/>
  <c r="C798" i="3" s="1"/>
  <c r="P798" i="3"/>
  <c r="D800" i="3"/>
  <c r="C800" i="3" s="1"/>
  <c r="D802" i="3"/>
  <c r="C802" i="3" s="1"/>
  <c r="P802" i="3"/>
  <c r="O802" i="3" s="1"/>
  <c r="D804" i="3"/>
  <c r="C804" i="3" s="1"/>
  <c r="P804" i="3"/>
  <c r="P806" i="3"/>
  <c r="D808" i="3"/>
  <c r="C808" i="3" s="1"/>
  <c r="D812" i="3"/>
  <c r="C812" i="3" s="1"/>
  <c r="P812" i="3"/>
  <c r="D814" i="3"/>
  <c r="C814" i="3" s="1"/>
  <c r="D818" i="3"/>
  <c r="C818" i="3" s="1"/>
  <c r="P818" i="3"/>
  <c r="D820" i="3"/>
  <c r="C820" i="3" s="1"/>
  <c r="P820" i="3"/>
  <c r="D822" i="3"/>
  <c r="C822" i="3" s="1"/>
  <c r="P824" i="3"/>
  <c r="D826" i="3"/>
  <c r="C826" i="3" s="1"/>
  <c r="P826" i="3"/>
  <c r="D830" i="3"/>
  <c r="C830" i="3" s="1"/>
  <c r="P830" i="3"/>
  <c r="D832" i="3"/>
  <c r="C832" i="3" s="1"/>
  <c r="P832" i="3"/>
  <c r="D834" i="3"/>
  <c r="C834" i="3" s="1"/>
  <c r="P834" i="3"/>
  <c r="D836" i="3"/>
  <c r="C836" i="3" s="1"/>
  <c r="D838" i="3"/>
  <c r="C838" i="3" s="1"/>
  <c r="P838" i="3"/>
  <c r="D840" i="3"/>
  <c r="C840" i="3" s="1"/>
  <c r="P840" i="3"/>
  <c r="O840" i="3" s="1"/>
  <c r="D842" i="3"/>
  <c r="C842" i="3" s="1"/>
  <c r="P844" i="3"/>
  <c r="D856" i="3"/>
  <c r="C856" i="3" s="1"/>
  <c r="P856" i="3"/>
  <c r="O856" i="3" s="1"/>
  <c r="P858" i="3"/>
  <c r="D862" i="3"/>
  <c r="C862" i="3" s="1"/>
  <c r="P862" i="3"/>
  <c r="D870" i="3"/>
  <c r="C870" i="3" s="1"/>
  <c r="D872" i="3"/>
  <c r="C872" i="3" s="1"/>
  <c r="P872" i="3"/>
  <c r="O872" i="3" s="1"/>
  <c r="P874" i="3"/>
  <c r="D880" i="3"/>
  <c r="C880" i="3" s="1"/>
  <c r="P880" i="3"/>
  <c r="D894" i="3"/>
  <c r="C894" i="3" s="1"/>
  <c r="P894" i="3"/>
  <c r="D898" i="3"/>
  <c r="C898" i="3" s="1"/>
  <c r="P898" i="3"/>
  <c r="D900" i="3"/>
  <c r="C900" i="3" s="1"/>
  <c r="P900" i="3"/>
  <c r="D902" i="3"/>
  <c r="C902" i="3" s="1"/>
  <c r="P902" i="3"/>
  <c r="D904" i="3"/>
  <c r="C904" i="3" s="1"/>
  <c r="P904" i="3"/>
  <c r="D908" i="3"/>
  <c r="C908" i="3" s="1"/>
  <c r="P908" i="3"/>
  <c r="D910" i="3"/>
  <c r="C910" i="3" s="1"/>
  <c r="D912" i="3"/>
  <c r="C912" i="3" s="1"/>
  <c r="P912" i="3"/>
  <c r="O912" i="3" s="1"/>
  <c r="D914" i="3"/>
  <c r="C914" i="3" s="1"/>
  <c r="P914" i="3"/>
  <c r="P934" i="3"/>
  <c r="D940" i="3"/>
  <c r="C940" i="3" s="1"/>
  <c r="D946" i="3"/>
  <c r="C946" i="3" s="1"/>
  <c r="P946" i="3"/>
  <c r="D984" i="3"/>
  <c r="C984" i="3" s="1"/>
  <c r="D988" i="3"/>
  <c r="C988" i="3" s="1"/>
  <c r="P988" i="3"/>
  <c r="AB988" i="3"/>
  <c r="AA988" i="3" s="1"/>
  <c r="D15" i="13"/>
  <c r="D14" i="13"/>
  <c r="D16" i="13" s="1"/>
  <c r="D19" i="13"/>
  <c r="P78" i="3"/>
  <c r="O78" i="3" s="1"/>
  <c r="P77" i="3"/>
  <c r="P75" i="3"/>
  <c r="O75" i="3" s="1"/>
  <c r="P73" i="3"/>
  <c r="P43" i="3"/>
  <c r="O43" i="3" s="1"/>
  <c r="P25" i="3"/>
  <c r="P27" i="3"/>
  <c r="O27" i="3" s="1"/>
  <c r="P33" i="3"/>
  <c r="P35" i="3"/>
  <c r="P29" i="3"/>
  <c r="D65" i="3"/>
  <c r="C65" i="3" s="1"/>
  <c r="D78" i="3"/>
  <c r="C78" i="3" s="1"/>
  <c r="D77" i="3"/>
  <c r="C77" i="3" s="1"/>
  <c r="D75" i="3"/>
  <c r="C75" i="3" s="1"/>
  <c r="D47" i="3"/>
  <c r="C47" i="3" s="1"/>
  <c r="D73" i="3"/>
  <c r="C73" i="3" s="1"/>
  <c r="D39" i="3"/>
  <c r="C39" i="3" s="1"/>
  <c r="D43" i="3"/>
  <c r="C43" i="3" s="1"/>
  <c r="D27" i="3"/>
  <c r="C27" i="3" s="1"/>
  <c r="D21" i="3"/>
  <c r="C21" i="3" s="1"/>
  <c r="AB73" i="3"/>
  <c r="AA73" i="3" s="1"/>
  <c r="D74" i="3"/>
  <c r="C74" i="3" s="1"/>
  <c r="P74" i="3"/>
  <c r="O74" i="3" s="1"/>
  <c r="BE74" i="3" s="1"/>
  <c r="AP74" i="3" s="1"/>
  <c r="AB149" i="3"/>
  <c r="AA149" i="3" s="1"/>
  <c r="D195" i="3"/>
  <c r="C195" i="3" s="1"/>
  <c r="P195" i="3"/>
  <c r="D201" i="3"/>
  <c r="C201" i="3" s="1"/>
  <c r="D207" i="3"/>
  <c r="C207" i="3" s="1"/>
  <c r="P207" i="3"/>
  <c r="O207" i="3" s="1"/>
  <c r="D209" i="3"/>
  <c r="C209" i="3" s="1"/>
  <c r="P209" i="3"/>
  <c r="D211" i="3"/>
  <c r="C211" i="3" s="1"/>
  <c r="P211" i="3"/>
  <c r="O211" i="3" s="1"/>
  <c r="D215" i="3"/>
  <c r="C215" i="3" s="1"/>
  <c r="P215" i="3"/>
  <c r="D217" i="3"/>
  <c r="C217" i="3" s="1"/>
  <c r="P217" i="3"/>
  <c r="O217" i="3" s="1"/>
  <c r="D219" i="3"/>
  <c r="C219" i="3" s="1"/>
  <c r="D221" i="3"/>
  <c r="C221" i="3" s="1"/>
  <c r="P221" i="3"/>
  <c r="D223" i="3"/>
  <c r="C223" i="3" s="1"/>
  <c r="D227" i="3"/>
  <c r="C227" i="3" s="1"/>
  <c r="P227" i="3"/>
  <c r="O227" i="3" s="1"/>
  <c r="D229" i="3"/>
  <c r="C229" i="3" s="1"/>
  <c r="P229" i="3"/>
  <c r="AB229" i="3"/>
  <c r="AA229" i="3" s="1"/>
  <c r="D263" i="3"/>
  <c r="C263" i="3" s="1"/>
  <c r="D265" i="3"/>
  <c r="C265" i="3" s="1"/>
  <c r="D269" i="3"/>
  <c r="C269" i="3" s="1"/>
  <c r="D277" i="3"/>
  <c r="C277" i="3" s="1"/>
  <c r="D279" i="3"/>
  <c r="C279" i="3" s="1"/>
  <c r="P279" i="3"/>
  <c r="D281" i="3"/>
  <c r="C281" i="3" s="1"/>
  <c r="D283" i="3"/>
  <c r="C283" i="3" s="1"/>
  <c r="P283" i="3"/>
  <c r="O283" i="3" s="1"/>
  <c r="D285" i="3"/>
  <c r="C285" i="3" s="1"/>
  <c r="P285" i="3"/>
  <c r="P311" i="3"/>
  <c r="D313" i="3"/>
  <c r="C313" i="3" s="1"/>
  <c r="D315" i="3"/>
  <c r="C315" i="3" s="1"/>
  <c r="P315" i="3"/>
  <c r="O315" i="3" s="1"/>
  <c r="D317" i="3"/>
  <c r="C317" i="3" s="1"/>
  <c r="P317" i="3"/>
  <c r="O317" i="3" s="1"/>
  <c r="D319" i="3"/>
  <c r="C319" i="3" s="1"/>
  <c r="P319" i="3"/>
  <c r="O319" i="3" s="1"/>
  <c r="D329" i="3"/>
  <c r="C329" i="3" s="1"/>
  <c r="P329" i="3"/>
  <c r="D331" i="3"/>
  <c r="C331" i="3" s="1"/>
  <c r="P331" i="3"/>
  <c r="O331" i="3" s="1"/>
  <c r="D333" i="3"/>
  <c r="C333" i="3" s="1"/>
  <c r="P333" i="3"/>
  <c r="O333" i="3" s="1"/>
  <c r="BE333" i="3" s="1"/>
  <c r="AP333" i="3" s="1"/>
  <c r="AB405" i="3"/>
  <c r="AA405" i="3" s="1"/>
  <c r="P417" i="3"/>
  <c r="O417" i="3" s="1"/>
  <c r="P419" i="3"/>
  <c r="D421" i="3"/>
  <c r="C421" i="3" s="1"/>
  <c r="P421" i="3"/>
  <c r="D423" i="3"/>
  <c r="C423" i="3" s="1"/>
  <c r="P423" i="3"/>
  <c r="D427" i="3"/>
  <c r="C427" i="3" s="1"/>
  <c r="D429" i="3"/>
  <c r="C429" i="3" s="1"/>
  <c r="P429" i="3"/>
  <c r="D430" i="3"/>
  <c r="C430" i="3" s="1"/>
  <c r="P430" i="3"/>
  <c r="O430" i="3" s="1"/>
  <c r="D442" i="3"/>
  <c r="C442" i="3" s="1"/>
  <c r="D444" i="3"/>
  <c r="C444" i="3" s="1"/>
  <c r="P444" i="3"/>
  <c r="D446" i="3"/>
  <c r="C446" i="3" s="1"/>
  <c r="P446" i="3"/>
  <c r="D448" i="3"/>
  <c r="C448" i="3" s="1"/>
  <c r="P448" i="3"/>
  <c r="D450" i="3"/>
  <c r="C450" i="3" s="1"/>
  <c r="P450" i="3"/>
  <c r="AB580" i="3"/>
  <c r="AA580" i="3" s="1"/>
  <c r="P586" i="3"/>
  <c r="D588" i="3"/>
  <c r="C588" i="3" s="1"/>
  <c r="P588" i="3"/>
  <c r="D590" i="3"/>
  <c r="C590" i="3" s="1"/>
  <c r="P590" i="3"/>
  <c r="D592" i="3"/>
  <c r="C592" i="3" s="1"/>
  <c r="P592" i="3"/>
  <c r="D594" i="3"/>
  <c r="C594" i="3" s="1"/>
  <c r="P594" i="3"/>
  <c r="P600" i="3"/>
  <c r="D602" i="3"/>
  <c r="C602" i="3" s="1"/>
  <c r="P602" i="3"/>
  <c r="O602" i="3" s="1"/>
  <c r="D702" i="3"/>
  <c r="C702" i="3" s="1"/>
  <c r="P702" i="3"/>
  <c r="O702" i="3" s="1"/>
  <c r="D704" i="3"/>
  <c r="C704" i="3" s="1"/>
  <c r="P704" i="3"/>
  <c r="D706" i="3"/>
  <c r="C706" i="3" s="1"/>
  <c r="P706" i="3"/>
  <c r="O706" i="3" s="1"/>
  <c r="BE706" i="3" s="1"/>
  <c r="AP706" i="3" s="1"/>
  <c r="P717" i="3"/>
  <c r="D737" i="3"/>
  <c r="C737" i="3" s="1"/>
  <c r="P737" i="3"/>
  <c r="D739" i="3"/>
  <c r="C739" i="3" s="1"/>
  <c r="P739" i="3"/>
  <c r="D741" i="3"/>
  <c r="C741" i="3" s="1"/>
  <c r="P741" i="3"/>
  <c r="D745" i="3"/>
  <c r="C745" i="3" s="1"/>
  <c r="P745" i="3"/>
  <c r="D747" i="3"/>
  <c r="C747" i="3" s="1"/>
  <c r="P747" i="3"/>
  <c r="P751" i="3"/>
  <c r="P753" i="3"/>
  <c r="D755" i="3"/>
  <c r="C755" i="3" s="1"/>
  <c r="D757" i="3"/>
  <c r="C757" i="3" s="1"/>
  <c r="D759" i="3"/>
  <c r="C759" i="3" s="1"/>
  <c r="P759" i="3"/>
  <c r="D765" i="3"/>
  <c r="C765" i="3" s="1"/>
  <c r="P765" i="3"/>
  <c r="D767" i="3"/>
  <c r="C767" i="3" s="1"/>
  <c r="P767" i="3"/>
  <c r="P779" i="3"/>
  <c r="D29" i="3"/>
  <c r="C29" i="3" s="1"/>
  <c r="P79" i="3"/>
  <c r="D81" i="3"/>
  <c r="C81" i="3" s="1"/>
  <c r="P83" i="3"/>
  <c r="O83" i="3" s="1"/>
  <c r="D85" i="3"/>
  <c r="C85" i="3" s="1"/>
  <c r="D89" i="3"/>
  <c r="C89" i="3" s="1"/>
  <c r="P91" i="3"/>
  <c r="D93" i="3"/>
  <c r="C93" i="3" s="1"/>
  <c r="D97" i="3"/>
  <c r="C97" i="3" s="1"/>
  <c r="D101" i="3"/>
  <c r="C101" i="3" s="1"/>
  <c r="P103" i="3"/>
  <c r="D105" i="3"/>
  <c r="C105" i="3" s="1"/>
  <c r="P107" i="3"/>
  <c r="O107" i="3" s="1"/>
  <c r="D109" i="3"/>
  <c r="C109" i="3" s="1"/>
  <c r="D113" i="3"/>
  <c r="C113" i="3" s="1"/>
  <c r="P115" i="3"/>
  <c r="O115" i="3" s="1"/>
  <c r="D117" i="3"/>
  <c r="C117" i="3" s="1"/>
  <c r="AB117" i="3"/>
  <c r="AA117" i="3" s="1"/>
  <c r="D121" i="3"/>
  <c r="C121" i="3" s="1"/>
  <c r="AB121" i="3"/>
  <c r="AA121" i="3" s="1"/>
  <c r="D133" i="3"/>
  <c r="C133" i="3" s="1"/>
  <c r="D137" i="3"/>
  <c r="C137" i="3" s="1"/>
  <c r="AB141" i="3"/>
  <c r="AA141" i="3" s="1"/>
  <c r="P143" i="3"/>
  <c r="O143" i="3" s="1"/>
  <c r="D145" i="3"/>
  <c r="C145" i="3" s="1"/>
  <c r="D149" i="3"/>
  <c r="C149" i="3" s="1"/>
  <c r="D150" i="3"/>
  <c r="C150" i="3" s="1"/>
  <c r="D154" i="3"/>
  <c r="C154" i="3" s="1"/>
  <c r="P156" i="3"/>
  <c r="O156" i="3" s="1"/>
  <c r="D158" i="3"/>
  <c r="C158" i="3" s="1"/>
  <c r="P160" i="3"/>
  <c r="D162" i="3"/>
  <c r="C162" i="3" s="1"/>
  <c r="P164" i="3"/>
  <c r="O164" i="3" s="1"/>
  <c r="D166" i="3"/>
  <c r="C166" i="3" s="1"/>
  <c r="P168" i="3"/>
  <c r="D170" i="3"/>
  <c r="C170" i="3" s="1"/>
  <c r="D174" i="3"/>
  <c r="C174" i="3" s="1"/>
  <c r="D178" i="3"/>
  <c r="C178" i="3" s="1"/>
  <c r="P180" i="3"/>
  <c r="D182" i="3"/>
  <c r="C182" i="3" s="1"/>
  <c r="D186" i="3"/>
  <c r="C186" i="3" s="1"/>
  <c r="P188" i="3"/>
  <c r="O188" i="3" s="1"/>
  <c r="D190" i="3"/>
  <c r="C190" i="3" s="1"/>
  <c r="P192" i="3"/>
  <c r="O192" i="3" s="1"/>
  <c r="D290" i="3"/>
  <c r="C290" i="3" s="1"/>
  <c r="P292" i="3"/>
  <c r="O292" i="3" s="1"/>
  <c r="D298" i="3"/>
  <c r="C298" i="3" s="1"/>
  <c r="P300" i="3"/>
  <c r="D302" i="3"/>
  <c r="C302" i="3" s="1"/>
  <c r="P304" i="3"/>
  <c r="O304" i="3" s="1"/>
  <c r="D306" i="3"/>
  <c r="C306" i="3" s="1"/>
  <c r="P308" i="3"/>
  <c r="O308" i="3" s="1"/>
  <c r="D310" i="3"/>
  <c r="C310" i="3" s="1"/>
  <c r="P345" i="3"/>
  <c r="P349" i="3"/>
  <c r="D355" i="3"/>
  <c r="C355" i="3" s="1"/>
  <c r="D359" i="3"/>
  <c r="C359" i="3" s="1"/>
  <c r="P361" i="3"/>
  <c r="O361" i="3" s="1"/>
  <c r="D371" i="3"/>
  <c r="C371" i="3" s="1"/>
  <c r="P373" i="3"/>
  <c r="D375" i="3"/>
  <c r="C375" i="3" s="1"/>
  <c r="P377" i="3"/>
  <c r="D383" i="3"/>
  <c r="C383" i="3" s="1"/>
  <c r="P385" i="3"/>
  <c r="P389" i="3"/>
  <c r="D391" i="3"/>
  <c r="C391" i="3" s="1"/>
  <c r="D403" i="3"/>
  <c r="C403" i="3" s="1"/>
  <c r="P405" i="3"/>
  <c r="O405" i="3" s="1"/>
  <c r="BE405" i="3" s="1"/>
  <c r="AP405" i="3" s="1"/>
  <c r="P406" i="3"/>
  <c r="O406" i="3" s="1"/>
  <c r="D408" i="3"/>
  <c r="C408" i="3" s="1"/>
  <c r="P410" i="3"/>
  <c r="D412" i="3"/>
  <c r="C412" i="3" s="1"/>
  <c r="P414" i="3"/>
  <c r="O414" i="3" s="1"/>
  <c r="D416" i="3"/>
  <c r="C416" i="3" s="1"/>
  <c r="D428" i="3"/>
  <c r="C428" i="3" s="1"/>
  <c r="P431" i="3"/>
  <c r="O431" i="3" s="1"/>
  <c r="D437" i="3"/>
  <c r="C437" i="3" s="1"/>
  <c r="P492" i="3"/>
  <c r="P496" i="3"/>
  <c r="D498" i="3"/>
  <c r="C498" i="3" s="1"/>
  <c r="P500" i="3"/>
  <c r="O500" i="3" s="1"/>
  <c r="D502" i="3"/>
  <c r="C502" i="3" s="1"/>
  <c r="P512" i="3"/>
  <c r="P520" i="3"/>
  <c r="O520" i="3" s="1"/>
  <c r="D522" i="3"/>
  <c r="C522" i="3" s="1"/>
  <c r="P524" i="3"/>
  <c r="O524" i="3" s="1"/>
  <c r="P532" i="3"/>
  <c r="D534" i="3"/>
  <c r="C534" i="3" s="1"/>
  <c r="P536" i="3"/>
  <c r="D538" i="3"/>
  <c r="C538" i="3" s="1"/>
  <c r="D542" i="3"/>
  <c r="C542" i="3" s="1"/>
  <c r="P544" i="3"/>
  <c r="P548" i="3"/>
  <c r="O548" i="3" s="1"/>
  <c r="D550" i="3"/>
  <c r="C550" i="3" s="1"/>
  <c r="AB550" i="3"/>
  <c r="AA550" i="3" s="1"/>
  <c r="D562" i="3"/>
  <c r="C562" i="3" s="1"/>
  <c r="D566" i="3"/>
  <c r="C566" i="3" s="1"/>
  <c r="D570" i="3"/>
  <c r="C570" i="3" s="1"/>
  <c r="P576" i="3"/>
  <c r="P580" i="3"/>
  <c r="O580" i="3" s="1"/>
  <c r="BE580" i="3" s="1"/>
  <c r="AP580" i="3" s="1"/>
  <c r="P581" i="3"/>
  <c r="O581" i="3" s="1"/>
  <c r="D583" i="3"/>
  <c r="C583" i="3" s="1"/>
  <c r="D595" i="3"/>
  <c r="C595" i="3" s="1"/>
  <c r="P597" i="3"/>
  <c r="O597" i="3" s="1"/>
  <c r="D603" i="3"/>
  <c r="C603" i="3" s="1"/>
  <c r="D607" i="3"/>
  <c r="C607" i="3" s="1"/>
  <c r="P617" i="3"/>
  <c r="P711" i="3"/>
  <c r="O711" i="3" s="1"/>
  <c r="D713" i="3"/>
  <c r="C713" i="3" s="1"/>
  <c r="P715" i="3"/>
  <c r="D717" i="3"/>
  <c r="C717" i="3" s="1"/>
  <c r="D718" i="3"/>
  <c r="C718" i="3" s="1"/>
  <c r="D722" i="3"/>
  <c r="C722" i="3" s="1"/>
  <c r="P724" i="3"/>
  <c r="O724" i="3" s="1"/>
  <c r="P732" i="3"/>
  <c r="D734" i="3"/>
  <c r="C734" i="3" s="1"/>
  <c r="P873" i="3"/>
  <c r="O873" i="3" s="1"/>
  <c r="D875" i="3"/>
  <c r="C875" i="3" s="1"/>
  <c r="P877" i="3"/>
  <c r="D891" i="3"/>
  <c r="C891" i="3" s="1"/>
  <c r="P893" i="3"/>
  <c r="P917" i="3"/>
  <c r="O917" i="3" s="1"/>
  <c r="D919" i="3"/>
  <c r="C919" i="3" s="1"/>
  <c r="P925" i="3"/>
  <c r="O925" i="3" s="1"/>
  <c r="D927" i="3"/>
  <c r="C927" i="3" s="1"/>
  <c r="D947" i="3"/>
  <c r="C947" i="3" s="1"/>
  <c r="P949" i="3"/>
  <c r="D951" i="3"/>
  <c r="C951" i="3" s="1"/>
  <c r="D955" i="3"/>
  <c r="C955" i="3" s="1"/>
  <c r="P957" i="3"/>
  <c r="O957" i="3" s="1"/>
  <c r="D959" i="3"/>
  <c r="C959" i="3" s="1"/>
  <c r="P973" i="3"/>
  <c r="O973" i="3" s="1"/>
  <c r="P989" i="3"/>
  <c r="O989" i="3" s="1"/>
  <c r="D991" i="3"/>
  <c r="C991" i="3" s="1"/>
  <c r="P993" i="3"/>
  <c r="D995" i="3"/>
  <c r="C995" i="3" s="1"/>
  <c r="P1001" i="3"/>
  <c r="O1001" i="3" s="1"/>
  <c r="H22" i="4"/>
  <c r="K8" i="15"/>
  <c r="S34" i="15"/>
  <c r="S41" i="15" s="1"/>
  <c r="S42" i="15" s="1"/>
  <c r="O15" i="17"/>
  <c r="G34" i="15"/>
  <c r="G41" i="15" s="1"/>
  <c r="G42" i="15" s="1"/>
  <c r="I7" i="2"/>
  <c r="P81" i="3"/>
  <c r="O81" i="3" s="1"/>
  <c r="D83" i="3"/>
  <c r="C83" i="3" s="1"/>
  <c r="P85" i="3"/>
  <c r="O85" i="3" s="1"/>
  <c r="D95" i="3"/>
  <c r="C95" i="3" s="1"/>
  <c r="D99" i="3"/>
  <c r="C99" i="3" s="1"/>
  <c r="P101" i="3"/>
  <c r="D103" i="3"/>
  <c r="C103" i="3" s="1"/>
  <c r="P105" i="3"/>
  <c r="D107" i="3"/>
  <c r="C107" i="3" s="1"/>
  <c r="P109" i="3"/>
  <c r="D111" i="3"/>
  <c r="C111" i="3" s="1"/>
  <c r="P113" i="3"/>
  <c r="D115" i="3"/>
  <c r="C115" i="3" s="1"/>
  <c r="P117" i="3"/>
  <c r="O117" i="3" s="1"/>
  <c r="D119" i="3"/>
  <c r="C119" i="3" s="1"/>
  <c r="P121" i="3"/>
  <c r="D135" i="3"/>
  <c r="C135" i="3" s="1"/>
  <c r="D143" i="3"/>
  <c r="C143" i="3" s="1"/>
  <c r="P145" i="3"/>
  <c r="O145" i="3" s="1"/>
  <c r="D147" i="3"/>
  <c r="C147" i="3" s="1"/>
  <c r="P149" i="3"/>
  <c r="O149" i="3" s="1"/>
  <c r="BE149" i="3" s="1"/>
  <c r="AP149" i="3" s="1"/>
  <c r="P150" i="3"/>
  <c r="O150" i="3" s="1"/>
  <c r="P154" i="3"/>
  <c r="D156" i="3"/>
  <c r="C156" i="3" s="1"/>
  <c r="P158" i="3"/>
  <c r="O158" i="3" s="1"/>
  <c r="D160" i="3"/>
  <c r="C160" i="3" s="1"/>
  <c r="D164" i="3"/>
  <c r="C164" i="3" s="1"/>
  <c r="P166" i="3"/>
  <c r="D168" i="3"/>
  <c r="C168" i="3" s="1"/>
  <c r="P170" i="3"/>
  <c r="O170" i="3" s="1"/>
  <c r="P174" i="3"/>
  <c r="O174" i="3" s="1"/>
  <c r="P178" i="3"/>
  <c r="D180" i="3"/>
  <c r="C180" i="3" s="1"/>
  <c r="P186" i="3"/>
  <c r="O186" i="3" s="1"/>
  <c r="D188" i="3"/>
  <c r="C188" i="3" s="1"/>
  <c r="P190" i="3"/>
  <c r="D192" i="3"/>
  <c r="C192" i="3" s="1"/>
  <c r="P290" i="3"/>
  <c r="O290" i="3" s="1"/>
  <c r="D292" i="3"/>
  <c r="C292" i="3" s="1"/>
  <c r="D296" i="3"/>
  <c r="C296" i="3" s="1"/>
  <c r="D300" i="3"/>
  <c r="C300" i="3" s="1"/>
  <c r="P302" i="3"/>
  <c r="O302" i="3" s="1"/>
  <c r="D304" i="3"/>
  <c r="C304" i="3" s="1"/>
  <c r="P306" i="3"/>
  <c r="D308" i="3"/>
  <c r="C308" i="3" s="1"/>
  <c r="P310" i="3"/>
  <c r="O310" i="3" s="1"/>
  <c r="D349" i="3"/>
  <c r="C349" i="3" s="1"/>
  <c r="AB349" i="3"/>
  <c r="AA349" i="3" s="1"/>
  <c r="P355" i="3"/>
  <c r="O355" i="3" s="1"/>
  <c r="P359" i="3"/>
  <c r="O359" i="3" s="1"/>
  <c r="D361" i="3"/>
  <c r="C361" i="3" s="1"/>
  <c r="P371" i="3"/>
  <c r="D373" i="3"/>
  <c r="C373" i="3" s="1"/>
  <c r="P375" i="3"/>
  <c r="D377" i="3"/>
  <c r="C377" i="3" s="1"/>
  <c r="D389" i="3"/>
  <c r="C389" i="3" s="1"/>
  <c r="P391" i="3"/>
  <c r="D405" i="3"/>
  <c r="C405" i="3" s="1"/>
  <c r="D406" i="3"/>
  <c r="C406" i="3" s="1"/>
  <c r="P412" i="3"/>
  <c r="D414" i="3"/>
  <c r="C414" i="3" s="1"/>
  <c r="P428" i="3"/>
  <c r="O428" i="3" s="1"/>
  <c r="P433" i="3"/>
  <c r="D435" i="3"/>
  <c r="C435" i="3" s="1"/>
  <c r="P437" i="3"/>
  <c r="O437" i="3" s="1"/>
  <c r="D492" i="3"/>
  <c r="C492" i="3" s="1"/>
  <c r="D496" i="3"/>
  <c r="C496" i="3" s="1"/>
  <c r="P498" i="3"/>
  <c r="D500" i="3"/>
  <c r="C500" i="3" s="1"/>
  <c r="P502" i="3"/>
  <c r="O502" i="3" s="1"/>
  <c r="P510" i="3"/>
  <c r="O510" i="3" s="1"/>
  <c r="D512" i="3"/>
  <c r="C512" i="3" s="1"/>
  <c r="D516" i="3"/>
  <c r="C516" i="3" s="1"/>
  <c r="P518" i="3"/>
  <c r="O518" i="3" s="1"/>
  <c r="D520" i="3"/>
  <c r="C520" i="3" s="1"/>
  <c r="P522" i="3"/>
  <c r="D524" i="3"/>
  <c r="C524" i="3" s="1"/>
  <c r="P530" i="3"/>
  <c r="O530" i="3" s="1"/>
  <c r="D532" i="3"/>
  <c r="C532" i="3" s="1"/>
  <c r="P534" i="3"/>
  <c r="D536" i="3"/>
  <c r="C536" i="3" s="1"/>
  <c r="P538" i="3"/>
  <c r="O538" i="3" s="1"/>
  <c r="P542" i="3"/>
  <c r="O542" i="3" s="1"/>
  <c r="P546" i="3"/>
  <c r="P550" i="3"/>
  <c r="P562" i="3"/>
  <c r="O562" i="3" s="1"/>
  <c r="P566" i="3"/>
  <c r="O566" i="3" s="1"/>
  <c r="D568" i="3"/>
  <c r="C568" i="3" s="1"/>
  <c r="P574" i="3"/>
  <c r="O574" i="3" s="1"/>
  <c r="D576" i="3"/>
  <c r="C576" i="3" s="1"/>
  <c r="D580" i="3"/>
  <c r="C580" i="3" s="1"/>
  <c r="D581" i="3"/>
  <c r="C581" i="3" s="1"/>
  <c r="P583" i="3"/>
  <c r="O583" i="3" s="1"/>
  <c r="P595" i="3"/>
  <c r="O595" i="3" s="1"/>
  <c r="P603" i="3"/>
  <c r="O603" i="3" s="1"/>
  <c r="D605" i="3"/>
  <c r="C605" i="3" s="1"/>
  <c r="P607" i="3"/>
  <c r="O607" i="3" s="1"/>
  <c r="D609" i="3"/>
  <c r="C609" i="3" s="1"/>
  <c r="D625" i="3"/>
  <c r="C625" i="3" s="1"/>
  <c r="D711" i="3"/>
  <c r="C711" i="3" s="1"/>
  <c r="P713" i="3"/>
  <c r="O713" i="3" s="1"/>
  <c r="D715" i="3"/>
  <c r="C715" i="3" s="1"/>
  <c r="P718" i="3"/>
  <c r="D720" i="3"/>
  <c r="C720" i="3" s="1"/>
  <c r="P722" i="3"/>
  <c r="O722" i="3" s="1"/>
  <c r="P734" i="3"/>
  <c r="O734" i="3" s="1"/>
  <c r="D845" i="3"/>
  <c r="C845" i="3" s="1"/>
  <c r="P847" i="3"/>
  <c r="D873" i="3"/>
  <c r="C873" i="3" s="1"/>
  <c r="D877" i="3"/>
  <c r="C877" i="3" s="1"/>
  <c r="P891" i="3"/>
  <c r="O891" i="3" s="1"/>
  <c r="D893" i="3"/>
  <c r="C893" i="3" s="1"/>
  <c r="AB893" i="3"/>
  <c r="AA893" i="3" s="1"/>
  <c r="P919" i="3"/>
  <c r="O919" i="3" s="1"/>
  <c r="D921" i="3"/>
  <c r="C921" i="3" s="1"/>
  <c r="D925" i="3"/>
  <c r="C925" i="3" s="1"/>
  <c r="P927" i="3"/>
  <c r="P947" i="3"/>
  <c r="D949" i="3"/>
  <c r="C949" i="3" s="1"/>
  <c r="P955" i="3"/>
  <c r="D957" i="3"/>
  <c r="C957" i="3" s="1"/>
  <c r="P959" i="3"/>
  <c r="D969" i="3"/>
  <c r="C969" i="3" s="1"/>
  <c r="D977" i="3"/>
  <c r="C977" i="3" s="1"/>
  <c r="D989" i="3"/>
  <c r="C989" i="3" s="1"/>
  <c r="D993" i="3"/>
  <c r="C993" i="3" s="1"/>
  <c r="P995" i="3"/>
  <c r="O995" i="3" s="1"/>
  <c r="D1001" i="3"/>
  <c r="C1001" i="3" s="1"/>
  <c r="D21" i="13"/>
  <c r="D15" i="23"/>
  <c r="D13" i="23" s="1"/>
  <c r="D22" i="23" s="1"/>
  <c r="H9" i="15"/>
  <c r="H7" i="2"/>
  <c r="S2" i="3"/>
  <c r="G2" i="3"/>
  <c r="D14" i="3"/>
  <c r="C14" i="3" s="1"/>
  <c r="P14" i="3"/>
  <c r="E17" i="17" s="1"/>
  <c r="K2" i="3"/>
  <c r="H8" i="2" s="1"/>
  <c r="O25" i="17"/>
  <c r="O28" i="17"/>
  <c r="S27" i="17"/>
  <c r="S28" i="17"/>
  <c r="D96" i="3"/>
  <c r="C96" i="3" s="1"/>
  <c r="P96" i="3"/>
  <c r="O96" i="3" s="1"/>
  <c r="D141" i="3"/>
  <c r="C141" i="3" s="1"/>
  <c r="P141" i="3"/>
  <c r="D142" i="3"/>
  <c r="C142" i="3" s="1"/>
  <c r="D173" i="3"/>
  <c r="C173" i="3" s="1"/>
  <c r="D175" i="3"/>
  <c r="C175" i="3" s="1"/>
  <c r="P175" i="3"/>
  <c r="D177" i="3"/>
  <c r="C177" i="3" s="1"/>
  <c r="P177" i="3"/>
  <c r="O177" i="3" s="1"/>
  <c r="D179" i="3"/>
  <c r="C179" i="3" s="1"/>
  <c r="P179" i="3"/>
  <c r="O179" i="3" s="1"/>
  <c r="D181" i="3"/>
  <c r="C181" i="3" s="1"/>
  <c r="D183" i="3"/>
  <c r="C183" i="3" s="1"/>
  <c r="P183" i="3"/>
  <c r="D185" i="3"/>
  <c r="C185" i="3" s="1"/>
  <c r="P185" i="3"/>
  <c r="D187" i="3"/>
  <c r="C187" i="3" s="1"/>
  <c r="P187" i="3"/>
  <c r="D189" i="3"/>
  <c r="C189" i="3" s="1"/>
  <c r="P189" i="3"/>
  <c r="O189" i="3" s="1"/>
  <c r="D191" i="3"/>
  <c r="C191" i="3" s="1"/>
  <c r="P191" i="3"/>
  <c r="D193" i="3"/>
  <c r="C193" i="3" s="1"/>
  <c r="D291" i="3"/>
  <c r="C291" i="3" s="1"/>
  <c r="D295" i="3"/>
  <c r="C295" i="3" s="1"/>
  <c r="P295" i="3"/>
  <c r="D297" i="3"/>
  <c r="C297" i="3" s="1"/>
  <c r="P297" i="3"/>
  <c r="O297" i="3" s="1"/>
  <c r="D527" i="3"/>
  <c r="C527" i="3" s="1"/>
  <c r="D529" i="3"/>
  <c r="C529" i="3" s="1"/>
  <c r="P870" i="3"/>
  <c r="D18" i="3"/>
  <c r="C18" i="3" s="1"/>
  <c r="D24" i="3"/>
  <c r="C24" i="3" s="1"/>
  <c r="P24" i="3"/>
  <c r="D28" i="3"/>
  <c r="C28" i="3" s="1"/>
  <c r="P28" i="3"/>
  <c r="O28" i="3" s="1"/>
  <c r="AB28" i="3"/>
  <c r="AA28" i="3" s="1"/>
  <c r="P30" i="3"/>
  <c r="D32" i="3"/>
  <c r="C32" i="3" s="1"/>
  <c r="D34" i="3"/>
  <c r="C34" i="3" s="1"/>
  <c r="P34" i="3"/>
  <c r="O34" i="3" s="1"/>
  <c r="D40" i="3"/>
  <c r="C40" i="3" s="1"/>
  <c r="D42" i="3"/>
  <c r="C42" i="3" s="1"/>
  <c r="P42" i="3"/>
  <c r="O42" i="3" s="1"/>
  <c r="P44" i="3"/>
  <c r="O44" i="3" s="1"/>
  <c r="D48" i="3"/>
  <c r="C48" i="3" s="1"/>
  <c r="D54" i="3"/>
  <c r="C54" i="3" s="1"/>
  <c r="P54" i="3"/>
  <c r="D60" i="3"/>
  <c r="C60" i="3" s="1"/>
  <c r="P60" i="3"/>
  <c r="D64" i="3"/>
  <c r="C64" i="3" s="1"/>
  <c r="P64" i="3"/>
  <c r="O64" i="3" s="1"/>
  <c r="P66" i="3"/>
  <c r="O66" i="3" s="1"/>
  <c r="D196" i="3"/>
  <c r="C196" i="3" s="1"/>
  <c r="P196" i="3"/>
  <c r="D198" i="3"/>
  <c r="C198" i="3" s="1"/>
  <c r="D230" i="3"/>
  <c r="C230" i="3" s="1"/>
  <c r="P230" i="3"/>
  <c r="D232" i="3"/>
  <c r="C232" i="3" s="1"/>
  <c r="P232" i="3"/>
  <c r="D234" i="3"/>
  <c r="C234" i="3" s="1"/>
  <c r="D238" i="3"/>
  <c r="C238" i="3" s="1"/>
  <c r="P238" i="3"/>
  <c r="O238" i="3" s="1"/>
  <c r="D240" i="3"/>
  <c r="C240" i="3" s="1"/>
  <c r="P240" i="3"/>
  <c r="O240" i="3" s="1"/>
  <c r="D242" i="3"/>
  <c r="C242" i="3" s="1"/>
  <c r="D262" i="3"/>
  <c r="C262" i="3" s="1"/>
  <c r="P262" i="3"/>
  <c r="O262" i="3" s="1"/>
  <c r="D264" i="3"/>
  <c r="C264" i="3" s="1"/>
  <c r="D266" i="3"/>
  <c r="C266" i="3" s="1"/>
  <c r="P266" i="3"/>
  <c r="O266" i="3" s="1"/>
  <c r="D268" i="3"/>
  <c r="C268" i="3" s="1"/>
  <c r="P268" i="3"/>
  <c r="O268" i="3" s="1"/>
  <c r="D272" i="3"/>
  <c r="C272" i="3" s="1"/>
  <c r="P272" i="3"/>
  <c r="D274" i="3"/>
  <c r="C274" i="3" s="1"/>
  <c r="P274" i="3"/>
  <c r="O274" i="3" s="1"/>
  <c r="D276" i="3"/>
  <c r="C276" i="3" s="1"/>
  <c r="P276" i="3"/>
  <c r="O276" i="3" s="1"/>
  <c r="D278" i="3"/>
  <c r="C278" i="3" s="1"/>
  <c r="P278" i="3"/>
  <c r="O278" i="3" s="1"/>
  <c r="D280" i="3"/>
  <c r="C280" i="3" s="1"/>
  <c r="P280" i="3"/>
  <c r="D286" i="3"/>
  <c r="C286" i="3" s="1"/>
  <c r="P286" i="3"/>
  <c r="O286" i="3" s="1"/>
  <c r="D288" i="3"/>
  <c r="C288" i="3" s="1"/>
  <c r="P288" i="3"/>
  <c r="O288" i="3" s="1"/>
  <c r="BD439" i="3"/>
  <c r="AO439" i="3" s="1"/>
  <c r="D546" i="3"/>
  <c r="C546" i="3" s="1"/>
  <c r="BD648" i="3"/>
  <c r="AO648" i="3" s="1"/>
  <c r="BD12" i="3"/>
  <c r="AO12" i="3" s="1"/>
  <c r="BD17" i="3"/>
  <c r="AO17" i="3" s="1"/>
  <c r="BD19" i="3"/>
  <c r="AO19" i="3" s="1"/>
  <c r="BD21" i="3"/>
  <c r="AO21" i="3" s="1"/>
  <c r="BD25" i="3"/>
  <c r="AO25" i="3" s="1"/>
  <c r="AB29" i="3"/>
  <c r="AA29" i="3" s="1"/>
  <c r="BD29" i="3"/>
  <c r="AO29" i="3" s="1"/>
  <c r="BD31" i="3"/>
  <c r="AO31" i="3" s="1"/>
  <c r="BD33" i="3"/>
  <c r="AO33" i="3" s="1"/>
  <c r="BD35" i="3"/>
  <c r="AO35" i="3" s="1"/>
  <c r="BD37" i="3"/>
  <c r="AO37" i="3" s="1"/>
  <c r="BD39" i="3"/>
  <c r="AO39" i="3" s="1"/>
  <c r="AB41" i="3"/>
  <c r="AA41" i="3" s="1"/>
  <c r="BD41" i="3"/>
  <c r="AO41" i="3" s="1"/>
  <c r="BD43" i="3"/>
  <c r="AO43" i="3" s="1"/>
  <c r="AB45" i="3"/>
  <c r="AA45" i="3" s="1"/>
  <c r="BD45" i="3"/>
  <c r="AO45" i="3" s="1"/>
  <c r="BD47" i="3"/>
  <c r="AO47" i="3" s="1"/>
  <c r="BD49" i="3"/>
  <c r="AO49" i="3" s="1"/>
  <c r="BD51" i="3"/>
  <c r="AO51" i="3" s="1"/>
  <c r="AB53" i="3"/>
  <c r="AA53" i="3" s="1"/>
  <c r="BD53" i="3"/>
  <c r="AO53" i="3" s="1"/>
  <c r="BD55" i="3"/>
  <c r="AO55" i="3" s="1"/>
  <c r="AB57" i="3"/>
  <c r="AA57" i="3" s="1"/>
  <c r="BD57" i="3"/>
  <c r="AO57" i="3" s="1"/>
  <c r="BD59" i="3"/>
  <c r="AO59" i="3" s="1"/>
  <c r="BD61" i="3"/>
  <c r="AO61" i="3" s="1"/>
  <c r="BD63" i="3"/>
  <c r="AO63" i="3" s="1"/>
  <c r="BD65" i="3"/>
  <c r="AO65" i="3" s="1"/>
  <c r="BD67" i="3"/>
  <c r="AO67" i="3" s="1"/>
  <c r="AB69" i="3"/>
  <c r="AA69" i="3" s="1"/>
  <c r="BD69" i="3"/>
  <c r="AO69" i="3" s="1"/>
  <c r="BD71" i="3"/>
  <c r="AO71" i="3" s="1"/>
  <c r="BD75" i="3"/>
  <c r="AO75" i="3" s="1"/>
  <c r="BD78" i="3"/>
  <c r="AO78" i="3" s="1"/>
  <c r="BD80" i="3"/>
  <c r="AO80" i="3" s="1"/>
  <c r="BD82" i="3"/>
  <c r="AO82" i="3" s="1"/>
  <c r="BD84" i="3"/>
  <c r="AO84" i="3" s="1"/>
  <c r="AB86" i="3"/>
  <c r="AA86" i="3" s="1"/>
  <c r="BD86" i="3"/>
  <c r="AO86" i="3" s="1"/>
  <c r="BD88" i="3"/>
  <c r="AO88" i="3" s="1"/>
  <c r="AB90" i="3"/>
  <c r="AA90" i="3" s="1"/>
  <c r="BD90" i="3"/>
  <c r="AO90" i="3" s="1"/>
  <c r="BD92" i="3"/>
  <c r="AO92" i="3" s="1"/>
  <c r="BD93" i="3"/>
  <c r="AO93" i="3" s="1"/>
  <c r="BD95" i="3"/>
  <c r="AO95" i="3" s="1"/>
  <c r="BD97" i="3"/>
  <c r="AO97" i="3" s="1"/>
  <c r="AB99" i="3"/>
  <c r="AA99" i="3" s="1"/>
  <c r="BD99" i="3"/>
  <c r="AO99" i="3" s="1"/>
  <c r="BD101" i="3"/>
  <c r="AO101" i="3" s="1"/>
  <c r="BD103" i="3"/>
  <c r="AO103" i="3" s="1"/>
  <c r="BD105" i="3"/>
  <c r="AO105" i="3" s="1"/>
  <c r="AB107" i="3"/>
  <c r="AA107" i="3" s="1"/>
  <c r="BD107" i="3"/>
  <c r="AO107" i="3" s="1"/>
  <c r="AB109" i="3"/>
  <c r="AA109" i="3" s="1"/>
  <c r="BD109" i="3"/>
  <c r="AO109" i="3" s="1"/>
  <c r="AB111" i="3"/>
  <c r="AA111" i="3" s="1"/>
  <c r="BD111" i="3"/>
  <c r="AO111" i="3" s="1"/>
  <c r="BD113" i="3"/>
  <c r="AO113" i="3" s="1"/>
  <c r="BD115" i="3"/>
  <c r="AO115" i="3" s="1"/>
  <c r="AB118" i="3"/>
  <c r="AA118" i="3" s="1"/>
  <c r="BD118" i="3"/>
  <c r="AO118" i="3" s="1"/>
  <c r="BD120" i="3"/>
  <c r="AO120" i="3" s="1"/>
  <c r="BD121" i="3"/>
  <c r="AO121" i="3" s="1"/>
  <c r="BD123" i="3"/>
  <c r="AO123" i="3" s="1"/>
  <c r="BD125" i="3"/>
  <c r="AO125" i="3" s="1"/>
  <c r="BD127" i="3"/>
  <c r="AO127" i="3" s="1"/>
  <c r="BD129" i="3"/>
  <c r="AO129" i="3" s="1"/>
  <c r="BD131" i="3"/>
  <c r="AO131" i="3" s="1"/>
  <c r="BD133" i="3"/>
  <c r="AO133" i="3" s="1"/>
  <c r="BD135" i="3"/>
  <c r="AO135" i="3" s="1"/>
  <c r="BD137" i="3"/>
  <c r="AO137" i="3" s="1"/>
  <c r="AB139" i="3"/>
  <c r="AA139" i="3" s="1"/>
  <c r="BD139" i="3"/>
  <c r="AO139" i="3" s="1"/>
  <c r="BD142" i="3"/>
  <c r="AO142" i="3" s="1"/>
  <c r="BD144" i="3"/>
  <c r="AO144" i="3" s="1"/>
  <c r="BD146" i="3"/>
  <c r="AO146" i="3" s="1"/>
  <c r="BD148" i="3"/>
  <c r="AO148" i="3" s="1"/>
  <c r="BD149" i="3"/>
  <c r="AO149" i="3" s="1"/>
  <c r="BD151" i="3"/>
  <c r="AO151" i="3" s="1"/>
  <c r="BD153" i="3"/>
  <c r="AO153" i="3" s="1"/>
  <c r="BD155" i="3"/>
  <c r="AO155" i="3" s="1"/>
  <c r="BD157" i="3"/>
  <c r="AO157" i="3" s="1"/>
  <c r="BD159" i="3"/>
  <c r="AO159" i="3" s="1"/>
  <c r="BD161" i="3"/>
  <c r="AO161" i="3" s="1"/>
  <c r="BD163" i="3"/>
  <c r="AO163" i="3" s="1"/>
  <c r="BD165" i="3"/>
  <c r="AO165" i="3" s="1"/>
  <c r="BD167" i="3"/>
  <c r="AO167" i="3" s="1"/>
  <c r="BD169" i="3"/>
  <c r="AO169" i="3" s="1"/>
  <c r="AB171" i="3"/>
  <c r="AA171" i="3" s="1"/>
  <c r="BD171" i="3"/>
  <c r="AO171" i="3" s="1"/>
  <c r="BD173" i="3"/>
  <c r="AO173" i="3" s="1"/>
  <c r="BD175" i="3"/>
  <c r="AO175" i="3" s="1"/>
  <c r="BD177" i="3"/>
  <c r="AO177" i="3" s="1"/>
  <c r="BD179" i="3"/>
  <c r="AO179" i="3" s="1"/>
  <c r="BD181" i="3"/>
  <c r="AO181" i="3" s="1"/>
  <c r="BD183" i="3"/>
  <c r="AO183" i="3" s="1"/>
  <c r="BD185" i="3"/>
  <c r="AO185" i="3" s="1"/>
  <c r="BD187" i="3"/>
  <c r="AO187" i="3" s="1"/>
  <c r="BD189" i="3"/>
  <c r="AO189" i="3" s="1"/>
  <c r="BD191" i="3"/>
  <c r="AO191" i="3" s="1"/>
  <c r="BD193" i="3"/>
  <c r="AO193" i="3" s="1"/>
  <c r="BD195" i="3"/>
  <c r="AO195" i="3" s="1"/>
  <c r="BD197" i="3"/>
  <c r="AO197" i="3" s="1"/>
  <c r="BD199" i="3"/>
  <c r="AO199" i="3" s="1"/>
  <c r="BD201" i="3"/>
  <c r="AO201" i="3" s="1"/>
  <c r="AB203" i="3"/>
  <c r="AA203" i="3" s="1"/>
  <c r="BD203" i="3"/>
  <c r="AO203" i="3" s="1"/>
  <c r="BD205" i="3"/>
  <c r="AO205" i="3" s="1"/>
  <c r="BD207" i="3"/>
  <c r="AO207" i="3" s="1"/>
  <c r="BD209" i="3"/>
  <c r="AO209" i="3" s="1"/>
  <c r="BD211" i="3"/>
  <c r="AO211" i="3" s="1"/>
  <c r="BD213" i="3"/>
  <c r="AO213" i="3" s="1"/>
  <c r="BD215" i="3"/>
  <c r="AO215" i="3" s="1"/>
  <c r="BD217" i="3"/>
  <c r="AO217" i="3" s="1"/>
  <c r="BD219" i="3"/>
  <c r="AO219" i="3" s="1"/>
  <c r="BD221" i="3"/>
  <c r="AO221" i="3" s="1"/>
  <c r="BD223" i="3"/>
  <c r="AO223" i="3" s="1"/>
  <c r="BD225" i="3"/>
  <c r="AO225" i="3" s="1"/>
  <c r="BD227" i="3"/>
  <c r="AO227" i="3" s="1"/>
  <c r="AB230" i="3"/>
  <c r="AA230" i="3" s="1"/>
  <c r="BD230" i="3"/>
  <c r="AO230" i="3" s="1"/>
  <c r="AB232" i="3"/>
  <c r="AA232" i="3" s="1"/>
  <c r="BD232" i="3"/>
  <c r="AO232" i="3" s="1"/>
  <c r="BD234" i="3"/>
  <c r="AO234" i="3" s="1"/>
  <c r="AB236" i="3"/>
  <c r="AA236" i="3" s="1"/>
  <c r="BD236" i="3"/>
  <c r="AO236" i="3" s="1"/>
  <c r="AB238" i="3"/>
  <c r="AA238" i="3" s="1"/>
  <c r="BD238" i="3"/>
  <c r="AO238" i="3" s="1"/>
  <c r="AB240" i="3"/>
  <c r="AA240" i="3" s="1"/>
  <c r="BD240" i="3"/>
  <c r="AO240" i="3" s="1"/>
  <c r="BD242" i="3"/>
  <c r="AO242" i="3" s="1"/>
  <c r="BD244" i="3"/>
  <c r="AO244" i="3" s="1"/>
  <c r="BD246" i="3"/>
  <c r="AO246" i="3" s="1"/>
  <c r="BD248" i="3"/>
  <c r="AO248" i="3" s="1"/>
  <c r="BD250" i="3"/>
  <c r="AO250" i="3" s="1"/>
  <c r="BD252" i="3"/>
  <c r="AO252" i="3" s="1"/>
  <c r="BD254" i="3"/>
  <c r="AO254" i="3" s="1"/>
  <c r="BD256" i="3"/>
  <c r="AO256" i="3" s="1"/>
  <c r="BD258" i="3"/>
  <c r="AO258" i="3" s="1"/>
  <c r="BD260" i="3"/>
  <c r="AO260" i="3" s="1"/>
  <c r="AB262" i="3"/>
  <c r="AA262" i="3" s="1"/>
  <c r="BD262" i="3"/>
  <c r="AO262" i="3" s="1"/>
  <c r="BD264" i="3"/>
  <c r="AO264" i="3" s="1"/>
  <c r="BD266" i="3"/>
  <c r="AO266" i="3" s="1"/>
  <c r="BD268" i="3"/>
  <c r="AO268" i="3" s="1"/>
  <c r="BD270" i="3"/>
  <c r="AO270" i="3" s="1"/>
  <c r="AB272" i="3"/>
  <c r="AA272" i="3" s="1"/>
  <c r="BD272" i="3"/>
  <c r="AO272" i="3" s="1"/>
  <c r="BD274" i="3"/>
  <c r="AO274" i="3" s="1"/>
  <c r="AB276" i="3"/>
  <c r="AA276" i="3" s="1"/>
  <c r="BD276" i="3"/>
  <c r="AO276" i="3" s="1"/>
  <c r="AB278" i="3"/>
  <c r="AA278" i="3" s="1"/>
  <c r="BD278" i="3"/>
  <c r="AO278" i="3" s="1"/>
  <c r="AB280" i="3"/>
  <c r="AA280" i="3" s="1"/>
  <c r="BD280" i="3"/>
  <c r="AO280" i="3" s="1"/>
  <c r="BD282" i="3"/>
  <c r="AO282" i="3" s="1"/>
  <c r="BD284" i="3"/>
  <c r="AO284" i="3" s="1"/>
  <c r="BD285" i="3"/>
  <c r="AO285" i="3" s="1"/>
  <c r="BD287" i="3"/>
  <c r="AO287" i="3" s="1"/>
  <c r="BD289" i="3"/>
  <c r="AO289" i="3" s="1"/>
  <c r="BD291" i="3"/>
  <c r="AO291" i="3" s="1"/>
  <c r="AB293" i="3"/>
  <c r="AA293" i="3" s="1"/>
  <c r="BD293" i="3"/>
  <c r="AO293" i="3" s="1"/>
  <c r="BD295" i="3"/>
  <c r="AO295" i="3" s="1"/>
  <c r="AB297" i="3"/>
  <c r="AA297" i="3" s="1"/>
  <c r="BD297" i="3"/>
  <c r="AO297" i="3" s="1"/>
  <c r="BD299" i="3"/>
  <c r="AO299" i="3" s="1"/>
  <c r="BD301" i="3"/>
  <c r="AO301" i="3" s="1"/>
  <c r="BD303" i="3"/>
  <c r="AO303" i="3" s="1"/>
  <c r="BD305" i="3"/>
  <c r="AO305" i="3" s="1"/>
  <c r="BD307" i="3"/>
  <c r="AO307" i="3" s="1"/>
  <c r="BD309" i="3"/>
  <c r="AO309" i="3" s="1"/>
  <c r="BD311" i="3"/>
  <c r="AO311" i="3" s="1"/>
  <c r="BD313" i="3"/>
  <c r="AO313" i="3" s="1"/>
  <c r="BD315" i="3"/>
  <c r="AO315" i="3" s="1"/>
  <c r="BD317" i="3"/>
  <c r="AO317" i="3" s="1"/>
  <c r="AB319" i="3"/>
  <c r="AA319" i="3" s="1"/>
  <c r="BD319" i="3"/>
  <c r="AO319" i="3" s="1"/>
  <c r="BD321" i="3"/>
  <c r="AO321" i="3" s="1"/>
  <c r="BD323" i="3"/>
  <c r="AO323" i="3" s="1"/>
  <c r="BD325" i="3"/>
  <c r="AO325" i="3" s="1"/>
  <c r="BD327" i="3"/>
  <c r="AO327" i="3" s="1"/>
  <c r="BD11" i="3"/>
  <c r="AO11" i="3" s="1"/>
  <c r="BD13" i="3"/>
  <c r="AO13" i="3" s="1"/>
  <c r="BD16" i="3"/>
  <c r="AO16" i="3" s="1"/>
  <c r="BD18" i="3"/>
  <c r="AO18" i="3" s="1"/>
  <c r="BD20" i="3"/>
  <c r="AO20" i="3" s="1"/>
  <c r="BD24" i="3"/>
  <c r="AO24" i="3" s="1"/>
  <c r="BD26" i="3"/>
  <c r="AO26" i="3" s="1"/>
  <c r="BD27" i="3"/>
  <c r="AO27" i="3" s="1"/>
  <c r="BD28" i="3"/>
  <c r="AO28" i="3" s="1"/>
  <c r="BD30" i="3"/>
  <c r="AO30" i="3" s="1"/>
  <c r="BD32" i="3"/>
  <c r="AO32" i="3" s="1"/>
  <c r="AB34" i="3"/>
  <c r="AA34" i="3" s="1"/>
  <c r="BD34" i="3"/>
  <c r="AO34" i="3" s="1"/>
  <c r="BD36" i="3"/>
  <c r="AO36" i="3" s="1"/>
  <c r="BD38" i="3"/>
  <c r="AO38" i="3" s="1"/>
  <c r="BD40" i="3"/>
  <c r="AO40" i="3" s="1"/>
  <c r="BD42" i="3"/>
  <c r="AO42" i="3" s="1"/>
  <c r="BD44" i="3"/>
  <c r="AO44" i="3" s="1"/>
  <c r="BD46" i="3"/>
  <c r="AO46" i="3" s="1"/>
  <c r="BD48" i="3"/>
  <c r="AO48" i="3" s="1"/>
  <c r="BD50" i="3"/>
  <c r="AO50" i="3" s="1"/>
  <c r="BD52" i="3"/>
  <c r="AO52" i="3" s="1"/>
  <c r="BD54" i="3"/>
  <c r="AO54" i="3" s="1"/>
  <c r="BD56" i="3"/>
  <c r="AO56" i="3" s="1"/>
  <c r="BD58" i="3"/>
  <c r="AO58" i="3" s="1"/>
  <c r="BD60" i="3"/>
  <c r="AO60" i="3" s="1"/>
  <c r="BD62" i="3"/>
  <c r="AO62" i="3" s="1"/>
  <c r="AB64" i="3"/>
  <c r="AA64" i="3" s="1"/>
  <c r="BD64" i="3"/>
  <c r="AO64" i="3" s="1"/>
  <c r="BD66" i="3"/>
  <c r="AO66" i="3" s="1"/>
  <c r="BD68" i="3"/>
  <c r="AO68" i="3" s="1"/>
  <c r="BD70" i="3"/>
  <c r="AO70" i="3" s="1"/>
  <c r="BD72" i="3"/>
  <c r="AO72" i="3" s="1"/>
  <c r="BD73" i="3"/>
  <c r="AO73" i="3" s="1"/>
  <c r="BD74" i="3"/>
  <c r="AO74" i="3" s="1"/>
  <c r="BD76" i="3"/>
  <c r="AO76" i="3" s="1"/>
  <c r="BD77" i="3"/>
  <c r="AO77" i="3" s="1"/>
  <c r="BD79" i="3"/>
  <c r="AO79" i="3" s="1"/>
  <c r="BD81" i="3"/>
  <c r="AO81" i="3" s="1"/>
  <c r="BD83" i="3"/>
  <c r="AO83" i="3" s="1"/>
  <c r="BD85" i="3"/>
  <c r="AO85" i="3" s="1"/>
  <c r="BD87" i="3"/>
  <c r="AO87" i="3" s="1"/>
  <c r="BD89" i="3"/>
  <c r="AO89" i="3" s="1"/>
  <c r="BD91" i="3"/>
  <c r="AO91" i="3" s="1"/>
  <c r="P93" i="3"/>
  <c r="AB93" i="3"/>
  <c r="AA93" i="3" s="1"/>
  <c r="AB94" i="3"/>
  <c r="AA94" i="3" s="1"/>
  <c r="BD94" i="3"/>
  <c r="AO94" i="3" s="1"/>
  <c r="AB96" i="3"/>
  <c r="AA96" i="3" s="1"/>
  <c r="BD96" i="3"/>
  <c r="AO96" i="3" s="1"/>
  <c r="BD98" i="3"/>
  <c r="AO98" i="3" s="1"/>
  <c r="BD100" i="3"/>
  <c r="AO100" i="3" s="1"/>
  <c r="BD102" i="3"/>
  <c r="AO102" i="3" s="1"/>
  <c r="BD104" i="3"/>
  <c r="AO104" i="3" s="1"/>
  <c r="BD106" i="3"/>
  <c r="AO106" i="3" s="1"/>
  <c r="BD108" i="3"/>
  <c r="AO108" i="3" s="1"/>
  <c r="BD110" i="3"/>
  <c r="AO110" i="3" s="1"/>
  <c r="BD112" i="3"/>
  <c r="AO112" i="3" s="1"/>
  <c r="BD114" i="3"/>
  <c r="AO114" i="3" s="1"/>
  <c r="BD116" i="3"/>
  <c r="AO116" i="3" s="1"/>
  <c r="BD117" i="3"/>
  <c r="AO117" i="3" s="1"/>
  <c r="BD119" i="3"/>
  <c r="AO119" i="3" s="1"/>
  <c r="AB122" i="3"/>
  <c r="AA122" i="3" s="1"/>
  <c r="BD122" i="3"/>
  <c r="AO122" i="3" s="1"/>
  <c r="BD124" i="3"/>
  <c r="AO124" i="3" s="1"/>
  <c r="AB126" i="3"/>
  <c r="AA126" i="3" s="1"/>
  <c r="BD126" i="3"/>
  <c r="AO126" i="3" s="1"/>
  <c r="BD128" i="3"/>
  <c r="AO128" i="3" s="1"/>
  <c r="AB130" i="3"/>
  <c r="AA130" i="3" s="1"/>
  <c r="BD130" i="3"/>
  <c r="AO130" i="3" s="1"/>
  <c r="AB132" i="3"/>
  <c r="AA132" i="3" s="1"/>
  <c r="BD132" i="3"/>
  <c r="AO132" i="3" s="1"/>
  <c r="AB134" i="3"/>
  <c r="AA134" i="3" s="1"/>
  <c r="BD134" i="3"/>
  <c r="AO134" i="3" s="1"/>
  <c r="AB136" i="3"/>
  <c r="AA136" i="3" s="1"/>
  <c r="BD136" i="3"/>
  <c r="AO136" i="3" s="1"/>
  <c r="AB138" i="3"/>
  <c r="AA138" i="3" s="1"/>
  <c r="BD138" i="3"/>
  <c r="AO138" i="3" s="1"/>
  <c r="BD140" i="3"/>
  <c r="AO140" i="3" s="1"/>
  <c r="BD141" i="3"/>
  <c r="AO141" i="3" s="1"/>
  <c r="BD143" i="3"/>
  <c r="AO143" i="3" s="1"/>
  <c r="BD145" i="3"/>
  <c r="AO145" i="3" s="1"/>
  <c r="AB147" i="3"/>
  <c r="AA147" i="3" s="1"/>
  <c r="BD147" i="3"/>
  <c r="AO147" i="3" s="1"/>
  <c r="AB150" i="3"/>
  <c r="AA150" i="3" s="1"/>
  <c r="BD150" i="3"/>
  <c r="AO150" i="3" s="1"/>
  <c r="BD152" i="3"/>
  <c r="AO152" i="3" s="1"/>
  <c r="AB154" i="3"/>
  <c r="AA154" i="3" s="1"/>
  <c r="BD154" i="3"/>
  <c r="AO154" i="3" s="1"/>
  <c r="AB156" i="3"/>
  <c r="AA156" i="3" s="1"/>
  <c r="BD156" i="3"/>
  <c r="AO156" i="3" s="1"/>
  <c r="AB158" i="3"/>
  <c r="AA158" i="3" s="1"/>
  <c r="BD158" i="3"/>
  <c r="AO158" i="3" s="1"/>
  <c r="AB160" i="3"/>
  <c r="AA160" i="3" s="1"/>
  <c r="BD160" i="3"/>
  <c r="AO160" i="3" s="1"/>
  <c r="BD162" i="3"/>
  <c r="AO162" i="3" s="1"/>
  <c r="AB164" i="3"/>
  <c r="AA164" i="3" s="1"/>
  <c r="BD164" i="3"/>
  <c r="AO164" i="3" s="1"/>
  <c r="AB166" i="3"/>
  <c r="AA166" i="3" s="1"/>
  <c r="BD166" i="3"/>
  <c r="AO166" i="3" s="1"/>
  <c r="AB168" i="3"/>
  <c r="AA168" i="3" s="1"/>
  <c r="BD168" i="3"/>
  <c r="AO168" i="3" s="1"/>
  <c r="AB170" i="3"/>
  <c r="AA170" i="3" s="1"/>
  <c r="BD170" i="3"/>
  <c r="AO170" i="3" s="1"/>
  <c r="BD172" i="3"/>
  <c r="AO172" i="3" s="1"/>
  <c r="BD174" i="3"/>
  <c r="AO174" i="3" s="1"/>
  <c r="BD176" i="3"/>
  <c r="AO176" i="3" s="1"/>
  <c r="BD178" i="3"/>
  <c r="AO178" i="3" s="1"/>
  <c r="AB180" i="3"/>
  <c r="AA180" i="3" s="1"/>
  <c r="BD180" i="3"/>
  <c r="AO180" i="3" s="1"/>
  <c r="BD182" i="3"/>
  <c r="AO182" i="3" s="1"/>
  <c r="BD184" i="3"/>
  <c r="AO184" i="3" s="1"/>
  <c r="AB186" i="3"/>
  <c r="AA186" i="3" s="1"/>
  <c r="BD186" i="3"/>
  <c r="AO186" i="3" s="1"/>
  <c r="AB188" i="3"/>
  <c r="AA188" i="3" s="1"/>
  <c r="BD188" i="3"/>
  <c r="AO188" i="3" s="1"/>
  <c r="BD190" i="3"/>
  <c r="AO190" i="3" s="1"/>
  <c r="BD192" i="3"/>
  <c r="AO192" i="3" s="1"/>
  <c r="BD194" i="3"/>
  <c r="AO194" i="3" s="1"/>
  <c r="AB196" i="3"/>
  <c r="AA196" i="3" s="1"/>
  <c r="BD196" i="3"/>
  <c r="AO196" i="3" s="1"/>
  <c r="BD198" i="3"/>
  <c r="AO198" i="3" s="1"/>
  <c r="BD200" i="3"/>
  <c r="AO200" i="3" s="1"/>
  <c r="BD202" i="3"/>
  <c r="AO202" i="3" s="1"/>
  <c r="BD204" i="3"/>
  <c r="AO204" i="3" s="1"/>
  <c r="BD206" i="3"/>
  <c r="AO206" i="3" s="1"/>
  <c r="BD208" i="3"/>
  <c r="AO208" i="3" s="1"/>
  <c r="BD210" i="3"/>
  <c r="AO210" i="3" s="1"/>
  <c r="BD212" i="3"/>
  <c r="AO212" i="3" s="1"/>
  <c r="BD214" i="3"/>
  <c r="AO214" i="3" s="1"/>
  <c r="BD216" i="3"/>
  <c r="AO216" i="3" s="1"/>
  <c r="BD218" i="3"/>
  <c r="AO218" i="3" s="1"/>
  <c r="BD220" i="3"/>
  <c r="AO220" i="3" s="1"/>
  <c r="BD222" i="3"/>
  <c r="AO222" i="3" s="1"/>
  <c r="BD224" i="3"/>
  <c r="AO224" i="3" s="1"/>
  <c r="BD226" i="3"/>
  <c r="AO226" i="3" s="1"/>
  <c r="BD228" i="3"/>
  <c r="AO228" i="3" s="1"/>
  <c r="BD229" i="3"/>
  <c r="AO229" i="3" s="1"/>
  <c r="BD231" i="3"/>
  <c r="AO231" i="3" s="1"/>
  <c r="BD233" i="3"/>
  <c r="AO233" i="3" s="1"/>
  <c r="BD235" i="3"/>
  <c r="AO235" i="3" s="1"/>
  <c r="BD237" i="3"/>
  <c r="AO237" i="3" s="1"/>
  <c r="BD239" i="3"/>
  <c r="AO239" i="3" s="1"/>
  <c r="BD241" i="3"/>
  <c r="AO241" i="3" s="1"/>
  <c r="BD243" i="3"/>
  <c r="AO243" i="3" s="1"/>
  <c r="BD245" i="3"/>
  <c r="AO245" i="3" s="1"/>
  <c r="BD247" i="3"/>
  <c r="AO247" i="3" s="1"/>
  <c r="AB249" i="3"/>
  <c r="AA249" i="3" s="1"/>
  <c r="BD249" i="3"/>
  <c r="AO249" i="3" s="1"/>
  <c r="BD251" i="3"/>
  <c r="AO251" i="3" s="1"/>
  <c r="BD253" i="3"/>
  <c r="AO253" i="3" s="1"/>
  <c r="BD255" i="3"/>
  <c r="AO255" i="3" s="1"/>
  <c r="BD257" i="3"/>
  <c r="AO257" i="3" s="1"/>
  <c r="BD259" i="3"/>
  <c r="AO259" i="3" s="1"/>
  <c r="BD261" i="3"/>
  <c r="AO261" i="3" s="1"/>
  <c r="BD263" i="3"/>
  <c r="AO263" i="3" s="1"/>
  <c r="BD265" i="3"/>
  <c r="AO265" i="3" s="1"/>
  <c r="BD267" i="3"/>
  <c r="AO267" i="3" s="1"/>
  <c r="BD269" i="3"/>
  <c r="AO269" i="3" s="1"/>
  <c r="BD271" i="3"/>
  <c r="AO271" i="3" s="1"/>
  <c r="BD273" i="3"/>
  <c r="AO273" i="3" s="1"/>
  <c r="BD275" i="3"/>
  <c r="AO275" i="3" s="1"/>
  <c r="BD277" i="3"/>
  <c r="AO277" i="3" s="1"/>
  <c r="BD279" i="3"/>
  <c r="AO279" i="3" s="1"/>
  <c r="BD281" i="3"/>
  <c r="AO281" i="3" s="1"/>
  <c r="BD283" i="3"/>
  <c r="AO283" i="3" s="1"/>
  <c r="AB285" i="3"/>
  <c r="AA285" i="3" s="1"/>
  <c r="AB286" i="3"/>
  <c r="AA286" i="3" s="1"/>
  <c r="BD286" i="3"/>
  <c r="AO286" i="3" s="1"/>
  <c r="AB288" i="3"/>
  <c r="AA288" i="3" s="1"/>
  <c r="BD288" i="3"/>
  <c r="AO288" i="3" s="1"/>
  <c r="AB290" i="3"/>
  <c r="AA290" i="3" s="1"/>
  <c r="BD290" i="3"/>
  <c r="AO290" i="3" s="1"/>
  <c r="AB292" i="3"/>
  <c r="AA292" i="3" s="1"/>
  <c r="BD292" i="3"/>
  <c r="AO292" i="3" s="1"/>
  <c r="BD294" i="3"/>
  <c r="AO294" i="3" s="1"/>
  <c r="BD296" i="3"/>
  <c r="AO296" i="3" s="1"/>
  <c r="BD298" i="3"/>
  <c r="AO298" i="3" s="1"/>
  <c r="BD300" i="3"/>
  <c r="AO300" i="3" s="1"/>
  <c r="AB302" i="3"/>
  <c r="AA302" i="3" s="1"/>
  <c r="BD302" i="3"/>
  <c r="AO302" i="3" s="1"/>
  <c r="BD304" i="3"/>
  <c r="AO304" i="3" s="1"/>
  <c r="BD306" i="3"/>
  <c r="AO306" i="3" s="1"/>
  <c r="BD308" i="3"/>
  <c r="AO308" i="3" s="1"/>
  <c r="BD310" i="3"/>
  <c r="AO310" i="3" s="1"/>
  <c r="BD312" i="3"/>
  <c r="AO312" i="3" s="1"/>
  <c r="BD314" i="3"/>
  <c r="AO314" i="3" s="1"/>
  <c r="BD316" i="3"/>
  <c r="AO316" i="3" s="1"/>
  <c r="BD318" i="3"/>
  <c r="AO318" i="3" s="1"/>
  <c r="BD320" i="3"/>
  <c r="AO320" i="3" s="1"/>
  <c r="BD322" i="3"/>
  <c r="AO322" i="3" s="1"/>
  <c r="BD324" i="3"/>
  <c r="AO324" i="3" s="1"/>
  <c r="BD326" i="3"/>
  <c r="AO326" i="3" s="1"/>
  <c r="BD328" i="3"/>
  <c r="AO328" i="3" s="1"/>
  <c r="BD330" i="3"/>
  <c r="AO330" i="3" s="1"/>
  <c r="BD332" i="3"/>
  <c r="AO332" i="3" s="1"/>
  <c r="BD333" i="3"/>
  <c r="AO333" i="3" s="1"/>
  <c r="BD335" i="3"/>
  <c r="AO335" i="3" s="1"/>
  <c r="BD337" i="3"/>
  <c r="AO337" i="3" s="1"/>
  <c r="BD339" i="3"/>
  <c r="AO339" i="3" s="1"/>
  <c r="BD341" i="3"/>
  <c r="AO341" i="3" s="1"/>
  <c r="BD343" i="3"/>
  <c r="AO343" i="3" s="1"/>
  <c r="BD345" i="3"/>
  <c r="AO345" i="3" s="1"/>
  <c r="BD347" i="3"/>
  <c r="AO347" i="3" s="1"/>
  <c r="AB350" i="3"/>
  <c r="AA350" i="3" s="1"/>
  <c r="BD350" i="3"/>
  <c r="AO350" i="3" s="1"/>
  <c r="BD352" i="3"/>
  <c r="AO352" i="3" s="1"/>
  <c r="BD354" i="3"/>
  <c r="AO354" i="3" s="1"/>
  <c r="BD356" i="3"/>
  <c r="AO356" i="3" s="1"/>
  <c r="BD358" i="3"/>
  <c r="AO358" i="3" s="1"/>
  <c r="BD360" i="3"/>
  <c r="AO360" i="3" s="1"/>
  <c r="BD361" i="3"/>
  <c r="AO361" i="3" s="1"/>
  <c r="BD363" i="3"/>
  <c r="AO363" i="3" s="1"/>
  <c r="BD365" i="3"/>
  <c r="AO365" i="3" s="1"/>
  <c r="BD367" i="3"/>
  <c r="AO367" i="3" s="1"/>
  <c r="AB369" i="3"/>
  <c r="AA369" i="3" s="1"/>
  <c r="BD369" i="3"/>
  <c r="AO369" i="3" s="1"/>
  <c r="BD371" i="3"/>
  <c r="AO371" i="3" s="1"/>
  <c r="BD373" i="3"/>
  <c r="AO373" i="3" s="1"/>
  <c r="AB375" i="3"/>
  <c r="AA375" i="3" s="1"/>
  <c r="BD375" i="3"/>
  <c r="AO375" i="3" s="1"/>
  <c r="BD377" i="3"/>
  <c r="AO377" i="3" s="1"/>
  <c r="BD379" i="3"/>
  <c r="AO379" i="3" s="1"/>
  <c r="BD381" i="3"/>
  <c r="AO381" i="3" s="1"/>
  <c r="BD383" i="3"/>
  <c r="AO383" i="3" s="1"/>
  <c r="BD385" i="3"/>
  <c r="AO385" i="3" s="1"/>
  <c r="AB387" i="3"/>
  <c r="AA387" i="3" s="1"/>
  <c r="BD387" i="3"/>
  <c r="AO387" i="3" s="1"/>
  <c r="BD389" i="3"/>
  <c r="AO389" i="3" s="1"/>
  <c r="BD391" i="3"/>
  <c r="AO391" i="3" s="1"/>
  <c r="BD393" i="3"/>
  <c r="AO393" i="3" s="1"/>
  <c r="BD395" i="3"/>
  <c r="AO395" i="3" s="1"/>
  <c r="BD397" i="3"/>
  <c r="AO397" i="3" s="1"/>
  <c r="BD399" i="3"/>
  <c r="AO399" i="3" s="1"/>
  <c r="AB401" i="3"/>
  <c r="AA401" i="3" s="1"/>
  <c r="BD401" i="3"/>
  <c r="AO401" i="3" s="1"/>
  <c r="BD403" i="3"/>
  <c r="AO403" i="3" s="1"/>
  <c r="AB406" i="3"/>
  <c r="AA406" i="3" s="1"/>
  <c r="BD406" i="3"/>
  <c r="AO406" i="3" s="1"/>
  <c r="AB408" i="3"/>
  <c r="AA408" i="3" s="1"/>
  <c r="BD408" i="3"/>
  <c r="AO408" i="3" s="1"/>
  <c r="BD410" i="3"/>
  <c r="AO410" i="3" s="1"/>
  <c r="AB412" i="3"/>
  <c r="AA412" i="3" s="1"/>
  <c r="BD412" i="3"/>
  <c r="AO412" i="3" s="1"/>
  <c r="BD414" i="3"/>
  <c r="AO414" i="3" s="1"/>
  <c r="BD416" i="3"/>
  <c r="AO416" i="3" s="1"/>
  <c r="BD418" i="3"/>
  <c r="AO418" i="3" s="1"/>
  <c r="BD420" i="3"/>
  <c r="AO420" i="3" s="1"/>
  <c r="BD422" i="3"/>
  <c r="AO422" i="3" s="1"/>
  <c r="BD424" i="3"/>
  <c r="AO424" i="3" s="1"/>
  <c r="BD426" i="3"/>
  <c r="AO426" i="3" s="1"/>
  <c r="AB430" i="3"/>
  <c r="AA430" i="3" s="1"/>
  <c r="BD430" i="3"/>
  <c r="AO430" i="3" s="1"/>
  <c r="BD432" i="3"/>
  <c r="AO432" i="3" s="1"/>
  <c r="BD434" i="3"/>
  <c r="AO434" i="3" s="1"/>
  <c r="BD436" i="3"/>
  <c r="AO436" i="3" s="1"/>
  <c r="BD438" i="3"/>
  <c r="AO438" i="3" s="1"/>
  <c r="BD441" i="3"/>
  <c r="AO441" i="3" s="1"/>
  <c r="BD443" i="3"/>
  <c r="AO443" i="3" s="1"/>
  <c r="BD445" i="3"/>
  <c r="AO445" i="3" s="1"/>
  <c r="BD447" i="3"/>
  <c r="AO447" i="3" s="1"/>
  <c r="BD449" i="3"/>
  <c r="AO449" i="3" s="1"/>
  <c r="BD450" i="3"/>
  <c r="AO450" i="3" s="1"/>
  <c r="BD452" i="3"/>
  <c r="AO452" i="3" s="1"/>
  <c r="BD454" i="3"/>
  <c r="AO454" i="3" s="1"/>
  <c r="BD456" i="3"/>
  <c r="AO456" i="3" s="1"/>
  <c r="AB458" i="3"/>
  <c r="AA458" i="3" s="1"/>
  <c r="BD458" i="3"/>
  <c r="AO458" i="3" s="1"/>
  <c r="BD460" i="3"/>
  <c r="AO460" i="3" s="1"/>
  <c r="BD462" i="3"/>
  <c r="AO462" i="3" s="1"/>
  <c r="BD464" i="3"/>
  <c r="AO464" i="3" s="1"/>
  <c r="BD466" i="3"/>
  <c r="AO466" i="3" s="1"/>
  <c r="BD468" i="3"/>
  <c r="AO468" i="3" s="1"/>
  <c r="BD470" i="3"/>
  <c r="AO470" i="3" s="1"/>
  <c r="BD472" i="3"/>
  <c r="AO472" i="3" s="1"/>
  <c r="BD474" i="3"/>
  <c r="AO474" i="3" s="1"/>
  <c r="BD476" i="3"/>
  <c r="AO476" i="3" s="1"/>
  <c r="BD478" i="3"/>
  <c r="AO478" i="3" s="1"/>
  <c r="BD480" i="3"/>
  <c r="AO480" i="3" s="1"/>
  <c r="BD482" i="3"/>
  <c r="AO482" i="3" s="1"/>
  <c r="BD484" i="3"/>
  <c r="AO484" i="3" s="1"/>
  <c r="BD486" i="3"/>
  <c r="AO486" i="3" s="1"/>
  <c r="BD488" i="3"/>
  <c r="AO488" i="3" s="1"/>
  <c r="BD490" i="3"/>
  <c r="AO490" i="3" s="1"/>
  <c r="BD492" i="3"/>
  <c r="AO492" i="3" s="1"/>
  <c r="AB494" i="3"/>
  <c r="AA494" i="3" s="1"/>
  <c r="BD494" i="3"/>
  <c r="AO494" i="3" s="1"/>
  <c r="BD496" i="3"/>
  <c r="AO496" i="3" s="1"/>
  <c r="BD498" i="3"/>
  <c r="AO498" i="3" s="1"/>
  <c r="AB500" i="3"/>
  <c r="AA500" i="3" s="1"/>
  <c r="BD500" i="3"/>
  <c r="AO500" i="3" s="1"/>
  <c r="BD502" i="3"/>
  <c r="AO502" i="3" s="1"/>
  <c r="BD504" i="3"/>
  <c r="AO504" i="3" s="1"/>
  <c r="BD506" i="3"/>
  <c r="AO506" i="3" s="1"/>
  <c r="BD508" i="3"/>
  <c r="AO508" i="3" s="1"/>
  <c r="BD510" i="3"/>
  <c r="AO510" i="3" s="1"/>
  <c r="AB512" i="3"/>
  <c r="AA512" i="3" s="1"/>
  <c r="BD512" i="3"/>
  <c r="AO512" i="3" s="1"/>
  <c r="BD514" i="3"/>
  <c r="AO514" i="3" s="1"/>
  <c r="BD516" i="3"/>
  <c r="AO516" i="3" s="1"/>
  <c r="BD518" i="3"/>
  <c r="AO518" i="3" s="1"/>
  <c r="BD520" i="3"/>
  <c r="AO520" i="3" s="1"/>
  <c r="AB522" i="3"/>
  <c r="AA522" i="3" s="1"/>
  <c r="BD522" i="3"/>
  <c r="AO522" i="3" s="1"/>
  <c r="BD524" i="3"/>
  <c r="AO524" i="3" s="1"/>
  <c r="BD526" i="3"/>
  <c r="AO526" i="3" s="1"/>
  <c r="BD528" i="3"/>
  <c r="AO528" i="3" s="1"/>
  <c r="BD530" i="3"/>
  <c r="AO530" i="3" s="1"/>
  <c r="AB532" i="3"/>
  <c r="AA532" i="3" s="1"/>
  <c r="BD532" i="3"/>
  <c r="AO532" i="3" s="1"/>
  <c r="BD534" i="3"/>
  <c r="AO534" i="3" s="1"/>
  <c r="BD536" i="3"/>
  <c r="AO536" i="3" s="1"/>
  <c r="BD538" i="3"/>
  <c r="AO538" i="3" s="1"/>
  <c r="BD540" i="3"/>
  <c r="AO540" i="3" s="1"/>
  <c r="AB542" i="3"/>
  <c r="AA542" i="3" s="1"/>
  <c r="BD542" i="3"/>
  <c r="AO542" i="3" s="1"/>
  <c r="BD544" i="3"/>
  <c r="AO544" i="3" s="1"/>
  <c r="BD546" i="3"/>
  <c r="AO546" i="3" s="1"/>
  <c r="BD548" i="3"/>
  <c r="AO548" i="3" s="1"/>
  <c r="AB551" i="3"/>
  <c r="AA551" i="3" s="1"/>
  <c r="BD551" i="3"/>
  <c r="AO551" i="3" s="1"/>
  <c r="BD553" i="3"/>
  <c r="AO553" i="3" s="1"/>
  <c r="BD555" i="3"/>
  <c r="AO555" i="3" s="1"/>
  <c r="AB557" i="3"/>
  <c r="AA557" i="3" s="1"/>
  <c r="BD557" i="3"/>
  <c r="AO557" i="3" s="1"/>
  <c r="BD559" i="3"/>
  <c r="AO559" i="3" s="1"/>
  <c r="BD561" i="3"/>
  <c r="AO561" i="3" s="1"/>
  <c r="BD562" i="3"/>
  <c r="AO562" i="3" s="1"/>
  <c r="BD564" i="3"/>
  <c r="AO564" i="3" s="1"/>
  <c r="BD566" i="3"/>
  <c r="AO566" i="3" s="1"/>
  <c r="BD568" i="3"/>
  <c r="AO568" i="3" s="1"/>
  <c r="BD570" i="3"/>
  <c r="AO570" i="3" s="1"/>
  <c r="BD572" i="3"/>
  <c r="AO572" i="3" s="1"/>
  <c r="BD574" i="3"/>
  <c r="AO574" i="3" s="1"/>
  <c r="BD576" i="3"/>
  <c r="AO576" i="3" s="1"/>
  <c r="BD578" i="3"/>
  <c r="AO578" i="3" s="1"/>
  <c r="AB581" i="3"/>
  <c r="AA581" i="3" s="1"/>
  <c r="BD581" i="3"/>
  <c r="AO581" i="3" s="1"/>
  <c r="BD583" i="3"/>
  <c r="AO583" i="3" s="1"/>
  <c r="BD585" i="3"/>
  <c r="AO585" i="3" s="1"/>
  <c r="BD587" i="3"/>
  <c r="AO587" i="3" s="1"/>
  <c r="BD589" i="3"/>
  <c r="AO589" i="3" s="1"/>
  <c r="BD591" i="3"/>
  <c r="AO591" i="3" s="1"/>
  <c r="BD593" i="3"/>
  <c r="AO593" i="3" s="1"/>
  <c r="BD594" i="3"/>
  <c r="AO594" i="3" s="1"/>
  <c r="BD596" i="3"/>
  <c r="AO596" i="3" s="1"/>
  <c r="AB598" i="3"/>
  <c r="AA598" i="3" s="1"/>
  <c r="BD598" i="3"/>
  <c r="AO598" i="3" s="1"/>
  <c r="BD600" i="3"/>
  <c r="AO600" i="3" s="1"/>
  <c r="AB603" i="3"/>
  <c r="AA603" i="3" s="1"/>
  <c r="BD603" i="3"/>
  <c r="AO603" i="3" s="1"/>
  <c r="BD605" i="3"/>
  <c r="AO605" i="3" s="1"/>
  <c r="BD607" i="3"/>
  <c r="AO607" i="3" s="1"/>
  <c r="P609" i="3"/>
  <c r="AB609" i="3"/>
  <c r="AA609" i="3" s="1"/>
  <c r="BD609" i="3"/>
  <c r="AO609" i="3" s="1"/>
  <c r="P611" i="3"/>
  <c r="BD611" i="3"/>
  <c r="AO611" i="3" s="1"/>
  <c r="D613" i="3"/>
  <c r="C613" i="3" s="1"/>
  <c r="P613" i="3"/>
  <c r="AB613" i="3"/>
  <c r="AA613" i="3" s="1"/>
  <c r="BD613" i="3"/>
  <c r="AO613" i="3" s="1"/>
  <c r="AB615" i="3"/>
  <c r="AA615" i="3" s="1"/>
  <c r="BD615" i="3"/>
  <c r="AO615" i="3" s="1"/>
  <c r="D617" i="3"/>
  <c r="C617" i="3" s="1"/>
  <c r="P618" i="3"/>
  <c r="AB618" i="3"/>
  <c r="AA618" i="3" s="1"/>
  <c r="BD618" i="3"/>
  <c r="AO618" i="3" s="1"/>
  <c r="D620" i="3"/>
  <c r="C620" i="3" s="1"/>
  <c r="P620" i="3"/>
  <c r="O620" i="3" s="1"/>
  <c r="BD620" i="3"/>
  <c r="AO620" i="3" s="1"/>
  <c r="D622" i="3"/>
  <c r="C622" i="3" s="1"/>
  <c r="BD622" i="3"/>
  <c r="AO622" i="3" s="1"/>
  <c r="D624" i="3"/>
  <c r="C624" i="3" s="1"/>
  <c r="BD624" i="3"/>
  <c r="AO624" i="3" s="1"/>
  <c r="AB626" i="3"/>
  <c r="AA626" i="3" s="1"/>
  <c r="BD626" i="3"/>
  <c r="AO626" i="3" s="1"/>
  <c r="D628" i="3"/>
  <c r="C628" i="3" s="1"/>
  <c r="P628" i="3"/>
  <c r="O628" i="3" s="1"/>
  <c r="BD628" i="3"/>
  <c r="AO628" i="3" s="1"/>
  <c r="D630" i="3"/>
  <c r="C630" i="3" s="1"/>
  <c r="AB630" i="3"/>
  <c r="AA630" i="3" s="1"/>
  <c r="BD630" i="3"/>
  <c r="AO630" i="3" s="1"/>
  <c r="D632" i="3"/>
  <c r="C632" i="3" s="1"/>
  <c r="BD632" i="3"/>
  <c r="AO632" i="3" s="1"/>
  <c r="D634" i="3"/>
  <c r="C634" i="3" s="1"/>
  <c r="P634" i="3"/>
  <c r="O634" i="3" s="1"/>
  <c r="BD634" i="3"/>
  <c r="AO634" i="3" s="1"/>
  <c r="D636" i="3"/>
  <c r="C636" i="3" s="1"/>
  <c r="P636" i="3"/>
  <c r="O636" i="3" s="1"/>
  <c r="BD636" i="3"/>
  <c r="AO636" i="3" s="1"/>
  <c r="BD638" i="3"/>
  <c r="AO638" i="3" s="1"/>
  <c r="BD640" i="3"/>
  <c r="AO640" i="3" s="1"/>
  <c r="BD642" i="3"/>
  <c r="AO642" i="3" s="1"/>
  <c r="P644" i="3"/>
  <c r="O644" i="3" s="1"/>
  <c r="BD644" i="3"/>
  <c r="AO644" i="3" s="1"/>
  <c r="BD646" i="3"/>
  <c r="AO646" i="3" s="1"/>
  <c r="D648" i="3"/>
  <c r="C648" i="3" s="1"/>
  <c r="P648" i="3"/>
  <c r="O648" i="3" s="1"/>
  <c r="AB648" i="3"/>
  <c r="AA648" i="3" s="1"/>
  <c r="BD649" i="3"/>
  <c r="AO649" i="3" s="1"/>
  <c r="BD651" i="3"/>
  <c r="AO651" i="3" s="1"/>
  <c r="BD653" i="3"/>
  <c r="AO653" i="3" s="1"/>
  <c r="BD655" i="3"/>
  <c r="AO655" i="3" s="1"/>
  <c r="BD657" i="3"/>
  <c r="AO657" i="3" s="1"/>
  <c r="BD659" i="3"/>
  <c r="AO659" i="3" s="1"/>
  <c r="BD661" i="3"/>
  <c r="AO661" i="3" s="1"/>
  <c r="BD663" i="3"/>
  <c r="AO663" i="3" s="1"/>
  <c r="BD665" i="3"/>
  <c r="AO665" i="3" s="1"/>
  <c r="BD667" i="3"/>
  <c r="AO667" i="3" s="1"/>
  <c r="BD669" i="3"/>
  <c r="AO669" i="3" s="1"/>
  <c r="BD671" i="3"/>
  <c r="AO671" i="3" s="1"/>
  <c r="BD673" i="3"/>
  <c r="AO673" i="3" s="1"/>
  <c r="BD675" i="3"/>
  <c r="AO675" i="3" s="1"/>
  <c r="D677" i="3"/>
  <c r="C677" i="3" s="1"/>
  <c r="P677" i="3"/>
  <c r="O677" i="3" s="1"/>
  <c r="BD677" i="3"/>
  <c r="AO677" i="3" s="1"/>
  <c r="D679" i="3"/>
  <c r="C679" i="3" s="1"/>
  <c r="P679" i="3"/>
  <c r="O679" i="3" s="1"/>
  <c r="BD679" i="3"/>
  <c r="AO679" i="3" s="1"/>
  <c r="D681" i="3"/>
  <c r="C681" i="3" s="1"/>
  <c r="P681" i="3"/>
  <c r="BD681" i="3"/>
  <c r="AO681" i="3" s="1"/>
  <c r="D683" i="3"/>
  <c r="C683" i="3" s="1"/>
  <c r="BD683" i="3"/>
  <c r="AO683" i="3" s="1"/>
  <c r="BD685" i="3"/>
  <c r="AO685" i="3" s="1"/>
  <c r="BD687" i="3"/>
  <c r="AO687" i="3" s="1"/>
  <c r="BD689" i="3"/>
  <c r="AO689" i="3" s="1"/>
  <c r="BD691" i="3"/>
  <c r="AO691" i="3" s="1"/>
  <c r="BD693" i="3"/>
  <c r="AO693" i="3" s="1"/>
  <c r="BD695" i="3"/>
  <c r="AO695" i="3" s="1"/>
  <c r="BD697" i="3"/>
  <c r="AO697" i="3" s="1"/>
  <c r="BD699" i="3"/>
  <c r="AO699" i="3" s="1"/>
  <c r="BD701" i="3"/>
  <c r="AO701" i="3" s="1"/>
  <c r="BD703" i="3"/>
  <c r="AO703" i="3" s="1"/>
  <c r="BD705" i="3"/>
  <c r="AO705" i="3" s="1"/>
  <c r="BD706" i="3"/>
  <c r="AO706" i="3" s="1"/>
  <c r="BD708" i="3"/>
  <c r="AO708" i="3" s="1"/>
  <c r="BD709" i="3"/>
  <c r="AO709" i="3" s="1"/>
  <c r="BD710" i="3"/>
  <c r="AO710" i="3" s="1"/>
  <c r="BD712" i="3"/>
  <c r="AO712" i="3" s="1"/>
  <c r="BD714" i="3"/>
  <c r="AO714" i="3" s="1"/>
  <c r="BD716" i="3"/>
  <c r="AO716" i="3" s="1"/>
  <c r="BD717" i="3"/>
  <c r="AO717" i="3" s="1"/>
  <c r="BD719" i="3"/>
  <c r="AO719" i="3" s="1"/>
  <c r="BD721" i="3"/>
  <c r="AO721" i="3" s="1"/>
  <c r="BD723" i="3"/>
  <c r="AO723" i="3" s="1"/>
  <c r="BD725" i="3"/>
  <c r="AO725" i="3" s="1"/>
  <c r="BD727" i="3"/>
  <c r="AO727" i="3" s="1"/>
  <c r="BD729" i="3"/>
  <c r="AO729" i="3" s="1"/>
  <c r="BD731" i="3"/>
  <c r="AO731" i="3" s="1"/>
  <c r="BD733" i="3"/>
  <c r="AO733" i="3" s="1"/>
  <c r="BD735" i="3"/>
  <c r="AO735" i="3" s="1"/>
  <c r="BD737" i="3"/>
  <c r="AO737" i="3" s="1"/>
  <c r="BD739" i="3"/>
  <c r="AO739" i="3" s="1"/>
  <c r="BD741" i="3"/>
  <c r="AO741" i="3" s="1"/>
  <c r="AB743" i="3"/>
  <c r="AA743" i="3" s="1"/>
  <c r="BD743" i="3"/>
  <c r="AO743" i="3" s="1"/>
  <c r="BD745" i="3"/>
  <c r="AO745" i="3" s="1"/>
  <c r="BD747" i="3"/>
  <c r="AO747" i="3" s="1"/>
  <c r="AB749" i="3"/>
  <c r="AA749" i="3" s="1"/>
  <c r="BD749" i="3"/>
  <c r="AO749" i="3" s="1"/>
  <c r="BD751" i="3"/>
  <c r="AO751" i="3" s="1"/>
  <c r="BD753" i="3"/>
  <c r="AO753" i="3" s="1"/>
  <c r="BD755" i="3"/>
  <c r="AO755" i="3" s="1"/>
  <c r="BD757" i="3"/>
  <c r="AO757" i="3" s="1"/>
  <c r="BD759" i="3"/>
  <c r="AO759" i="3" s="1"/>
  <c r="BD761" i="3"/>
  <c r="AO761" i="3" s="1"/>
  <c r="BD763" i="3"/>
  <c r="AO763" i="3" s="1"/>
  <c r="BD765" i="3"/>
  <c r="AO765" i="3" s="1"/>
  <c r="BD767" i="3"/>
  <c r="AO767" i="3" s="1"/>
  <c r="BD769" i="3"/>
  <c r="AO769" i="3" s="1"/>
  <c r="BD771" i="3"/>
  <c r="AO771" i="3" s="1"/>
  <c r="BD773" i="3"/>
  <c r="AO773" i="3" s="1"/>
  <c r="BD775" i="3"/>
  <c r="AO775" i="3" s="1"/>
  <c r="BD777" i="3"/>
  <c r="AO777" i="3" s="1"/>
  <c r="BD779" i="3"/>
  <c r="AO779" i="3" s="1"/>
  <c r="BD782" i="3"/>
  <c r="AO782" i="3" s="1"/>
  <c r="AB784" i="3"/>
  <c r="AA784" i="3" s="1"/>
  <c r="BD784" i="3"/>
  <c r="AO784" i="3" s="1"/>
  <c r="BD786" i="3"/>
  <c r="AO786" i="3" s="1"/>
  <c r="AB788" i="3"/>
  <c r="AA788" i="3" s="1"/>
  <c r="BD788" i="3"/>
  <c r="AO788" i="3" s="1"/>
  <c r="BD790" i="3"/>
  <c r="AO790" i="3" s="1"/>
  <c r="BD792" i="3"/>
  <c r="AO792" i="3" s="1"/>
  <c r="BD794" i="3"/>
  <c r="AO794" i="3" s="1"/>
  <c r="BD796" i="3"/>
  <c r="AO796" i="3" s="1"/>
  <c r="BD798" i="3"/>
  <c r="AO798" i="3" s="1"/>
  <c r="AB800" i="3"/>
  <c r="AA800" i="3" s="1"/>
  <c r="BD800" i="3"/>
  <c r="AO800" i="3" s="1"/>
  <c r="BD802" i="3"/>
  <c r="AO802" i="3" s="1"/>
  <c r="AB804" i="3"/>
  <c r="AA804" i="3" s="1"/>
  <c r="BD804" i="3"/>
  <c r="AO804" i="3" s="1"/>
  <c r="AB806" i="3"/>
  <c r="AA806" i="3" s="1"/>
  <c r="BD806" i="3"/>
  <c r="AO806" i="3" s="1"/>
  <c r="BD808" i="3"/>
  <c r="AO808" i="3" s="1"/>
  <c r="BD810" i="3"/>
  <c r="AO810" i="3" s="1"/>
  <c r="BD812" i="3"/>
  <c r="AO812" i="3" s="1"/>
  <c r="AB814" i="3"/>
  <c r="AA814" i="3" s="1"/>
  <c r="BD814" i="3"/>
  <c r="AO814" i="3" s="1"/>
  <c r="BD816" i="3"/>
  <c r="AO816" i="3" s="1"/>
  <c r="AB818" i="3"/>
  <c r="AA818" i="3" s="1"/>
  <c r="BD818" i="3"/>
  <c r="AO818" i="3" s="1"/>
  <c r="BD820" i="3"/>
  <c r="AO820" i="3" s="1"/>
  <c r="BD822" i="3"/>
  <c r="AO822" i="3" s="1"/>
  <c r="AB824" i="3"/>
  <c r="AA824" i="3" s="1"/>
  <c r="BD824" i="3"/>
  <c r="AO824" i="3" s="1"/>
  <c r="BD826" i="3"/>
  <c r="AO826" i="3" s="1"/>
  <c r="BD828" i="3"/>
  <c r="AO828" i="3" s="1"/>
  <c r="BD830" i="3"/>
  <c r="AO830" i="3" s="1"/>
  <c r="BD832" i="3"/>
  <c r="AO832" i="3" s="1"/>
  <c r="AB834" i="3"/>
  <c r="AA834" i="3" s="1"/>
  <c r="BD834" i="3"/>
  <c r="AO834" i="3" s="1"/>
  <c r="BD836" i="3"/>
  <c r="AO836" i="3" s="1"/>
  <c r="BD838" i="3"/>
  <c r="AO838" i="3" s="1"/>
  <c r="BD840" i="3"/>
  <c r="AO840" i="3" s="1"/>
  <c r="BD842" i="3"/>
  <c r="AO842" i="3" s="1"/>
  <c r="AB844" i="3"/>
  <c r="AA844" i="3" s="1"/>
  <c r="BD844" i="3"/>
  <c r="AO844" i="3" s="1"/>
  <c r="BD846" i="3"/>
  <c r="AO846" i="3" s="1"/>
  <c r="BD848" i="3"/>
  <c r="AO848" i="3" s="1"/>
  <c r="BD850" i="3"/>
  <c r="AO850" i="3" s="1"/>
  <c r="BD852" i="3"/>
  <c r="AO852" i="3" s="1"/>
  <c r="BD854" i="3"/>
  <c r="AO854" i="3" s="1"/>
  <c r="BD856" i="3"/>
  <c r="AO856" i="3" s="1"/>
  <c r="BD858" i="3"/>
  <c r="AO858" i="3" s="1"/>
  <c r="BD860" i="3"/>
  <c r="AO860" i="3" s="1"/>
  <c r="AB862" i="3"/>
  <c r="AA862" i="3" s="1"/>
  <c r="BD862" i="3"/>
  <c r="AO862" i="3" s="1"/>
  <c r="BD864" i="3"/>
  <c r="AO864" i="3" s="1"/>
  <c r="BD866" i="3"/>
  <c r="AO866" i="3" s="1"/>
  <c r="BD868" i="3"/>
  <c r="AO868" i="3" s="1"/>
  <c r="BD870" i="3"/>
  <c r="AO870" i="3" s="1"/>
  <c r="AB872" i="3"/>
  <c r="AA872" i="3" s="1"/>
  <c r="BD872" i="3"/>
  <c r="AO872" i="3" s="1"/>
  <c r="BD874" i="3"/>
  <c r="AO874" i="3" s="1"/>
  <c r="BD876" i="3"/>
  <c r="AO876" i="3" s="1"/>
  <c r="BD878" i="3"/>
  <c r="AO878" i="3" s="1"/>
  <c r="BD879" i="3"/>
  <c r="AO879" i="3" s="1"/>
  <c r="BD881" i="3"/>
  <c r="AO881" i="3" s="1"/>
  <c r="BD883" i="3"/>
  <c r="AO883" i="3" s="1"/>
  <c r="BD885" i="3"/>
  <c r="AO885" i="3" s="1"/>
  <c r="BD887" i="3"/>
  <c r="AO887" i="3" s="1"/>
  <c r="AB889" i="3"/>
  <c r="AA889" i="3" s="1"/>
  <c r="BD889" i="3"/>
  <c r="AO889" i="3" s="1"/>
  <c r="BD891" i="3"/>
  <c r="AO891" i="3" s="1"/>
  <c r="AB894" i="3"/>
  <c r="AA894" i="3" s="1"/>
  <c r="BD894" i="3"/>
  <c r="AO894" i="3" s="1"/>
  <c r="BD896" i="3"/>
  <c r="AO896" i="3" s="1"/>
  <c r="AB898" i="3"/>
  <c r="AA898" i="3" s="1"/>
  <c r="BD898" i="3"/>
  <c r="AO898" i="3" s="1"/>
  <c r="AB900" i="3"/>
  <c r="AA900" i="3" s="1"/>
  <c r="BD900" i="3"/>
  <c r="AO900" i="3" s="1"/>
  <c r="AB902" i="3"/>
  <c r="AA902" i="3" s="1"/>
  <c r="BD902" i="3"/>
  <c r="AO902" i="3" s="1"/>
  <c r="BD904" i="3"/>
  <c r="AO904" i="3" s="1"/>
  <c r="BD906" i="3"/>
  <c r="AO906" i="3" s="1"/>
  <c r="BD908" i="3"/>
  <c r="AO908" i="3" s="1"/>
  <c r="BD910" i="3"/>
  <c r="AO910" i="3" s="1"/>
  <c r="BD912" i="3"/>
  <c r="AO912" i="3" s="1"/>
  <c r="BD914" i="3"/>
  <c r="AO914" i="3" s="1"/>
  <c r="D916" i="3"/>
  <c r="C916" i="3" s="1"/>
  <c r="P916" i="3"/>
  <c r="O916" i="3" s="1"/>
  <c r="BD916" i="3"/>
  <c r="AO916" i="3" s="1"/>
  <c r="BD918" i="3"/>
  <c r="AO918" i="3" s="1"/>
  <c r="BD920" i="3"/>
  <c r="AO920" i="3" s="1"/>
  <c r="BD922" i="3"/>
  <c r="AO922" i="3" s="1"/>
  <c r="BD924" i="3"/>
  <c r="AO924" i="3" s="1"/>
  <c r="BD926" i="3"/>
  <c r="AO926" i="3" s="1"/>
  <c r="BD928" i="3"/>
  <c r="AO928" i="3" s="1"/>
  <c r="AB930" i="3"/>
  <c r="AA930" i="3" s="1"/>
  <c r="BD930" i="3"/>
  <c r="AO930" i="3" s="1"/>
  <c r="BD932" i="3"/>
  <c r="AO932" i="3" s="1"/>
  <c r="BD934" i="3"/>
  <c r="AO934" i="3" s="1"/>
  <c r="BD936" i="3"/>
  <c r="AO936" i="3" s="1"/>
  <c r="BD938" i="3"/>
  <c r="AO938" i="3" s="1"/>
  <c r="BD940" i="3"/>
  <c r="AO940" i="3" s="1"/>
  <c r="BD942" i="3"/>
  <c r="AO942" i="3" s="1"/>
  <c r="AB944" i="3"/>
  <c r="AA944" i="3" s="1"/>
  <c r="BD944" i="3"/>
  <c r="AO944" i="3" s="1"/>
  <c r="AB947" i="3"/>
  <c r="AA947" i="3" s="1"/>
  <c r="BD947" i="3"/>
  <c r="AO947" i="3" s="1"/>
  <c r="BD949" i="3"/>
  <c r="AO949" i="3" s="1"/>
  <c r="BD951" i="3"/>
  <c r="AO951" i="3" s="1"/>
  <c r="BD953" i="3"/>
  <c r="AO953" i="3" s="1"/>
  <c r="AB955" i="3"/>
  <c r="AA955" i="3" s="1"/>
  <c r="BD955" i="3"/>
  <c r="AO955" i="3" s="1"/>
  <c r="AB957" i="3"/>
  <c r="AA957" i="3" s="1"/>
  <c r="BD957" i="3"/>
  <c r="AO957" i="3" s="1"/>
  <c r="AB959" i="3"/>
  <c r="AA959" i="3" s="1"/>
  <c r="BD959" i="3"/>
  <c r="AO959" i="3" s="1"/>
  <c r="BD961" i="3"/>
  <c r="AO961" i="3" s="1"/>
  <c r="BD963" i="3"/>
  <c r="AO963" i="3" s="1"/>
  <c r="BD965" i="3"/>
  <c r="AO965" i="3" s="1"/>
  <c r="BD967" i="3"/>
  <c r="AO967" i="3" s="1"/>
  <c r="BD969" i="3"/>
  <c r="AO969" i="3" s="1"/>
  <c r="BD971" i="3"/>
  <c r="AO971" i="3" s="1"/>
  <c r="BD973" i="3"/>
  <c r="AO973" i="3" s="1"/>
  <c r="BD975" i="3"/>
  <c r="AO975" i="3" s="1"/>
  <c r="BD977" i="3"/>
  <c r="AO977" i="3" s="1"/>
  <c r="BD979" i="3"/>
  <c r="AO979" i="3" s="1"/>
  <c r="BD981" i="3"/>
  <c r="AO981" i="3" s="1"/>
  <c r="BD983" i="3"/>
  <c r="AO983" i="3" s="1"/>
  <c r="BD985" i="3"/>
  <c r="AO985" i="3" s="1"/>
  <c r="BD987" i="3"/>
  <c r="AO987" i="3" s="1"/>
  <c r="BD988" i="3"/>
  <c r="AO988" i="3" s="1"/>
  <c r="BD990" i="3"/>
  <c r="AO990" i="3" s="1"/>
  <c r="BD992" i="3"/>
  <c r="AO992" i="3" s="1"/>
  <c r="BD994" i="3"/>
  <c r="AO994" i="3" s="1"/>
  <c r="BD996" i="3"/>
  <c r="AO996" i="3" s="1"/>
  <c r="BD998" i="3"/>
  <c r="AO998" i="3" s="1"/>
  <c r="BD1000" i="3"/>
  <c r="AO1000" i="3" s="1"/>
  <c r="BD329" i="3"/>
  <c r="AO329" i="3" s="1"/>
  <c r="BD331" i="3"/>
  <c r="AO331" i="3" s="1"/>
  <c r="BD334" i="3"/>
  <c r="AO334" i="3" s="1"/>
  <c r="AB336" i="3"/>
  <c r="AA336" i="3" s="1"/>
  <c r="BD336" i="3"/>
  <c r="AO336" i="3" s="1"/>
  <c r="BD338" i="3"/>
  <c r="AO338" i="3" s="1"/>
  <c r="BD340" i="3"/>
  <c r="AO340" i="3" s="1"/>
  <c r="BD342" i="3"/>
  <c r="AO342" i="3" s="1"/>
  <c r="BD344" i="3"/>
  <c r="AO344" i="3" s="1"/>
  <c r="BD346" i="3"/>
  <c r="AO346" i="3" s="1"/>
  <c r="BD348" i="3"/>
  <c r="AO348" i="3" s="1"/>
  <c r="BD349" i="3"/>
  <c r="AO349" i="3" s="1"/>
  <c r="BD351" i="3"/>
  <c r="AO351" i="3" s="1"/>
  <c r="BD353" i="3"/>
  <c r="AO353" i="3" s="1"/>
  <c r="BD355" i="3"/>
  <c r="AO355" i="3" s="1"/>
  <c r="BD357" i="3"/>
  <c r="AO357" i="3" s="1"/>
  <c r="BD359" i="3"/>
  <c r="AO359" i="3" s="1"/>
  <c r="AB361" i="3"/>
  <c r="AA361" i="3" s="1"/>
  <c r="AB362" i="3"/>
  <c r="AA362" i="3" s="1"/>
  <c r="BD362" i="3"/>
  <c r="AO362" i="3" s="1"/>
  <c r="AB364" i="3"/>
  <c r="AA364" i="3" s="1"/>
  <c r="BD364" i="3"/>
  <c r="AO364" i="3" s="1"/>
  <c r="AB366" i="3"/>
  <c r="AA366" i="3" s="1"/>
  <c r="BD366" i="3"/>
  <c r="AO366" i="3" s="1"/>
  <c r="BD368" i="3"/>
  <c r="AO368" i="3" s="1"/>
  <c r="BD370" i="3"/>
  <c r="AO370" i="3" s="1"/>
  <c r="BD372" i="3"/>
  <c r="AO372" i="3" s="1"/>
  <c r="BD374" i="3"/>
  <c r="AO374" i="3" s="1"/>
  <c r="BD376" i="3"/>
  <c r="AO376" i="3" s="1"/>
  <c r="BD378" i="3"/>
  <c r="AO378" i="3" s="1"/>
  <c r="AB380" i="3"/>
  <c r="AA380" i="3" s="1"/>
  <c r="BD380" i="3"/>
  <c r="AO380" i="3" s="1"/>
  <c r="BD382" i="3"/>
  <c r="AO382" i="3" s="1"/>
  <c r="AB384" i="3"/>
  <c r="AA384" i="3" s="1"/>
  <c r="BD384" i="3"/>
  <c r="AO384" i="3" s="1"/>
  <c r="BD386" i="3"/>
  <c r="AO386" i="3" s="1"/>
  <c r="BD388" i="3"/>
  <c r="AO388" i="3" s="1"/>
  <c r="BD390" i="3"/>
  <c r="AO390" i="3" s="1"/>
  <c r="BD392" i="3"/>
  <c r="AO392" i="3" s="1"/>
  <c r="AB394" i="3"/>
  <c r="AA394" i="3" s="1"/>
  <c r="BD394" i="3"/>
  <c r="AO394" i="3" s="1"/>
  <c r="BD396" i="3"/>
  <c r="AO396" i="3" s="1"/>
  <c r="BD398" i="3"/>
  <c r="AO398" i="3" s="1"/>
  <c r="BD400" i="3"/>
  <c r="AO400" i="3" s="1"/>
  <c r="BD402" i="3"/>
  <c r="AO402" i="3" s="1"/>
  <c r="BD404" i="3"/>
  <c r="AO404" i="3" s="1"/>
  <c r="BD405" i="3"/>
  <c r="AO405" i="3" s="1"/>
  <c r="BD407" i="3"/>
  <c r="AO407" i="3" s="1"/>
  <c r="BD409" i="3"/>
  <c r="AO409" i="3" s="1"/>
  <c r="BD411" i="3"/>
  <c r="AO411" i="3" s="1"/>
  <c r="BD413" i="3"/>
  <c r="AO413" i="3" s="1"/>
  <c r="BD415" i="3"/>
  <c r="AO415" i="3" s="1"/>
  <c r="BD417" i="3"/>
  <c r="AO417" i="3" s="1"/>
  <c r="BD419" i="3"/>
  <c r="AO419" i="3" s="1"/>
  <c r="BD421" i="3"/>
  <c r="AO421" i="3" s="1"/>
  <c r="BD423" i="3"/>
  <c r="AO423" i="3" s="1"/>
  <c r="AB425" i="3"/>
  <c r="AA425" i="3" s="1"/>
  <c r="BD425" i="3"/>
  <c r="AO425" i="3" s="1"/>
  <c r="BD427" i="3"/>
  <c r="AO427" i="3" s="1"/>
  <c r="BD428" i="3"/>
  <c r="AO428" i="3" s="1"/>
  <c r="BD429" i="3"/>
  <c r="AO429" i="3" s="1"/>
  <c r="BD431" i="3"/>
  <c r="AO431" i="3" s="1"/>
  <c r="BD433" i="3"/>
  <c r="AO433" i="3" s="1"/>
  <c r="BD435" i="3"/>
  <c r="AO435" i="3" s="1"/>
  <c r="BD437" i="3"/>
  <c r="AO437" i="3" s="1"/>
  <c r="D439" i="3"/>
  <c r="C439" i="3" s="1"/>
  <c r="P439" i="3"/>
  <c r="AB439" i="3"/>
  <c r="AA439" i="3" s="1"/>
  <c r="D440" i="3"/>
  <c r="C440" i="3" s="1"/>
  <c r="AB440" i="3"/>
  <c r="AA440" i="3" s="1"/>
  <c r="BD440" i="3"/>
  <c r="AO440" i="3" s="1"/>
  <c r="BD442" i="3"/>
  <c r="AO442" i="3" s="1"/>
  <c r="AB444" i="3"/>
  <c r="AA444" i="3" s="1"/>
  <c r="BD444" i="3"/>
  <c r="AO444" i="3" s="1"/>
  <c r="BD446" i="3"/>
  <c r="AO446" i="3" s="1"/>
  <c r="BD448" i="3"/>
  <c r="AO448" i="3" s="1"/>
  <c r="BD451" i="3"/>
  <c r="AO451" i="3" s="1"/>
  <c r="BD453" i="3"/>
  <c r="AO453" i="3" s="1"/>
  <c r="BD455" i="3"/>
  <c r="AO455" i="3" s="1"/>
  <c r="BD457" i="3"/>
  <c r="AO457" i="3" s="1"/>
  <c r="BD459" i="3"/>
  <c r="AO459" i="3" s="1"/>
  <c r="BD461" i="3"/>
  <c r="AO461" i="3" s="1"/>
  <c r="BD463" i="3"/>
  <c r="AO463" i="3" s="1"/>
  <c r="BD465" i="3"/>
  <c r="AO465" i="3" s="1"/>
  <c r="BD467" i="3"/>
  <c r="AO467" i="3" s="1"/>
  <c r="BD469" i="3"/>
  <c r="AO469" i="3" s="1"/>
  <c r="BD471" i="3"/>
  <c r="AO471" i="3" s="1"/>
  <c r="BD473" i="3"/>
  <c r="AO473" i="3" s="1"/>
  <c r="BD475" i="3"/>
  <c r="AO475" i="3" s="1"/>
  <c r="BD477" i="3"/>
  <c r="AO477" i="3" s="1"/>
  <c r="AB479" i="3"/>
  <c r="AA479" i="3" s="1"/>
  <c r="BD479" i="3"/>
  <c r="AO479" i="3" s="1"/>
  <c r="BD481" i="3"/>
  <c r="AO481" i="3" s="1"/>
  <c r="BD483" i="3"/>
  <c r="AO483" i="3" s="1"/>
  <c r="BD485" i="3"/>
  <c r="AO485" i="3" s="1"/>
  <c r="BD487" i="3"/>
  <c r="AO487" i="3" s="1"/>
  <c r="BD489" i="3"/>
  <c r="AO489" i="3" s="1"/>
  <c r="BD491" i="3"/>
  <c r="AO491" i="3" s="1"/>
  <c r="BD493" i="3"/>
  <c r="AO493" i="3" s="1"/>
  <c r="BD495" i="3"/>
  <c r="AO495" i="3" s="1"/>
  <c r="BD497" i="3"/>
  <c r="AO497" i="3" s="1"/>
  <c r="BD499" i="3"/>
  <c r="AO499" i="3" s="1"/>
  <c r="BD501" i="3"/>
  <c r="AO501" i="3" s="1"/>
  <c r="BD503" i="3"/>
  <c r="AO503" i="3" s="1"/>
  <c r="BD505" i="3"/>
  <c r="AO505" i="3" s="1"/>
  <c r="BD507" i="3"/>
  <c r="AO507" i="3" s="1"/>
  <c r="BD509" i="3"/>
  <c r="AO509" i="3" s="1"/>
  <c r="BD511" i="3"/>
  <c r="AO511" i="3" s="1"/>
  <c r="BD513" i="3"/>
  <c r="AO513" i="3" s="1"/>
  <c r="BD515" i="3"/>
  <c r="AO515" i="3" s="1"/>
  <c r="BD517" i="3"/>
  <c r="AO517" i="3" s="1"/>
  <c r="BD519" i="3"/>
  <c r="AO519" i="3" s="1"/>
  <c r="BD521" i="3"/>
  <c r="AO521" i="3" s="1"/>
  <c r="BD523" i="3"/>
  <c r="AO523" i="3" s="1"/>
  <c r="AB525" i="3"/>
  <c r="AA525" i="3" s="1"/>
  <c r="BD525" i="3"/>
  <c r="AO525" i="3" s="1"/>
  <c r="BD527" i="3"/>
  <c r="AO527" i="3" s="1"/>
  <c r="BD529" i="3"/>
  <c r="AO529" i="3" s="1"/>
  <c r="BD531" i="3"/>
  <c r="AO531" i="3" s="1"/>
  <c r="BD533" i="3"/>
  <c r="AO533" i="3" s="1"/>
  <c r="BD535" i="3"/>
  <c r="AO535" i="3" s="1"/>
  <c r="BD537" i="3"/>
  <c r="AO537" i="3" s="1"/>
  <c r="BD539" i="3"/>
  <c r="AO539" i="3" s="1"/>
  <c r="BD541" i="3"/>
  <c r="AO541" i="3" s="1"/>
  <c r="BD543" i="3"/>
  <c r="AO543" i="3" s="1"/>
  <c r="BD545" i="3"/>
  <c r="AO545" i="3" s="1"/>
  <c r="BD547" i="3"/>
  <c r="AO547" i="3" s="1"/>
  <c r="BD549" i="3"/>
  <c r="AO549" i="3" s="1"/>
  <c r="BD550" i="3"/>
  <c r="AO550" i="3" s="1"/>
  <c r="BD552" i="3"/>
  <c r="AO552" i="3" s="1"/>
  <c r="BD554" i="3"/>
  <c r="AO554" i="3" s="1"/>
  <c r="BD556" i="3"/>
  <c r="AO556" i="3" s="1"/>
  <c r="BD558" i="3"/>
  <c r="AO558" i="3" s="1"/>
  <c r="AB560" i="3"/>
  <c r="AA560" i="3" s="1"/>
  <c r="BD560" i="3"/>
  <c r="AO560" i="3" s="1"/>
  <c r="BD563" i="3"/>
  <c r="AO563" i="3" s="1"/>
  <c r="BD565" i="3"/>
  <c r="AO565" i="3" s="1"/>
  <c r="BD567" i="3"/>
  <c r="AO567" i="3" s="1"/>
  <c r="BD569" i="3"/>
  <c r="AO569" i="3" s="1"/>
  <c r="AB571" i="3"/>
  <c r="AA571" i="3" s="1"/>
  <c r="BD571" i="3"/>
  <c r="AO571" i="3" s="1"/>
  <c r="BD573" i="3"/>
  <c r="AO573" i="3" s="1"/>
  <c r="BD575" i="3"/>
  <c r="AO575" i="3" s="1"/>
  <c r="BD577" i="3"/>
  <c r="AO577" i="3" s="1"/>
  <c r="BD579" i="3"/>
  <c r="AO579" i="3" s="1"/>
  <c r="BD580" i="3"/>
  <c r="AO580" i="3" s="1"/>
  <c r="BD582" i="3"/>
  <c r="AO582" i="3" s="1"/>
  <c r="BD584" i="3"/>
  <c r="AO584" i="3" s="1"/>
  <c r="BD586" i="3"/>
  <c r="AO586" i="3" s="1"/>
  <c r="BD588" i="3"/>
  <c r="AO588" i="3" s="1"/>
  <c r="BD590" i="3"/>
  <c r="AO590" i="3" s="1"/>
  <c r="BD592" i="3"/>
  <c r="AO592" i="3" s="1"/>
  <c r="AB595" i="3"/>
  <c r="AA595" i="3" s="1"/>
  <c r="BD595" i="3"/>
  <c r="AO595" i="3" s="1"/>
  <c r="BD597" i="3"/>
  <c r="AO597" i="3" s="1"/>
  <c r="BD599" i="3"/>
  <c r="AO599" i="3" s="1"/>
  <c r="BD601" i="3"/>
  <c r="AO601" i="3" s="1"/>
  <c r="BD602" i="3"/>
  <c r="AO602" i="3" s="1"/>
  <c r="BD604" i="3"/>
  <c r="AO604" i="3" s="1"/>
  <c r="BD606" i="3"/>
  <c r="AO606" i="3" s="1"/>
  <c r="BD608" i="3"/>
  <c r="AO608" i="3" s="1"/>
  <c r="BD610" i="3"/>
  <c r="AO610" i="3" s="1"/>
  <c r="BD612" i="3"/>
  <c r="AO612" i="3" s="1"/>
  <c r="BD614" i="3"/>
  <c r="AO614" i="3" s="1"/>
  <c r="BD616" i="3"/>
  <c r="AO616" i="3" s="1"/>
  <c r="BD617" i="3"/>
  <c r="AO617" i="3" s="1"/>
  <c r="BD619" i="3"/>
  <c r="AO619" i="3" s="1"/>
  <c r="BD621" i="3"/>
  <c r="AO621" i="3" s="1"/>
  <c r="BD623" i="3"/>
  <c r="AO623" i="3" s="1"/>
  <c r="BD625" i="3"/>
  <c r="AO625" i="3" s="1"/>
  <c r="BD627" i="3"/>
  <c r="AO627" i="3" s="1"/>
  <c r="BD629" i="3"/>
  <c r="AO629" i="3" s="1"/>
  <c r="BD631" i="3"/>
  <c r="AO631" i="3" s="1"/>
  <c r="BD633" i="3"/>
  <c r="AO633" i="3" s="1"/>
  <c r="BD635" i="3"/>
  <c r="AO635" i="3" s="1"/>
  <c r="BD637" i="3"/>
  <c r="AO637" i="3" s="1"/>
  <c r="BD639" i="3"/>
  <c r="AO639" i="3" s="1"/>
  <c r="BD641" i="3"/>
  <c r="AO641" i="3" s="1"/>
  <c r="BD643" i="3"/>
  <c r="AO643" i="3" s="1"/>
  <c r="BD645" i="3"/>
  <c r="AO645" i="3" s="1"/>
  <c r="BD647" i="3"/>
  <c r="AO647" i="3" s="1"/>
  <c r="BD650" i="3"/>
  <c r="AO650" i="3" s="1"/>
  <c r="BD652" i="3"/>
  <c r="AO652" i="3" s="1"/>
  <c r="BD654" i="3"/>
  <c r="AO654" i="3" s="1"/>
  <c r="BD656" i="3"/>
  <c r="AO656" i="3" s="1"/>
  <c r="BD658" i="3"/>
  <c r="AO658" i="3" s="1"/>
  <c r="BD660" i="3"/>
  <c r="AO660" i="3" s="1"/>
  <c r="BD662" i="3"/>
  <c r="AO662" i="3" s="1"/>
  <c r="BD664" i="3"/>
  <c r="AO664" i="3" s="1"/>
  <c r="BD666" i="3"/>
  <c r="AO666" i="3" s="1"/>
  <c r="BD668" i="3"/>
  <c r="AO668" i="3" s="1"/>
  <c r="BD670" i="3"/>
  <c r="AO670" i="3" s="1"/>
  <c r="BD672" i="3"/>
  <c r="AO672" i="3" s="1"/>
  <c r="BD674" i="3"/>
  <c r="AO674" i="3" s="1"/>
  <c r="BD676" i="3"/>
  <c r="AO676" i="3" s="1"/>
  <c r="BD678" i="3"/>
  <c r="AO678" i="3" s="1"/>
  <c r="BD680" i="3"/>
  <c r="AO680" i="3" s="1"/>
  <c r="BD682" i="3"/>
  <c r="AO682" i="3" s="1"/>
  <c r="BD684" i="3"/>
  <c r="AO684" i="3" s="1"/>
  <c r="BD686" i="3"/>
  <c r="AO686" i="3" s="1"/>
  <c r="BD688" i="3"/>
  <c r="AO688" i="3" s="1"/>
  <c r="AB690" i="3"/>
  <c r="AA690" i="3" s="1"/>
  <c r="BD690" i="3"/>
  <c r="AO690" i="3" s="1"/>
  <c r="BD692" i="3"/>
  <c r="AO692" i="3" s="1"/>
  <c r="BD694" i="3"/>
  <c r="AO694" i="3" s="1"/>
  <c r="BD696" i="3"/>
  <c r="AO696" i="3" s="1"/>
  <c r="BD698" i="3"/>
  <c r="AO698" i="3" s="1"/>
  <c r="AB700" i="3"/>
  <c r="AA700" i="3" s="1"/>
  <c r="BD700" i="3"/>
  <c r="AO700" i="3" s="1"/>
  <c r="BD702" i="3"/>
  <c r="AO702" i="3" s="1"/>
  <c r="BD704" i="3"/>
  <c r="AO704" i="3" s="1"/>
  <c r="AB707" i="3"/>
  <c r="AA707" i="3" s="1"/>
  <c r="BD707" i="3"/>
  <c r="AO707" i="3" s="1"/>
  <c r="AB711" i="3"/>
  <c r="AA711" i="3" s="1"/>
  <c r="BD711" i="3"/>
  <c r="AO711" i="3" s="1"/>
  <c r="BD713" i="3"/>
  <c r="AO713" i="3" s="1"/>
  <c r="AB715" i="3"/>
  <c r="AA715" i="3" s="1"/>
  <c r="BD715" i="3"/>
  <c r="AO715" i="3" s="1"/>
  <c r="AB718" i="3"/>
  <c r="AA718" i="3" s="1"/>
  <c r="BD718" i="3"/>
  <c r="AO718" i="3" s="1"/>
  <c r="BD720" i="3"/>
  <c r="AO720" i="3" s="1"/>
  <c r="BD722" i="3"/>
  <c r="AO722" i="3" s="1"/>
  <c r="BD724" i="3"/>
  <c r="AO724" i="3" s="1"/>
  <c r="BD726" i="3"/>
  <c r="AO726" i="3" s="1"/>
  <c r="BD728" i="3"/>
  <c r="AO728" i="3" s="1"/>
  <c r="BD730" i="3"/>
  <c r="AO730" i="3" s="1"/>
  <c r="BD732" i="3"/>
  <c r="AO732" i="3" s="1"/>
  <c r="BD734" i="3"/>
  <c r="AO734" i="3" s="1"/>
  <c r="BD736" i="3"/>
  <c r="AO736" i="3" s="1"/>
  <c r="BD738" i="3"/>
  <c r="AO738" i="3" s="1"/>
  <c r="BD740" i="3"/>
  <c r="AO740" i="3" s="1"/>
  <c r="BD742" i="3"/>
  <c r="AO742" i="3" s="1"/>
  <c r="BD744" i="3"/>
  <c r="AO744" i="3" s="1"/>
  <c r="BD746" i="3"/>
  <c r="AO746" i="3" s="1"/>
  <c r="BD748" i="3"/>
  <c r="AO748" i="3" s="1"/>
  <c r="BD750" i="3"/>
  <c r="AO750" i="3" s="1"/>
  <c r="BD752" i="3"/>
  <c r="AO752" i="3" s="1"/>
  <c r="BD754" i="3"/>
  <c r="AO754" i="3" s="1"/>
  <c r="BD756" i="3"/>
  <c r="AO756" i="3" s="1"/>
  <c r="BD758" i="3"/>
  <c r="AO758" i="3" s="1"/>
  <c r="BD760" i="3"/>
  <c r="AO760" i="3" s="1"/>
  <c r="BD762" i="3"/>
  <c r="AO762" i="3" s="1"/>
  <c r="BD764" i="3"/>
  <c r="AO764" i="3" s="1"/>
  <c r="BD766" i="3"/>
  <c r="AO766" i="3" s="1"/>
  <c r="BD768" i="3"/>
  <c r="AO768" i="3" s="1"/>
  <c r="BD770" i="3"/>
  <c r="AO770" i="3" s="1"/>
  <c r="BD772" i="3"/>
  <c r="AO772" i="3" s="1"/>
  <c r="BD774" i="3"/>
  <c r="AO774" i="3" s="1"/>
  <c r="BD776" i="3"/>
  <c r="AO776" i="3" s="1"/>
  <c r="BD778" i="3"/>
  <c r="AO778" i="3" s="1"/>
  <c r="BD780" i="3"/>
  <c r="AO780" i="3" s="1"/>
  <c r="BD781" i="3"/>
  <c r="AO781" i="3" s="1"/>
  <c r="BD783" i="3"/>
  <c r="AO783" i="3" s="1"/>
  <c r="BD785" i="3"/>
  <c r="AO785" i="3" s="1"/>
  <c r="BD787" i="3"/>
  <c r="AO787" i="3" s="1"/>
  <c r="BD789" i="3"/>
  <c r="AO789" i="3" s="1"/>
  <c r="BD791" i="3"/>
  <c r="AO791" i="3" s="1"/>
  <c r="BD793" i="3"/>
  <c r="AO793" i="3" s="1"/>
  <c r="BD795" i="3"/>
  <c r="AO795" i="3" s="1"/>
  <c r="BD797" i="3"/>
  <c r="AO797" i="3" s="1"/>
  <c r="BD799" i="3"/>
  <c r="AO799" i="3" s="1"/>
  <c r="BD801" i="3"/>
  <c r="AO801" i="3" s="1"/>
  <c r="BD803" i="3"/>
  <c r="AO803" i="3" s="1"/>
  <c r="BD805" i="3"/>
  <c r="AO805" i="3" s="1"/>
  <c r="BD807" i="3"/>
  <c r="AO807" i="3" s="1"/>
  <c r="BD809" i="3"/>
  <c r="AO809" i="3" s="1"/>
  <c r="BD811" i="3"/>
  <c r="AO811" i="3" s="1"/>
  <c r="BD813" i="3"/>
  <c r="AO813" i="3" s="1"/>
  <c r="BD815" i="3"/>
  <c r="AO815" i="3" s="1"/>
  <c r="BD817" i="3"/>
  <c r="AO817" i="3" s="1"/>
  <c r="BD819" i="3"/>
  <c r="AO819" i="3" s="1"/>
  <c r="BD821" i="3"/>
  <c r="AO821" i="3" s="1"/>
  <c r="BD823" i="3"/>
  <c r="AO823" i="3" s="1"/>
  <c r="BD825" i="3"/>
  <c r="AO825" i="3" s="1"/>
  <c r="BD827" i="3"/>
  <c r="AO827" i="3" s="1"/>
  <c r="BD829" i="3"/>
  <c r="AO829" i="3" s="1"/>
  <c r="BD831" i="3"/>
  <c r="AO831" i="3" s="1"/>
  <c r="BD833" i="3"/>
  <c r="AO833" i="3" s="1"/>
  <c r="BD835" i="3"/>
  <c r="AO835" i="3" s="1"/>
  <c r="BD837" i="3"/>
  <c r="AO837" i="3" s="1"/>
  <c r="BD839" i="3"/>
  <c r="AO839" i="3" s="1"/>
  <c r="BD841" i="3"/>
  <c r="AO841" i="3" s="1"/>
  <c r="BD843" i="3"/>
  <c r="AO843" i="3" s="1"/>
  <c r="BD845" i="3"/>
  <c r="AO845" i="3" s="1"/>
  <c r="BD847" i="3"/>
  <c r="AO847" i="3" s="1"/>
  <c r="BD849" i="3"/>
  <c r="AO849" i="3" s="1"/>
  <c r="BD851" i="3"/>
  <c r="AO851" i="3" s="1"/>
  <c r="BD853" i="3"/>
  <c r="AO853" i="3" s="1"/>
  <c r="BD855" i="3"/>
  <c r="AO855" i="3" s="1"/>
  <c r="BD857" i="3"/>
  <c r="AO857" i="3" s="1"/>
  <c r="BD859" i="3"/>
  <c r="AO859" i="3" s="1"/>
  <c r="BD861" i="3"/>
  <c r="AO861" i="3" s="1"/>
  <c r="BD863" i="3"/>
  <c r="AO863" i="3" s="1"/>
  <c r="BD865" i="3"/>
  <c r="AO865" i="3" s="1"/>
  <c r="BD867" i="3"/>
  <c r="AO867" i="3" s="1"/>
  <c r="BD869" i="3"/>
  <c r="AO869" i="3" s="1"/>
  <c r="BD871" i="3"/>
  <c r="AO871" i="3" s="1"/>
  <c r="BD873" i="3"/>
  <c r="AO873" i="3" s="1"/>
  <c r="BD875" i="3"/>
  <c r="AO875" i="3" s="1"/>
  <c r="BD877" i="3"/>
  <c r="AO877" i="3" s="1"/>
  <c r="D879" i="3"/>
  <c r="C879" i="3" s="1"/>
  <c r="P879" i="3"/>
  <c r="O879" i="3" s="1"/>
  <c r="AB879" i="3"/>
  <c r="AA879" i="3" s="1"/>
  <c r="AB880" i="3"/>
  <c r="AA880" i="3" s="1"/>
  <c r="BD880" i="3"/>
  <c r="AO880" i="3" s="1"/>
  <c r="BD882" i="3"/>
  <c r="AO882" i="3" s="1"/>
  <c r="BD884" i="3"/>
  <c r="AO884" i="3" s="1"/>
  <c r="BD886" i="3"/>
  <c r="AO886" i="3" s="1"/>
  <c r="BD888" i="3"/>
  <c r="AO888" i="3" s="1"/>
  <c r="BD890" i="3"/>
  <c r="AO890" i="3" s="1"/>
  <c r="BD892" i="3"/>
  <c r="AO892" i="3" s="1"/>
  <c r="BD893" i="3"/>
  <c r="AO893" i="3" s="1"/>
  <c r="BD895" i="3"/>
  <c r="AO895" i="3" s="1"/>
  <c r="BD897" i="3"/>
  <c r="AO897" i="3" s="1"/>
  <c r="BD899" i="3"/>
  <c r="AO899" i="3" s="1"/>
  <c r="BD901" i="3"/>
  <c r="AO901" i="3" s="1"/>
  <c r="BD903" i="3"/>
  <c r="AO903" i="3" s="1"/>
  <c r="AB905" i="3"/>
  <c r="AA905" i="3" s="1"/>
  <c r="BD905" i="3"/>
  <c r="AO905" i="3" s="1"/>
  <c r="BD907" i="3"/>
  <c r="AO907" i="3" s="1"/>
  <c r="BD909" i="3"/>
  <c r="AO909" i="3" s="1"/>
  <c r="BD911" i="3"/>
  <c r="AO911" i="3" s="1"/>
  <c r="BD913" i="3"/>
  <c r="AO913" i="3" s="1"/>
  <c r="BD915" i="3"/>
  <c r="AO915" i="3" s="1"/>
  <c r="BD917" i="3"/>
  <c r="AO917" i="3" s="1"/>
  <c r="BD919" i="3"/>
  <c r="AO919" i="3" s="1"/>
  <c r="BD921" i="3"/>
  <c r="AO921" i="3" s="1"/>
  <c r="BD923" i="3"/>
  <c r="AO923" i="3" s="1"/>
  <c r="BD925" i="3"/>
  <c r="AO925" i="3" s="1"/>
  <c r="BD927" i="3"/>
  <c r="AO927" i="3" s="1"/>
  <c r="BD929" i="3"/>
  <c r="AO929" i="3" s="1"/>
  <c r="BD931" i="3"/>
  <c r="AO931" i="3" s="1"/>
  <c r="BD933" i="3"/>
  <c r="AO933" i="3" s="1"/>
  <c r="BD935" i="3"/>
  <c r="AO935" i="3" s="1"/>
  <c r="BD937" i="3"/>
  <c r="AO937" i="3" s="1"/>
  <c r="BD939" i="3"/>
  <c r="AO939" i="3" s="1"/>
  <c r="BD941" i="3"/>
  <c r="AO941" i="3" s="1"/>
  <c r="BD943" i="3"/>
  <c r="AO943" i="3" s="1"/>
  <c r="BD945" i="3"/>
  <c r="AO945" i="3" s="1"/>
  <c r="BD946" i="3"/>
  <c r="AO946" i="3" s="1"/>
  <c r="BD948" i="3"/>
  <c r="AO948" i="3" s="1"/>
  <c r="BD950" i="3"/>
  <c r="AO950" i="3" s="1"/>
  <c r="BD952" i="3"/>
  <c r="AO952" i="3" s="1"/>
  <c r="BD954" i="3"/>
  <c r="AO954" i="3" s="1"/>
  <c r="BD956" i="3"/>
  <c r="AO956" i="3" s="1"/>
  <c r="BD958" i="3"/>
  <c r="AO958" i="3" s="1"/>
  <c r="BD960" i="3"/>
  <c r="AO960" i="3" s="1"/>
  <c r="P962" i="3"/>
  <c r="O962" i="3" s="1"/>
  <c r="BD962" i="3"/>
  <c r="AO962" i="3" s="1"/>
  <c r="BD964" i="3"/>
  <c r="AO964" i="3" s="1"/>
  <c r="BD966" i="3"/>
  <c r="AO966" i="3" s="1"/>
  <c r="BD968" i="3"/>
  <c r="AO968" i="3" s="1"/>
  <c r="AB970" i="3"/>
  <c r="AA970" i="3" s="1"/>
  <c r="BD970" i="3"/>
  <c r="AO970" i="3" s="1"/>
  <c r="BD972" i="3"/>
  <c r="AO972" i="3" s="1"/>
  <c r="AB974" i="3"/>
  <c r="AA974" i="3" s="1"/>
  <c r="BD974" i="3"/>
  <c r="AO974" i="3" s="1"/>
  <c r="BD976" i="3"/>
  <c r="AO976" i="3" s="1"/>
  <c r="BD978" i="3"/>
  <c r="AO978" i="3" s="1"/>
  <c r="BD980" i="3"/>
  <c r="AO980" i="3" s="1"/>
  <c r="AB982" i="3"/>
  <c r="AA982" i="3" s="1"/>
  <c r="BD982" i="3"/>
  <c r="AO982" i="3" s="1"/>
  <c r="BD984" i="3"/>
  <c r="AO984" i="3" s="1"/>
  <c r="BD986" i="3"/>
  <c r="AO986" i="3" s="1"/>
  <c r="AB989" i="3"/>
  <c r="AA989" i="3" s="1"/>
  <c r="BD989" i="3"/>
  <c r="AO989" i="3" s="1"/>
  <c r="BD991" i="3"/>
  <c r="AO991" i="3" s="1"/>
  <c r="AB993" i="3"/>
  <c r="AA993" i="3" s="1"/>
  <c r="BD993" i="3"/>
  <c r="AO993" i="3" s="1"/>
  <c r="BD995" i="3"/>
  <c r="AO995" i="3" s="1"/>
  <c r="BD997" i="3"/>
  <c r="AO997" i="3" s="1"/>
  <c r="D999" i="3"/>
  <c r="C999" i="3" s="1"/>
  <c r="BD999" i="3"/>
  <c r="AO999" i="3" s="1"/>
  <c r="BD1001" i="3"/>
  <c r="AO1001" i="3" s="1"/>
  <c r="O14" i="3"/>
  <c r="O19" i="3"/>
  <c r="O25" i="3"/>
  <c r="O29" i="3"/>
  <c r="O33" i="3"/>
  <c r="O35" i="3"/>
  <c r="O41" i="3"/>
  <c r="O51" i="3"/>
  <c r="O55" i="3"/>
  <c r="O65" i="3"/>
  <c r="O69" i="3"/>
  <c r="O73" i="3"/>
  <c r="O77" i="3"/>
  <c r="BE77" i="3" s="1"/>
  <c r="AP77" i="3" s="1"/>
  <c r="O88" i="3"/>
  <c r="O90" i="3"/>
  <c r="O101" i="3"/>
  <c r="O103" i="3"/>
  <c r="O105" i="3"/>
  <c r="O109" i="3"/>
  <c r="O113" i="3"/>
  <c r="O118" i="3"/>
  <c r="D120" i="3"/>
  <c r="C120" i="3" s="1"/>
  <c r="O141" i="3"/>
  <c r="BE141" i="3" s="1"/>
  <c r="AP141" i="3" s="1"/>
  <c r="P173" i="3"/>
  <c r="O175" i="3"/>
  <c r="O183" i="3"/>
  <c r="O185" i="3"/>
  <c r="O187" i="3"/>
  <c r="O191" i="3"/>
  <c r="O195" i="3"/>
  <c r="AB195" i="3"/>
  <c r="AA195" i="3" s="1"/>
  <c r="P201" i="3"/>
  <c r="D203" i="3"/>
  <c r="C203" i="3" s="1"/>
  <c r="P203" i="3"/>
  <c r="D204" i="3"/>
  <c r="C204" i="3" s="1"/>
  <c r="P204" i="3"/>
  <c r="AB204" i="3"/>
  <c r="AA204" i="3" s="1"/>
  <c r="D206" i="3"/>
  <c r="C206" i="3" s="1"/>
  <c r="D208" i="3"/>
  <c r="C208" i="3" s="1"/>
  <c r="P208" i="3"/>
  <c r="AB208" i="3"/>
  <c r="AA208" i="3" s="1"/>
  <c r="D210" i="3"/>
  <c r="C210" i="3" s="1"/>
  <c r="P210" i="3"/>
  <c r="AB210" i="3"/>
  <c r="AA210" i="3" s="1"/>
  <c r="D212" i="3"/>
  <c r="C212" i="3" s="1"/>
  <c r="D214" i="3"/>
  <c r="C214" i="3" s="1"/>
  <c r="P214" i="3"/>
  <c r="AB214" i="3"/>
  <c r="AA214" i="3" s="1"/>
  <c r="D216" i="3"/>
  <c r="C216" i="3" s="1"/>
  <c r="P216" i="3"/>
  <c r="AB216" i="3"/>
  <c r="AA216" i="3" s="1"/>
  <c r="D218" i="3"/>
  <c r="C218" i="3" s="1"/>
  <c r="P218" i="3"/>
  <c r="D220" i="3"/>
  <c r="C220" i="3" s="1"/>
  <c r="P220" i="3"/>
  <c r="AB220" i="3"/>
  <c r="AA220" i="3" s="1"/>
  <c r="D222" i="3"/>
  <c r="C222" i="3" s="1"/>
  <c r="D224" i="3"/>
  <c r="C224" i="3" s="1"/>
  <c r="AB224" i="3"/>
  <c r="AA224" i="3" s="1"/>
  <c r="AB233" i="3"/>
  <c r="AA233" i="3" s="1"/>
  <c r="D243" i="3"/>
  <c r="C243" i="3" s="1"/>
  <c r="P243" i="3"/>
  <c r="D245" i="3"/>
  <c r="C245" i="3" s="1"/>
  <c r="P245" i="3"/>
  <c r="D247" i="3"/>
  <c r="C247" i="3" s="1"/>
  <c r="P247" i="3"/>
  <c r="D249" i="3"/>
  <c r="C249" i="3" s="1"/>
  <c r="P249" i="3"/>
  <c r="D250" i="3"/>
  <c r="C250" i="3" s="1"/>
  <c r="P250" i="3"/>
  <c r="D252" i="3"/>
  <c r="C252" i="3" s="1"/>
  <c r="P252" i="3"/>
  <c r="AB252" i="3"/>
  <c r="AA252" i="3" s="1"/>
  <c r="D254" i="3"/>
  <c r="C254" i="3" s="1"/>
  <c r="D256" i="3"/>
  <c r="C256" i="3" s="1"/>
  <c r="AB256" i="3"/>
  <c r="AA256" i="3" s="1"/>
  <c r="D258" i="3"/>
  <c r="C258" i="3" s="1"/>
  <c r="P258" i="3"/>
  <c r="AB258" i="3"/>
  <c r="AA258" i="3" s="1"/>
  <c r="D260" i="3"/>
  <c r="C260" i="3" s="1"/>
  <c r="P260" i="3"/>
  <c r="AB260" i="3"/>
  <c r="AA260" i="3" s="1"/>
  <c r="O272" i="3"/>
  <c r="O280" i="3"/>
  <c r="O295" i="3"/>
  <c r="O311" i="3"/>
  <c r="D321" i="3"/>
  <c r="C321" i="3" s="1"/>
  <c r="P321" i="3"/>
  <c r="D323" i="3"/>
  <c r="C323" i="3" s="1"/>
  <c r="D325" i="3"/>
  <c r="C325" i="3" s="1"/>
  <c r="P325" i="3"/>
  <c r="D327" i="3"/>
  <c r="C327" i="3" s="1"/>
  <c r="P327" i="3"/>
  <c r="AB327" i="3"/>
  <c r="AA327" i="3" s="1"/>
  <c r="O329" i="3"/>
  <c r="O336" i="3"/>
  <c r="O362" i="3"/>
  <c r="O364" i="3"/>
  <c r="O366" i="3"/>
  <c r="O378" i="3"/>
  <c r="O390" i="3"/>
  <c r="O396" i="3"/>
  <c r="P400" i="3"/>
  <c r="O419" i="3"/>
  <c r="O421" i="3"/>
  <c r="O423" i="3"/>
  <c r="O433" i="3"/>
  <c r="O439" i="3"/>
  <c r="O444" i="3"/>
  <c r="O446" i="3"/>
  <c r="O448" i="3"/>
  <c r="O450" i="3"/>
  <c r="BE450" i="3" s="1"/>
  <c r="AP450" i="3" s="1"/>
  <c r="O451" i="3"/>
  <c r="O576" i="3"/>
  <c r="O600" i="3"/>
  <c r="O609" i="3"/>
  <c r="O611" i="3"/>
  <c r="O613" i="3"/>
  <c r="O617" i="3"/>
  <c r="O618" i="3"/>
  <c r="D649" i="3"/>
  <c r="C649" i="3" s="1"/>
  <c r="P649" i="3"/>
  <c r="AB649" i="3"/>
  <c r="AA649" i="3" s="1"/>
  <c r="D651" i="3"/>
  <c r="C651" i="3" s="1"/>
  <c r="P651" i="3"/>
  <c r="D653" i="3"/>
  <c r="C653" i="3" s="1"/>
  <c r="AB653" i="3"/>
  <c r="AA653" i="3" s="1"/>
  <c r="D655" i="3"/>
  <c r="C655" i="3" s="1"/>
  <c r="P655" i="3"/>
  <c r="D657" i="3"/>
  <c r="C657" i="3" s="1"/>
  <c r="P657" i="3"/>
  <c r="AB657" i="3"/>
  <c r="AA657" i="3" s="1"/>
  <c r="D659" i="3"/>
  <c r="C659" i="3" s="1"/>
  <c r="P659" i="3"/>
  <c r="D661" i="3"/>
  <c r="C661" i="3" s="1"/>
  <c r="P661" i="3"/>
  <c r="D663" i="3"/>
  <c r="C663" i="3" s="1"/>
  <c r="D665" i="3"/>
  <c r="C665" i="3" s="1"/>
  <c r="P665" i="3"/>
  <c r="AB665" i="3"/>
  <c r="AA665" i="3" s="1"/>
  <c r="D667" i="3"/>
  <c r="C667" i="3" s="1"/>
  <c r="P667" i="3"/>
  <c r="D669" i="3"/>
  <c r="C669" i="3" s="1"/>
  <c r="P671" i="3"/>
  <c r="D673" i="3"/>
  <c r="C673" i="3" s="1"/>
  <c r="P673" i="3"/>
  <c r="AB673" i="3"/>
  <c r="AA673" i="3" s="1"/>
  <c r="O681" i="3"/>
  <c r="O737" i="3"/>
  <c r="O739" i="3"/>
  <c r="O741" i="3"/>
  <c r="O745" i="3"/>
  <c r="O747" i="3"/>
  <c r="O751" i="3"/>
  <c r="O753" i="3"/>
  <c r="O759" i="3"/>
  <c r="O765" i="3"/>
  <c r="O767" i="3"/>
  <c r="D769" i="3"/>
  <c r="C769" i="3" s="1"/>
  <c r="P769" i="3"/>
  <c r="P773" i="3"/>
  <c r="AB773" i="3"/>
  <c r="AA773" i="3" s="1"/>
  <c r="P775" i="3"/>
  <c r="P777" i="3"/>
  <c r="D779" i="3"/>
  <c r="C779" i="3" s="1"/>
  <c r="O779" i="3"/>
  <c r="O782" i="3"/>
  <c r="O786" i="3"/>
  <c r="O798" i="3"/>
  <c r="O804" i="3"/>
  <c r="O806" i="3"/>
  <c r="O812" i="3"/>
  <c r="O818" i="3"/>
  <c r="O820" i="3"/>
  <c r="O824" i="3"/>
  <c r="O826" i="3"/>
  <c r="O830" i="3"/>
  <c r="O832" i="3"/>
  <c r="O834" i="3"/>
  <c r="O838" i="3"/>
  <c r="O844" i="3"/>
  <c r="O858" i="3"/>
  <c r="O862" i="3"/>
  <c r="O870" i="3"/>
  <c r="O874" i="3"/>
  <c r="O893" i="3"/>
  <c r="BE893" i="3" s="1"/>
  <c r="AP893" i="3" s="1"/>
  <c r="O894" i="3"/>
  <c r="O898" i="3"/>
  <c r="O900" i="3"/>
  <c r="O902" i="3"/>
  <c r="O904" i="3"/>
  <c r="O908" i="3"/>
  <c r="O914" i="3"/>
  <c r="O934" i="3"/>
  <c r="O946" i="3"/>
  <c r="O947" i="3"/>
  <c r="O949" i="3"/>
  <c r="O955" i="3"/>
  <c r="O959" i="3"/>
  <c r="O24" i="3"/>
  <c r="O30" i="3"/>
  <c r="P40" i="3"/>
  <c r="O54" i="3"/>
  <c r="P56" i="3"/>
  <c r="O60" i="3"/>
  <c r="O79" i="3"/>
  <c r="O91" i="3"/>
  <c r="O93" i="3"/>
  <c r="O94" i="3"/>
  <c r="O100" i="3"/>
  <c r="P110" i="3"/>
  <c r="O114" i="3"/>
  <c r="D116" i="3"/>
  <c r="C116" i="3" s="1"/>
  <c r="O121" i="3"/>
  <c r="O126" i="3"/>
  <c r="O128" i="3"/>
  <c r="O130" i="3"/>
  <c r="O132" i="3"/>
  <c r="O134" i="3"/>
  <c r="O136" i="3"/>
  <c r="O138" i="3"/>
  <c r="O154" i="3"/>
  <c r="O160" i="3"/>
  <c r="O166" i="3"/>
  <c r="O168" i="3"/>
  <c r="AB174" i="3"/>
  <c r="AA174" i="3" s="1"/>
  <c r="O178" i="3"/>
  <c r="O180" i="3"/>
  <c r="O190" i="3"/>
  <c r="O196" i="3"/>
  <c r="O209" i="3"/>
  <c r="O215" i="3"/>
  <c r="O221" i="3"/>
  <c r="O229" i="3"/>
  <c r="BE229" i="3" s="1"/>
  <c r="AP229" i="3" s="1"/>
  <c r="O230" i="3"/>
  <c r="O232" i="3"/>
  <c r="D271" i="3"/>
  <c r="C271" i="3" s="1"/>
  <c r="P271" i="3"/>
  <c r="D273" i="3"/>
  <c r="C273" i="3" s="1"/>
  <c r="O279" i="3"/>
  <c r="O285" i="3"/>
  <c r="O300" i="3"/>
  <c r="O306" i="3"/>
  <c r="O345" i="3"/>
  <c r="O349" i="3"/>
  <c r="BE349" i="3" s="1"/>
  <c r="AP349" i="3" s="1"/>
  <c r="O350" i="3"/>
  <c r="O371" i="3"/>
  <c r="O373" i="3"/>
  <c r="O375" i="3"/>
  <c r="O377" i="3"/>
  <c r="P383" i="3"/>
  <c r="O385" i="3"/>
  <c r="O389" i="3"/>
  <c r="O391" i="3"/>
  <c r="O410" i="3"/>
  <c r="O412" i="3"/>
  <c r="O429" i="3"/>
  <c r="BE429" i="3" s="1"/>
  <c r="AP429" i="3" s="1"/>
  <c r="O492" i="3"/>
  <c r="O496" i="3"/>
  <c r="O498" i="3"/>
  <c r="O512" i="3"/>
  <c r="O522" i="3"/>
  <c r="O532" i="3"/>
  <c r="O534" i="3"/>
  <c r="O536" i="3"/>
  <c r="O544" i="3"/>
  <c r="O546" i="3"/>
  <c r="O550" i="3"/>
  <c r="BE550" i="3" s="1"/>
  <c r="AP550" i="3" s="1"/>
  <c r="O553" i="3"/>
  <c r="O557" i="3"/>
  <c r="O571" i="3"/>
  <c r="O586" i="3"/>
  <c r="O588" i="3"/>
  <c r="O590" i="3"/>
  <c r="O592" i="3"/>
  <c r="O594" i="3"/>
  <c r="O704" i="3"/>
  <c r="O707" i="3"/>
  <c r="O710" i="3"/>
  <c r="O715" i="3"/>
  <c r="O717" i="3"/>
  <c r="O718" i="3"/>
  <c r="O732" i="3"/>
  <c r="D736" i="3"/>
  <c r="C736" i="3" s="1"/>
  <c r="O847" i="3"/>
  <c r="AB849" i="3"/>
  <c r="AA849" i="3" s="1"/>
  <c r="D851" i="3"/>
  <c r="C851" i="3" s="1"/>
  <c r="P851" i="3"/>
  <c r="D853" i="3"/>
  <c r="C853" i="3" s="1"/>
  <c r="AB853" i="3"/>
  <c r="AA853" i="3" s="1"/>
  <c r="D855" i="3"/>
  <c r="C855" i="3" s="1"/>
  <c r="P855" i="3"/>
  <c r="D857" i="3"/>
  <c r="C857" i="3" s="1"/>
  <c r="AB857" i="3"/>
  <c r="AA857" i="3" s="1"/>
  <c r="D859" i="3"/>
  <c r="C859" i="3" s="1"/>
  <c r="P859" i="3"/>
  <c r="D861" i="3"/>
  <c r="C861" i="3" s="1"/>
  <c r="P861" i="3"/>
  <c r="AB863" i="3"/>
  <c r="AA863" i="3" s="1"/>
  <c r="D865" i="3"/>
  <c r="C865" i="3" s="1"/>
  <c r="P865" i="3"/>
  <c r="D867" i="3"/>
  <c r="C867" i="3" s="1"/>
  <c r="P867" i="3"/>
  <c r="D869" i="3"/>
  <c r="C869" i="3" s="1"/>
  <c r="O877" i="3"/>
  <c r="O880" i="3"/>
  <c r="D886" i="3"/>
  <c r="C886" i="3" s="1"/>
  <c r="O927" i="3"/>
  <c r="O988" i="3"/>
  <c r="O993" i="3"/>
  <c r="AB1001" i="3"/>
  <c r="AA1001" i="3" s="1"/>
  <c r="P33" i="15"/>
  <c r="E19" i="1"/>
  <c r="P28" i="15"/>
  <c r="D11" i="3"/>
  <c r="C11" i="3" s="1"/>
  <c r="D13" i="3"/>
  <c r="C13" i="3" s="1"/>
  <c r="D226" i="3"/>
  <c r="C226" i="3" s="1"/>
  <c r="P226" i="3"/>
  <c r="D270" i="3"/>
  <c r="C270" i="3" s="1"/>
  <c r="P270" i="3"/>
  <c r="D368" i="3"/>
  <c r="C368" i="3" s="1"/>
  <c r="P368" i="3"/>
  <c r="P999" i="3"/>
  <c r="O34" i="15"/>
  <c r="O41" i="15" s="1"/>
  <c r="O42" i="15" s="1"/>
  <c r="AB78" i="3"/>
  <c r="AA78" i="3" s="1"/>
  <c r="BE78" i="3" s="1"/>
  <c r="AP78" i="3" s="1"/>
  <c r="P120" i="3"/>
  <c r="D123" i="3"/>
  <c r="C123" i="3" s="1"/>
  <c r="P123" i="3"/>
  <c r="P142" i="3"/>
  <c r="AB142" i="3"/>
  <c r="AA142" i="3" s="1"/>
  <c r="D144" i="3"/>
  <c r="C144" i="3" s="1"/>
  <c r="P144" i="3"/>
  <c r="AB144" i="3"/>
  <c r="AA144" i="3" s="1"/>
  <c r="D153" i="3"/>
  <c r="C153" i="3" s="1"/>
  <c r="P198" i="3"/>
  <c r="AB198" i="3"/>
  <c r="AA198" i="3" s="1"/>
  <c r="AB213" i="3"/>
  <c r="AA213" i="3" s="1"/>
  <c r="P242" i="3"/>
  <c r="AB242" i="3"/>
  <c r="AA242" i="3" s="1"/>
  <c r="D244" i="3"/>
  <c r="C244" i="3" s="1"/>
  <c r="D267" i="3"/>
  <c r="C267" i="3" s="1"/>
  <c r="P273" i="3"/>
  <c r="D410" i="3"/>
  <c r="C410" i="3" s="1"/>
  <c r="D598" i="3"/>
  <c r="C598" i="3" s="1"/>
  <c r="P598" i="3"/>
  <c r="D599" i="3"/>
  <c r="C599" i="3" s="1"/>
  <c r="P599" i="3"/>
  <c r="AB599" i="3"/>
  <c r="AA599" i="3" s="1"/>
  <c r="AB858" i="3"/>
  <c r="AA858" i="3" s="1"/>
  <c r="D24" i="13"/>
  <c r="F19" i="1"/>
  <c r="N13" i="3"/>
  <c r="K34" i="15"/>
  <c r="K41" i="15" s="1"/>
  <c r="K42" i="15" s="1"/>
  <c r="N35" i="16"/>
  <c r="N42" i="16" s="1"/>
  <c r="N43" i="16" s="1"/>
  <c r="S19" i="16"/>
  <c r="K19" i="16"/>
  <c r="O19" i="16"/>
  <c r="F9" i="17"/>
  <c r="F30" i="17" s="1"/>
  <c r="F37" i="17" s="1"/>
  <c r="F38" i="17" s="1"/>
  <c r="N9" i="17"/>
  <c r="N30" i="17" s="1"/>
  <c r="N37" i="17" s="1"/>
  <c r="N38" i="17" s="1"/>
  <c r="P18" i="3"/>
  <c r="D33" i="3"/>
  <c r="C33" i="3" s="1"/>
  <c r="P63" i="3"/>
  <c r="AB110" i="3"/>
  <c r="AA110" i="3" s="1"/>
  <c r="D275" i="3"/>
  <c r="C275" i="3" s="1"/>
  <c r="D411" i="3"/>
  <c r="C411" i="3" s="1"/>
  <c r="P563" i="3"/>
  <c r="D565" i="3"/>
  <c r="C565" i="3" s="1"/>
  <c r="P565" i="3"/>
  <c r="AB565" i="3"/>
  <c r="AA565" i="3" s="1"/>
  <c r="D567" i="3"/>
  <c r="C567" i="3" s="1"/>
  <c r="P567" i="3"/>
  <c r="D569" i="3"/>
  <c r="C569" i="3" s="1"/>
  <c r="P569" i="3"/>
  <c r="AB569" i="3"/>
  <c r="AA569" i="3" s="1"/>
  <c r="D574" i="3"/>
  <c r="C574" i="3" s="1"/>
  <c r="D575" i="3"/>
  <c r="C575" i="3" s="1"/>
  <c r="P575" i="3"/>
  <c r="AB575" i="3"/>
  <c r="AA575" i="3" s="1"/>
  <c r="P577" i="3"/>
  <c r="D579" i="3"/>
  <c r="C579" i="3" s="1"/>
  <c r="D582" i="3"/>
  <c r="C582" i="3" s="1"/>
  <c r="P582" i="3"/>
  <c r="P584" i="3"/>
  <c r="D586" i="3"/>
  <c r="C586" i="3" s="1"/>
  <c r="D587" i="3"/>
  <c r="C587" i="3" s="1"/>
  <c r="D600" i="3"/>
  <c r="C600" i="3" s="1"/>
  <c r="D601" i="3"/>
  <c r="C601" i="3" s="1"/>
  <c r="P601" i="3"/>
  <c r="D604" i="3"/>
  <c r="C604" i="3" s="1"/>
  <c r="P604" i="3"/>
  <c r="D606" i="3"/>
  <c r="C606" i="3" s="1"/>
  <c r="P606" i="3"/>
  <c r="D610" i="3"/>
  <c r="C610" i="3" s="1"/>
  <c r="P610" i="3"/>
  <c r="D614" i="3"/>
  <c r="C614" i="3" s="1"/>
  <c r="P614" i="3"/>
  <c r="D616" i="3"/>
  <c r="C616" i="3" s="1"/>
  <c r="P616" i="3"/>
  <c r="D621" i="3"/>
  <c r="C621" i="3" s="1"/>
  <c r="P621" i="3"/>
  <c r="D623" i="3"/>
  <c r="C623" i="3" s="1"/>
  <c r="P623" i="3"/>
  <c r="K16" i="16"/>
  <c r="S16" i="16"/>
  <c r="O16" i="16"/>
  <c r="J9" i="17"/>
  <c r="J30" i="17" s="1"/>
  <c r="J37" i="17" s="1"/>
  <c r="J38" i="17" s="1"/>
  <c r="R9" i="17"/>
  <c r="R30" i="17" s="1"/>
  <c r="R37" i="17" s="1"/>
  <c r="R38" i="17" s="1"/>
  <c r="P48" i="3"/>
  <c r="AB54" i="3"/>
  <c r="AA54" i="3" s="1"/>
  <c r="D62" i="3"/>
  <c r="C62" i="3" s="1"/>
  <c r="AB100" i="3"/>
  <c r="AA100" i="3" s="1"/>
  <c r="D125" i="3"/>
  <c r="C125" i="3" s="1"/>
  <c r="P125" i="3"/>
  <c r="D127" i="3"/>
  <c r="C127" i="3" s="1"/>
  <c r="P127" i="3"/>
  <c r="D146" i="3"/>
  <c r="C146" i="3" s="1"/>
  <c r="P146" i="3"/>
  <c r="P153" i="3"/>
  <c r="D155" i="3"/>
  <c r="C155" i="3" s="1"/>
  <c r="D157" i="3"/>
  <c r="C157" i="3" s="1"/>
  <c r="P157" i="3"/>
  <c r="D159" i="3"/>
  <c r="C159" i="3" s="1"/>
  <c r="D161" i="3"/>
  <c r="C161" i="3" s="1"/>
  <c r="P161" i="3"/>
  <c r="D200" i="3"/>
  <c r="C200" i="3" s="1"/>
  <c r="P200" i="3"/>
  <c r="AB200" i="3"/>
  <c r="AA200" i="3" s="1"/>
  <c r="D205" i="3"/>
  <c r="C205" i="3" s="1"/>
  <c r="D213" i="3"/>
  <c r="C213" i="3" s="1"/>
  <c r="P213" i="3"/>
  <c r="D231" i="3"/>
  <c r="C231" i="3" s="1"/>
  <c r="P231" i="3"/>
  <c r="D235" i="3"/>
  <c r="C235" i="3" s="1"/>
  <c r="D282" i="3"/>
  <c r="C282" i="3" s="1"/>
  <c r="D287" i="3"/>
  <c r="C287" i="3" s="1"/>
  <c r="P287" i="3"/>
  <c r="D299" i="3"/>
  <c r="C299" i="3" s="1"/>
  <c r="D407" i="3"/>
  <c r="C407" i="3" s="1"/>
  <c r="P453" i="3"/>
  <c r="D455" i="3"/>
  <c r="C455" i="3" s="1"/>
  <c r="P455" i="3"/>
  <c r="D457" i="3"/>
  <c r="C457" i="3" s="1"/>
  <c r="AB461" i="3"/>
  <c r="AA461" i="3" s="1"/>
  <c r="P463" i="3"/>
  <c r="AB465" i="3"/>
  <c r="AA465" i="3" s="1"/>
  <c r="D467" i="3"/>
  <c r="C467" i="3" s="1"/>
  <c r="P467" i="3"/>
  <c r="D469" i="3"/>
  <c r="C469" i="3" s="1"/>
  <c r="P469" i="3"/>
  <c r="D473" i="3"/>
  <c r="C473" i="3" s="1"/>
  <c r="P473" i="3"/>
  <c r="AB475" i="3"/>
  <c r="AA475" i="3" s="1"/>
  <c r="D477" i="3"/>
  <c r="C477" i="3" s="1"/>
  <c r="D479" i="3"/>
  <c r="C479" i="3" s="1"/>
  <c r="P479" i="3"/>
  <c r="D480" i="3"/>
  <c r="C480" i="3" s="1"/>
  <c r="P480" i="3"/>
  <c r="AB480" i="3"/>
  <c r="AA480" i="3" s="1"/>
  <c r="D482" i="3"/>
  <c r="C482" i="3" s="1"/>
  <c r="P482" i="3"/>
  <c r="D484" i="3"/>
  <c r="C484" i="3" s="1"/>
  <c r="P484" i="3"/>
  <c r="D486" i="3"/>
  <c r="C486" i="3" s="1"/>
  <c r="P486" i="3"/>
  <c r="AB486" i="3"/>
  <c r="AA486" i="3" s="1"/>
  <c r="P624" i="3"/>
  <c r="P626" i="3"/>
  <c r="P627" i="3"/>
  <c r="AB627" i="3"/>
  <c r="AA627" i="3" s="1"/>
  <c r="D629" i="3"/>
  <c r="C629" i="3" s="1"/>
  <c r="P629" i="3"/>
  <c r="D633" i="3"/>
  <c r="C633" i="3" s="1"/>
  <c r="P633" i="3"/>
  <c r="AB633" i="3"/>
  <c r="AA633" i="3" s="1"/>
  <c r="D635" i="3"/>
  <c r="C635" i="3" s="1"/>
  <c r="P635" i="3"/>
  <c r="D637" i="3"/>
  <c r="C637" i="3" s="1"/>
  <c r="D639" i="3"/>
  <c r="C639" i="3" s="1"/>
  <c r="P639" i="3"/>
  <c r="AB639" i="3"/>
  <c r="AA639" i="3" s="1"/>
  <c r="AB684" i="3"/>
  <c r="AA684" i="3" s="1"/>
  <c r="D688" i="3"/>
  <c r="C688" i="3" s="1"/>
  <c r="D690" i="3"/>
  <c r="C690" i="3" s="1"/>
  <c r="P690" i="3"/>
  <c r="D691" i="3"/>
  <c r="C691" i="3" s="1"/>
  <c r="P691" i="3"/>
  <c r="AB691" i="3"/>
  <c r="AA691" i="3" s="1"/>
  <c r="D693" i="3"/>
  <c r="C693" i="3" s="1"/>
  <c r="P693" i="3"/>
  <c r="D695" i="3"/>
  <c r="C695" i="3" s="1"/>
  <c r="P695" i="3"/>
  <c r="D697" i="3"/>
  <c r="C697" i="3" s="1"/>
  <c r="P697" i="3"/>
  <c r="D699" i="3"/>
  <c r="C699" i="3" s="1"/>
  <c r="P699" i="3"/>
  <c r="D727" i="3"/>
  <c r="C727" i="3" s="1"/>
  <c r="AB727" i="3"/>
  <c r="AA727" i="3" s="1"/>
  <c r="P729" i="3"/>
  <c r="D731" i="3"/>
  <c r="C731" i="3" s="1"/>
  <c r="P789" i="3"/>
  <c r="AB791" i="3"/>
  <c r="AA791" i="3" s="1"/>
  <c r="D793" i="3"/>
  <c r="C793" i="3" s="1"/>
  <c r="P793" i="3"/>
  <c r="D795" i="3"/>
  <c r="C795" i="3" s="1"/>
  <c r="P795" i="3"/>
  <c r="D797" i="3"/>
  <c r="C797" i="3" s="1"/>
  <c r="P797" i="3"/>
  <c r="D799" i="3"/>
  <c r="C799" i="3" s="1"/>
  <c r="P799" i="3"/>
  <c r="D803" i="3"/>
  <c r="C803" i="3" s="1"/>
  <c r="D805" i="3"/>
  <c r="C805" i="3" s="1"/>
  <c r="P807" i="3"/>
  <c r="D809" i="3"/>
  <c r="C809" i="3" s="1"/>
  <c r="P809" i="3"/>
  <c r="D811" i="3"/>
  <c r="C811" i="3" s="1"/>
  <c r="P811" i="3"/>
  <c r="D813" i="3"/>
  <c r="C813" i="3" s="1"/>
  <c r="P813" i="3"/>
  <c r="P815" i="3"/>
  <c r="D817" i="3"/>
  <c r="C817" i="3" s="1"/>
  <c r="P817" i="3"/>
  <c r="P819" i="3"/>
  <c r="AB819" i="3"/>
  <c r="AA819" i="3" s="1"/>
  <c r="D821" i="3"/>
  <c r="C821" i="3" s="1"/>
  <c r="P821" i="3"/>
  <c r="D823" i="3"/>
  <c r="C823" i="3" s="1"/>
  <c r="AB823" i="3"/>
  <c r="AA823" i="3" s="1"/>
  <c r="D825" i="3"/>
  <c r="C825" i="3" s="1"/>
  <c r="P825" i="3"/>
  <c r="AB827" i="3"/>
  <c r="AA827" i="3" s="1"/>
  <c r="D829" i="3"/>
  <c r="C829" i="3" s="1"/>
  <c r="P829" i="3"/>
  <c r="D833" i="3"/>
  <c r="C833" i="3" s="1"/>
  <c r="P835" i="3"/>
  <c r="D837" i="3"/>
  <c r="C837" i="3" s="1"/>
  <c r="P837" i="3"/>
  <c r="P839" i="3"/>
  <c r="D841" i="3"/>
  <c r="C841" i="3" s="1"/>
  <c r="D843" i="3"/>
  <c r="C843" i="3" s="1"/>
  <c r="P843" i="3"/>
  <c r="P846" i="3"/>
  <c r="AB846" i="3"/>
  <c r="AA846" i="3" s="1"/>
  <c r="D848" i="3"/>
  <c r="C848" i="3" s="1"/>
  <c r="L16" i="13"/>
  <c r="L17" i="13" s="1"/>
  <c r="L22" i="13"/>
  <c r="L23" i="13" s="1"/>
  <c r="P869" i="3"/>
  <c r="D13" i="13"/>
  <c r="O13" i="13"/>
  <c r="D20" i="13"/>
  <c r="H22" i="13"/>
  <c r="O22" i="13" s="1"/>
  <c r="D25" i="13"/>
  <c r="D27" i="13" s="1"/>
  <c r="L27" i="13"/>
  <c r="L28" i="13" s="1"/>
  <c r="S14" i="16"/>
  <c r="O14" i="16"/>
  <c r="K14" i="16"/>
  <c r="S20" i="16"/>
  <c r="O20" i="16"/>
  <c r="K20" i="16"/>
  <c r="S12" i="16"/>
  <c r="O12" i="16"/>
  <c r="S15" i="16"/>
  <c r="O15" i="16"/>
  <c r="K15" i="16"/>
  <c r="E8" i="13"/>
  <c r="D8" i="13" s="1"/>
  <c r="A5" i="14"/>
  <c r="B3" i="23"/>
  <c r="B3" i="22"/>
  <c r="F16" i="1"/>
  <c r="D16" i="1"/>
  <c r="T32" i="15"/>
  <c r="L32" i="15"/>
  <c r="L29" i="15"/>
  <c r="L28" i="15" s="1"/>
  <c r="T29" i="15"/>
  <c r="T28" i="15" s="1"/>
  <c r="T33" i="15"/>
  <c r="P59" i="3"/>
  <c r="P95" i="3"/>
  <c r="D129" i="3"/>
  <c r="C129" i="3" s="1"/>
  <c r="P135" i="3"/>
  <c r="AB161" i="3"/>
  <c r="AA161" i="3" s="1"/>
  <c r="AB185" i="3"/>
  <c r="AA185" i="3" s="1"/>
  <c r="AB207" i="3"/>
  <c r="AA207" i="3" s="1"/>
  <c r="P282" i="3"/>
  <c r="AB282" i="3"/>
  <c r="AA282" i="3" s="1"/>
  <c r="D289" i="3"/>
  <c r="C289" i="3" s="1"/>
  <c r="P289" i="3"/>
  <c r="P299" i="3"/>
  <c r="P386" i="3"/>
  <c r="P568" i="3"/>
  <c r="D641" i="3"/>
  <c r="C641" i="3" s="1"/>
  <c r="P641" i="3"/>
  <c r="D643" i="3"/>
  <c r="C643" i="3" s="1"/>
  <c r="P643" i="3"/>
  <c r="AB643" i="3"/>
  <c r="AA643" i="3" s="1"/>
  <c r="AB645" i="3"/>
  <c r="AA645" i="3" s="1"/>
  <c r="D647" i="3"/>
  <c r="C647" i="3" s="1"/>
  <c r="P647" i="3"/>
  <c r="D650" i="3"/>
  <c r="C650" i="3" s="1"/>
  <c r="P650" i="3"/>
  <c r="D652" i="3"/>
  <c r="C652" i="3" s="1"/>
  <c r="P652" i="3"/>
  <c r="D656" i="3"/>
  <c r="C656" i="3" s="1"/>
  <c r="P656" i="3"/>
  <c r="AB656" i="3"/>
  <c r="AA656" i="3" s="1"/>
  <c r="D658" i="3"/>
  <c r="C658" i="3" s="1"/>
  <c r="P658" i="3"/>
  <c r="D660" i="3"/>
  <c r="C660" i="3" s="1"/>
  <c r="P660" i="3"/>
  <c r="D662" i="3"/>
  <c r="C662" i="3" s="1"/>
  <c r="P662" i="3"/>
  <c r="D664" i="3"/>
  <c r="C664" i="3" s="1"/>
  <c r="P664" i="3"/>
  <c r="D666" i="3"/>
  <c r="C666" i="3" s="1"/>
  <c r="P17" i="3"/>
  <c r="D50" i="3"/>
  <c r="C50" i="3" s="1"/>
  <c r="P50" i="3"/>
  <c r="AB50" i="3"/>
  <c r="AA50" i="3" s="1"/>
  <c r="D68" i="3"/>
  <c r="C68" i="3" s="1"/>
  <c r="P68" i="3"/>
  <c r="P70" i="3"/>
  <c r="P89" i="3"/>
  <c r="D102" i="3"/>
  <c r="C102" i="3" s="1"/>
  <c r="P102" i="3"/>
  <c r="AB102" i="3"/>
  <c r="AA102" i="3" s="1"/>
  <c r="D104" i="3"/>
  <c r="C104" i="3" s="1"/>
  <c r="P104" i="3"/>
  <c r="D106" i="3"/>
  <c r="C106" i="3" s="1"/>
  <c r="P106" i="3"/>
  <c r="P116" i="3"/>
  <c r="AB116" i="3"/>
  <c r="AA116" i="3" s="1"/>
  <c r="AB145" i="3"/>
  <c r="AA145" i="3" s="1"/>
  <c r="P182" i="3"/>
  <c r="AB182" i="3"/>
  <c r="AA182" i="3" s="1"/>
  <c r="AB192" i="3"/>
  <c r="AA192" i="3" s="1"/>
  <c r="BE192" i="3" s="1"/>
  <c r="AP192" i="3" s="1"/>
  <c r="D194" i="3"/>
  <c r="C194" i="3" s="1"/>
  <c r="P194" i="3"/>
  <c r="AB194" i="3"/>
  <c r="AA194" i="3" s="1"/>
  <c r="D197" i="3"/>
  <c r="C197" i="3" s="1"/>
  <c r="P206" i="3"/>
  <c r="P212" i="3"/>
  <c r="AB212" i="3"/>
  <c r="AA212" i="3" s="1"/>
  <c r="P223" i="3"/>
  <c r="P244" i="3"/>
  <c r="AB244" i="3"/>
  <c r="AA244" i="3" s="1"/>
  <c r="D248" i="3"/>
  <c r="C248" i="3" s="1"/>
  <c r="P248" i="3"/>
  <c r="P251" i="3"/>
  <c r="D253" i="3"/>
  <c r="C253" i="3" s="1"/>
  <c r="P253" i="3"/>
  <c r="D255" i="3"/>
  <c r="C255" i="3" s="1"/>
  <c r="P255" i="3"/>
  <c r="P265" i="3"/>
  <c r="P267" i="3"/>
  <c r="P269" i="3"/>
  <c r="AB271" i="3"/>
  <c r="AA271" i="3" s="1"/>
  <c r="P275" i="3"/>
  <c r="P277" i="3"/>
  <c r="AB279" i="3"/>
  <c r="AA279" i="3" s="1"/>
  <c r="P281" i="3"/>
  <c r="P296" i="3"/>
  <c r="AB296" i="3"/>
  <c r="AA296" i="3" s="1"/>
  <c r="AB310" i="3"/>
  <c r="AA310" i="3" s="1"/>
  <c r="AB356" i="3"/>
  <c r="AA356" i="3" s="1"/>
  <c r="D358" i="3"/>
  <c r="C358" i="3" s="1"/>
  <c r="P358" i="3"/>
  <c r="D379" i="3"/>
  <c r="C379" i="3" s="1"/>
  <c r="P379" i="3"/>
  <c r="D393" i="3"/>
  <c r="C393" i="3" s="1"/>
  <c r="P411" i="3"/>
  <c r="P413" i="3"/>
  <c r="P474" i="3"/>
  <c r="P529" i="3"/>
  <c r="P579" i="3"/>
  <c r="P587" i="3"/>
  <c r="D589" i="3"/>
  <c r="C589" i="3" s="1"/>
  <c r="D608" i="3"/>
  <c r="C608" i="3" s="1"/>
  <c r="D619" i="3"/>
  <c r="C619" i="3" s="1"/>
  <c r="AB623" i="3"/>
  <c r="AA623" i="3" s="1"/>
  <c r="D638" i="3"/>
  <c r="C638" i="3" s="1"/>
  <c r="P666" i="3"/>
  <c r="D668" i="3"/>
  <c r="C668" i="3" s="1"/>
  <c r="D670" i="3"/>
  <c r="C670" i="3" s="1"/>
  <c r="P670" i="3"/>
  <c r="D674" i="3"/>
  <c r="C674" i="3" s="1"/>
  <c r="P674" i="3"/>
  <c r="D676" i="3"/>
  <c r="C676" i="3" s="1"/>
  <c r="P676" i="3"/>
  <c r="D678" i="3"/>
  <c r="C678" i="3" s="1"/>
  <c r="P678" i="3"/>
  <c r="D680" i="3"/>
  <c r="C680" i="3" s="1"/>
  <c r="P680" i="3"/>
  <c r="D682" i="3"/>
  <c r="C682" i="3" s="1"/>
  <c r="D684" i="3"/>
  <c r="C684" i="3" s="1"/>
  <c r="P684" i="3"/>
  <c r="D685" i="3"/>
  <c r="C685" i="3" s="1"/>
  <c r="P685" i="3"/>
  <c r="AB685" i="3"/>
  <c r="AA685" i="3" s="1"/>
  <c r="D687" i="3"/>
  <c r="C687" i="3" s="1"/>
  <c r="P687" i="3"/>
  <c r="AB687" i="3"/>
  <c r="AA687" i="3" s="1"/>
  <c r="D689" i="3"/>
  <c r="C689" i="3" s="1"/>
  <c r="D692" i="3"/>
  <c r="C692" i="3" s="1"/>
  <c r="P692" i="3"/>
  <c r="D694" i="3"/>
  <c r="C694" i="3" s="1"/>
  <c r="P694" i="3"/>
  <c r="D696" i="3"/>
  <c r="C696" i="3" s="1"/>
  <c r="P696" i="3"/>
  <c r="D698" i="3"/>
  <c r="C698" i="3" s="1"/>
  <c r="D700" i="3"/>
  <c r="C700" i="3" s="1"/>
  <c r="P700" i="3"/>
  <c r="D701" i="3"/>
  <c r="C701" i="3" s="1"/>
  <c r="P701" i="3"/>
  <c r="AB701" i="3"/>
  <c r="AA701" i="3" s="1"/>
  <c r="D703" i="3"/>
  <c r="C703" i="3" s="1"/>
  <c r="P703" i="3"/>
  <c r="D708" i="3"/>
  <c r="C708" i="3" s="1"/>
  <c r="D712" i="3"/>
  <c r="C712" i="3" s="1"/>
  <c r="P712" i="3"/>
  <c r="D716" i="3"/>
  <c r="C716" i="3" s="1"/>
  <c r="D719" i="3"/>
  <c r="C719" i="3" s="1"/>
  <c r="P719" i="3"/>
  <c r="D721" i="3"/>
  <c r="C721" i="3" s="1"/>
  <c r="P721" i="3"/>
  <c r="D723" i="3"/>
  <c r="C723" i="3" s="1"/>
  <c r="P723" i="3"/>
  <c r="AB725" i="3"/>
  <c r="AA725" i="3" s="1"/>
  <c r="P731" i="3"/>
  <c r="P801" i="3"/>
  <c r="P805" i="3"/>
  <c r="P848" i="3"/>
  <c r="H11" i="13"/>
  <c r="O14" i="13"/>
  <c r="O15" i="13"/>
  <c r="H16" i="13"/>
  <c r="O21" i="13"/>
  <c r="O26" i="13"/>
  <c r="H27" i="13"/>
  <c r="AB798" i="3"/>
  <c r="AA798" i="3" s="1"/>
  <c r="P808" i="3"/>
  <c r="D810" i="3"/>
  <c r="C810" i="3" s="1"/>
  <c r="P816" i="3"/>
  <c r="P842" i="3"/>
  <c r="AB861" i="3"/>
  <c r="AA861" i="3" s="1"/>
  <c r="AB869" i="3"/>
  <c r="AA869" i="3" s="1"/>
  <c r="D871" i="3"/>
  <c r="C871" i="3" s="1"/>
  <c r="P886" i="3"/>
  <c r="L11" i="13"/>
  <c r="P708" i="3"/>
  <c r="D714" i="3"/>
  <c r="C714" i="3" s="1"/>
  <c r="AB714" i="3"/>
  <c r="AA714" i="3" s="1"/>
  <c r="P727" i="3"/>
  <c r="D728" i="3"/>
  <c r="C728" i="3" s="1"/>
  <c r="P728" i="3"/>
  <c r="AB728" i="3"/>
  <c r="AA728" i="3" s="1"/>
  <c r="D730" i="3"/>
  <c r="C730" i="3" s="1"/>
  <c r="P730" i="3"/>
  <c r="D732" i="3"/>
  <c r="C732" i="3" s="1"/>
  <c r="D733" i="3"/>
  <c r="C733" i="3" s="1"/>
  <c r="P733" i="3"/>
  <c r="AB733" i="3"/>
  <c r="AA733" i="3" s="1"/>
  <c r="D735" i="3"/>
  <c r="C735" i="3" s="1"/>
  <c r="P735" i="3"/>
  <c r="D738" i="3"/>
  <c r="C738" i="3" s="1"/>
  <c r="P738" i="3"/>
  <c r="D740" i="3"/>
  <c r="C740" i="3" s="1"/>
  <c r="D742" i="3"/>
  <c r="C742" i="3" s="1"/>
  <c r="P742" i="3"/>
  <c r="D744" i="3"/>
  <c r="C744" i="3" s="1"/>
  <c r="P744" i="3"/>
  <c r="AB744" i="3"/>
  <c r="AA744" i="3" s="1"/>
  <c r="P746" i="3"/>
  <c r="AB746" i="3"/>
  <c r="AA746" i="3" s="1"/>
  <c r="D748" i="3"/>
  <c r="C748" i="3" s="1"/>
  <c r="P748" i="3"/>
  <c r="D750" i="3"/>
  <c r="C750" i="3" s="1"/>
  <c r="D752" i="3"/>
  <c r="C752" i="3" s="1"/>
  <c r="D754" i="3"/>
  <c r="C754" i="3" s="1"/>
  <c r="P754" i="3"/>
  <c r="D756" i="3"/>
  <c r="C756" i="3" s="1"/>
  <c r="P756" i="3"/>
  <c r="D758" i="3"/>
  <c r="C758" i="3" s="1"/>
  <c r="D760" i="3"/>
  <c r="C760" i="3" s="1"/>
  <c r="P760" i="3"/>
  <c r="D762" i="3"/>
  <c r="C762" i="3" s="1"/>
  <c r="P762" i="3"/>
  <c r="D764" i="3"/>
  <c r="C764" i="3" s="1"/>
  <c r="P764" i="3"/>
  <c r="AB764" i="3"/>
  <c r="AA764" i="3" s="1"/>
  <c r="D766" i="3"/>
  <c r="C766" i="3" s="1"/>
  <c r="P766" i="3"/>
  <c r="D768" i="3"/>
  <c r="C768" i="3" s="1"/>
  <c r="P768" i="3"/>
  <c r="D770" i="3"/>
  <c r="C770" i="3" s="1"/>
  <c r="P770" i="3"/>
  <c r="D772" i="3"/>
  <c r="C772" i="3" s="1"/>
  <c r="P772" i="3"/>
  <c r="AB772" i="3"/>
  <c r="AA772" i="3" s="1"/>
  <c r="P774" i="3"/>
  <c r="AB774" i="3"/>
  <c r="AA774" i="3" s="1"/>
  <c r="D776" i="3"/>
  <c r="C776" i="3" s="1"/>
  <c r="AB776" i="3"/>
  <c r="AA776" i="3" s="1"/>
  <c r="D780" i="3"/>
  <c r="C780" i="3" s="1"/>
  <c r="D783" i="3"/>
  <c r="C783" i="3" s="1"/>
  <c r="P783" i="3"/>
  <c r="D785" i="3"/>
  <c r="C785" i="3" s="1"/>
  <c r="D787" i="3"/>
  <c r="C787" i="3" s="1"/>
  <c r="P871" i="3"/>
  <c r="AB248" i="3"/>
  <c r="AA248" i="3" s="1"/>
  <c r="D301" i="3"/>
  <c r="C301" i="3" s="1"/>
  <c r="P301" i="3"/>
  <c r="AB301" i="3"/>
  <c r="AA301" i="3" s="1"/>
  <c r="D303" i="3"/>
  <c r="C303" i="3" s="1"/>
  <c r="P303" i="3"/>
  <c r="D305" i="3"/>
  <c r="C305" i="3" s="1"/>
  <c r="P305" i="3"/>
  <c r="AB305" i="3"/>
  <c r="AA305" i="3" s="1"/>
  <c r="D307" i="3"/>
  <c r="C307" i="3" s="1"/>
  <c r="P307" i="3"/>
  <c r="AB307" i="3"/>
  <c r="AA307" i="3" s="1"/>
  <c r="D309" i="3"/>
  <c r="C309" i="3" s="1"/>
  <c r="P309" i="3"/>
  <c r="D311" i="3"/>
  <c r="C311" i="3" s="1"/>
  <c r="D312" i="3"/>
  <c r="C312" i="3" s="1"/>
  <c r="P312" i="3"/>
  <c r="AB312" i="3"/>
  <c r="AA312" i="3" s="1"/>
  <c r="D314" i="3"/>
  <c r="C314" i="3" s="1"/>
  <c r="P314" i="3"/>
  <c r="D318" i="3"/>
  <c r="C318" i="3" s="1"/>
  <c r="P318" i="3"/>
  <c r="D320" i="3"/>
  <c r="C320" i="3" s="1"/>
  <c r="P320" i="3"/>
  <c r="AB320" i="3"/>
  <c r="AA320" i="3" s="1"/>
  <c r="D322" i="3"/>
  <c r="C322" i="3" s="1"/>
  <c r="P322" i="3"/>
  <c r="AB322" i="3"/>
  <c r="AA322" i="3" s="1"/>
  <c r="D324" i="3"/>
  <c r="C324" i="3" s="1"/>
  <c r="P324" i="3"/>
  <c r="AB324" i="3"/>
  <c r="AA324" i="3" s="1"/>
  <c r="D326" i="3"/>
  <c r="C326" i="3" s="1"/>
  <c r="P326" i="3"/>
  <c r="D328" i="3"/>
  <c r="C328" i="3" s="1"/>
  <c r="P328" i="3"/>
  <c r="AB328" i="3"/>
  <c r="AA328" i="3" s="1"/>
  <c r="D330" i="3"/>
  <c r="C330" i="3" s="1"/>
  <c r="P330" i="3"/>
  <c r="D335" i="3"/>
  <c r="C335" i="3" s="1"/>
  <c r="P335" i="3"/>
  <c r="D337" i="3"/>
  <c r="C337" i="3" s="1"/>
  <c r="P337" i="3"/>
  <c r="AB337" i="3"/>
  <c r="AA337" i="3" s="1"/>
  <c r="D339" i="3"/>
  <c r="C339" i="3" s="1"/>
  <c r="P339" i="3"/>
  <c r="AB339" i="3"/>
  <c r="AA339" i="3" s="1"/>
  <c r="D341" i="3"/>
  <c r="C341" i="3" s="1"/>
  <c r="P341" i="3"/>
  <c r="D343" i="3"/>
  <c r="C343" i="3" s="1"/>
  <c r="P343" i="3"/>
  <c r="AB343" i="3"/>
  <c r="AA343" i="3" s="1"/>
  <c r="D345" i="3"/>
  <c r="C345" i="3" s="1"/>
  <c r="D346" i="3"/>
  <c r="C346" i="3" s="1"/>
  <c r="P346" i="3"/>
  <c r="AB346" i="3"/>
  <c r="AA346" i="3" s="1"/>
  <c r="D348" i="3"/>
  <c r="C348" i="3" s="1"/>
  <c r="P348" i="3"/>
  <c r="D351" i="3"/>
  <c r="C351" i="3" s="1"/>
  <c r="P351" i="3"/>
  <c r="D353" i="3"/>
  <c r="C353" i="3" s="1"/>
  <c r="P353" i="3"/>
  <c r="AB568" i="3"/>
  <c r="AA568" i="3" s="1"/>
  <c r="P683" i="3"/>
  <c r="P790" i="3"/>
  <c r="P794" i="3"/>
  <c r="AB106" i="3"/>
  <c r="AA106" i="3" s="1"/>
  <c r="P407" i="3"/>
  <c r="D420" i="3"/>
  <c r="C420" i="3" s="1"/>
  <c r="D422" i="3"/>
  <c r="C422" i="3" s="1"/>
  <c r="P422" i="3"/>
  <c r="AB422" i="3"/>
  <c r="AA422" i="3" s="1"/>
  <c r="D424" i="3"/>
  <c r="C424" i="3" s="1"/>
  <c r="D431" i="3"/>
  <c r="C431" i="3" s="1"/>
  <c r="D432" i="3"/>
  <c r="C432" i="3" s="1"/>
  <c r="P432" i="3"/>
  <c r="AB432" i="3"/>
  <c r="AA432" i="3" s="1"/>
  <c r="D434" i="3"/>
  <c r="C434" i="3" s="1"/>
  <c r="P434" i="3"/>
  <c r="D436" i="3"/>
  <c r="C436" i="3" s="1"/>
  <c r="P436" i="3"/>
  <c r="AB436" i="3"/>
  <c r="AA436" i="3" s="1"/>
  <c r="D438" i="3"/>
  <c r="C438" i="3" s="1"/>
  <c r="D441" i="3"/>
  <c r="C441" i="3" s="1"/>
  <c r="P441" i="3"/>
  <c r="D443" i="3"/>
  <c r="C443" i="3" s="1"/>
  <c r="P443" i="3"/>
  <c r="D445" i="3"/>
  <c r="C445" i="3" s="1"/>
  <c r="P445" i="3"/>
  <c r="D447" i="3"/>
  <c r="C447" i="3" s="1"/>
  <c r="P447" i="3"/>
  <c r="AB447" i="3"/>
  <c r="AA447" i="3" s="1"/>
  <c r="D449" i="3"/>
  <c r="C449" i="3" s="1"/>
  <c r="P449" i="3"/>
  <c r="D452" i="3"/>
  <c r="C452" i="3" s="1"/>
  <c r="P452" i="3"/>
  <c r="D454" i="3"/>
  <c r="C454" i="3" s="1"/>
  <c r="P454" i="3"/>
  <c r="AB454" i="3"/>
  <c r="AA454" i="3" s="1"/>
  <c r="D456" i="3"/>
  <c r="C456" i="3" s="1"/>
  <c r="P458" i="3"/>
  <c r="D459" i="3"/>
  <c r="C459" i="3" s="1"/>
  <c r="P459" i="3"/>
  <c r="D461" i="3"/>
  <c r="C461" i="3" s="1"/>
  <c r="P461" i="3"/>
  <c r="D462" i="3"/>
  <c r="C462" i="3" s="1"/>
  <c r="P462" i="3"/>
  <c r="AB462" i="3"/>
  <c r="AA462" i="3" s="1"/>
  <c r="D464" i="3"/>
  <c r="C464" i="3" s="1"/>
  <c r="P464" i="3"/>
  <c r="P468" i="3"/>
  <c r="P470" i="3"/>
  <c r="D472" i="3"/>
  <c r="C472" i="3" s="1"/>
  <c r="D72" i="3"/>
  <c r="C72" i="3" s="1"/>
  <c r="P72" i="3"/>
  <c r="D131" i="3"/>
  <c r="C131" i="3" s="1"/>
  <c r="AB146" i="3"/>
  <c r="AA146" i="3" s="1"/>
  <c r="AB153" i="3"/>
  <c r="AA153" i="3" s="1"/>
  <c r="D163" i="3"/>
  <c r="C163" i="3" s="1"/>
  <c r="P163" i="3"/>
  <c r="AB306" i="3"/>
  <c r="AA306" i="3" s="1"/>
  <c r="P313" i="3"/>
  <c r="P340" i="3"/>
  <c r="D342" i="3"/>
  <c r="C342" i="3" s="1"/>
  <c r="P342" i="3"/>
  <c r="D344" i="3"/>
  <c r="C344" i="3" s="1"/>
  <c r="P344" i="3"/>
  <c r="AB411" i="3"/>
  <c r="AA411" i="3" s="1"/>
  <c r="AB932" i="3"/>
  <c r="AA932" i="3" s="1"/>
  <c r="D934" i="3"/>
  <c r="C934" i="3" s="1"/>
  <c r="D935" i="3"/>
  <c r="C935" i="3" s="1"/>
  <c r="P935" i="3"/>
  <c r="AB935" i="3"/>
  <c r="AA935" i="3" s="1"/>
  <c r="D939" i="3"/>
  <c r="C939" i="3" s="1"/>
  <c r="P939" i="3"/>
  <c r="AB939" i="3"/>
  <c r="AA939" i="3" s="1"/>
  <c r="AB960" i="3"/>
  <c r="AA960" i="3" s="1"/>
  <c r="D962" i="3"/>
  <c r="C962" i="3" s="1"/>
  <c r="D963" i="3"/>
  <c r="C963" i="3" s="1"/>
  <c r="P963" i="3"/>
  <c r="D965" i="3"/>
  <c r="C965" i="3" s="1"/>
  <c r="P965" i="3"/>
  <c r="D967" i="3"/>
  <c r="C967" i="3" s="1"/>
  <c r="P967" i="3"/>
  <c r="AB967" i="3"/>
  <c r="AA967" i="3" s="1"/>
  <c r="D970" i="3"/>
  <c r="C970" i="3" s="1"/>
  <c r="P970" i="3"/>
  <c r="D971" i="3"/>
  <c r="C971" i="3" s="1"/>
  <c r="P971" i="3"/>
  <c r="AB971" i="3"/>
  <c r="AA971" i="3" s="1"/>
  <c r="D973" i="3"/>
  <c r="C973" i="3" s="1"/>
  <c r="D974" i="3"/>
  <c r="C974" i="3" s="1"/>
  <c r="P974" i="3"/>
  <c r="D975" i="3"/>
  <c r="C975" i="3" s="1"/>
  <c r="P975" i="3"/>
  <c r="AB975" i="3"/>
  <c r="AA975" i="3" s="1"/>
  <c r="D978" i="3"/>
  <c r="C978" i="3" s="1"/>
  <c r="P978" i="3"/>
  <c r="D980" i="3"/>
  <c r="C980" i="3" s="1"/>
  <c r="P980" i="3"/>
  <c r="D982" i="3"/>
  <c r="C982" i="3" s="1"/>
  <c r="P982" i="3"/>
  <c r="D983" i="3"/>
  <c r="C983" i="3" s="1"/>
  <c r="P983" i="3"/>
  <c r="P472" i="3"/>
  <c r="AB472" i="3"/>
  <c r="AA472" i="3" s="1"/>
  <c r="D474" i="3"/>
  <c r="C474" i="3" s="1"/>
  <c r="D475" i="3"/>
  <c r="C475" i="3" s="1"/>
  <c r="P475" i="3"/>
  <c r="D476" i="3"/>
  <c r="C476" i="3" s="1"/>
  <c r="P476" i="3"/>
  <c r="AB476" i="3"/>
  <c r="AA476" i="3" s="1"/>
  <c r="D478" i="3"/>
  <c r="C478" i="3" s="1"/>
  <c r="D481" i="3"/>
  <c r="C481" i="3" s="1"/>
  <c r="P481" i="3"/>
  <c r="D487" i="3"/>
  <c r="C487" i="3" s="1"/>
  <c r="P487" i="3"/>
  <c r="D489" i="3"/>
  <c r="C489" i="3" s="1"/>
  <c r="P489" i="3"/>
  <c r="P493" i="3"/>
  <c r="AB493" i="3"/>
  <c r="AA493" i="3" s="1"/>
  <c r="D497" i="3"/>
  <c r="C497" i="3" s="1"/>
  <c r="P497" i="3"/>
  <c r="D499" i="3"/>
  <c r="C499" i="3" s="1"/>
  <c r="P499" i="3"/>
  <c r="AB503" i="3"/>
  <c r="AA503" i="3" s="1"/>
  <c r="D505" i="3"/>
  <c r="C505" i="3" s="1"/>
  <c r="P505" i="3"/>
  <c r="D507" i="3"/>
  <c r="C507" i="3" s="1"/>
  <c r="P507" i="3"/>
  <c r="D509" i="3"/>
  <c r="C509" i="3" s="1"/>
  <c r="P509" i="3"/>
  <c r="D513" i="3"/>
  <c r="C513" i="3" s="1"/>
  <c r="P513" i="3"/>
  <c r="D515" i="3"/>
  <c r="C515" i="3" s="1"/>
  <c r="P515" i="3"/>
  <c r="D517" i="3"/>
  <c r="C517" i="3" s="1"/>
  <c r="P517" i="3"/>
  <c r="D521" i="3"/>
  <c r="C521" i="3" s="1"/>
  <c r="P521" i="3"/>
  <c r="D523" i="3"/>
  <c r="C523" i="3" s="1"/>
  <c r="D525" i="3"/>
  <c r="C525" i="3" s="1"/>
  <c r="P525" i="3"/>
  <c r="D526" i="3"/>
  <c r="C526" i="3" s="1"/>
  <c r="P526" i="3"/>
  <c r="AB526" i="3"/>
  <c r="AA526" i="3" s="1"/>
  <c r="D528" i="3"/>
  <c r="C528" i="3" s="1"/>
  <c r="P528" i="3"/>
  <c r="AB528" i="3"/>
  <c r="AA528" i="3" s="1"/>
  <c r="D530" i="3"/>
  <c r="C530" i="3" s="1"/>
  <c r="D531" i="3"/>
  <c r="C531" i="3" s="1"/>
  <c r="AB531" i="3"/>
  <c r="AA531" i="3" s="1"/>
  <c r="D533" i="3"/>
  <c r="C533" i="3" s="1"/>
  <c r="D535" i="3"/>
  <c r="C535" i="3" s="1"/>
  <c r="D537" i="3"/>
  <c r="C537" i="3" s="1"/>
  <c r="P537" i="3"/>
  <c r="D539" i="3"/>
  <c r="C539" i="3" s="1"/>
  <c r="P539" i="3"/>
  <c r="D541" i="3"/>
  <c r="C541" i="3" s="1"/>
  <c r="P541" i="3"/>
  <c r="D543" i="3"/>
  <c r="C543" i="3" s="1"/>
  <c r="P543" i="3"/>
  <c r="D552" i="3"/>
  <c r="C552" i="3" s="1"/>
  <c r="P552" i="3"/>
  <c r="D554" i="3"/>
  <c r="C554" i="3" s="1"/>
  <c r="D556" i="3"/>
  <c r="C556" i="3" s="1"/>
  <c r="P556" i="3"/>
  <c r="D558" i="3"/>
  <c r="C558" i="3" s="1"/>
  <c r="P558" i="3"/>
  <c r="D560" i="3"/>
  <c r="C560" i="3" s="1"/>
  <c r="P560" i="3"/>
  <c r="D561" i="3"/>
  <c r="C561" i="3" s="1"/>
  <c r="P561" i="3"/>
  <c r="AB561" i="3"/>
  <c r="AA561" i="3" s="1"/>
  <c r="D564" i="3"/>
  <c r="C564" i="3" s="1"/>
  <c r="D593" i="3"/>
  <c r="C593" i="3" s="1"/>
  <c r="D596" i="3"/>
  <c r="C596" i="3" s="1"/>
  <c r="P596" i="3"/>
  <c r="P714" i="3"/>
  <c r="P99" i="3"/>
  <c r="AB163" i="3"/>
  <c r="AA163" i="3" s="1"/>
  <c r="P533" i="3"/>
  <c r="D883" i="3"/>
  <c r="C883" i="3" s="1"/>
  <c r="P883" i="3"/>
  <c r="AB883" i="3"/>
  <c r="AA883" i="3" s="1"/>
  <c r="D885" i="3"/>
  <c r="C885" i="3" s="1"/>
  <c r="P885" i="3"/>
  <c r="D887" i="3"/>
  <c r="C887" i="3" s="1"/>
  <c r="P887" i="3"/>
  <c r="D889" i="3"/>
  <c r="C889" i="3" s="1"/>
  <c r="P889" i="3"/>
  <c r="D890" i="3"/>
  <c r="C890" i="3" s="1"/>
  <c r="P890" i="3"/>
  <c r="AB890" i="3"/>
  <c r="AA890" i="3" s="1"/>
  <c r="D892" i="3"/>
  <c r="C892" i="3" s="1"/>
  <c r="P895" i="3"/>
  <c r="AB895" i="3"/>
  <c r="AA895" i="3" s="1"/>
  <c r="D897" i="3"/>
  <c r="C897" i="3" s="1"/>
  <c r="P897" i="3"/>
  <c r="D899" i="3"/>
  <c r="C899" i="3" s="1"/>
  <c r="D901" i="3"/>
  <c r="C901" i="3" s="1"/>
  <c r="P901" i="3"/>
  <c r="D903" i="3"/>
  <c r="C903" i="3" s="1"/>
  <c r="P903" i="3"/>
  <c r="D905" i="3"/>
  <c r="C905" i="3" s="1"/>
  <c r="P905" i="3"/>
  <c r="D906" i="3"/>
  <c r="C906" i="3" s="1"/>
  <c r="P906" i="3"/>
  <c r="AB42" i="3"/>
  <c r="AA42" i="3" s="1"/>
  <c r="P76" i="3"/>
  <c r="D202" i="3"/>
  <c r="C202" i="3" s="1"/>
  <c r="P235" i="3"/>
  <c r="D239" i="3"/>
  <c r="C239" i="3" s="1"/>
  <c r="P404" i="3"/>
  <c r="D417" i="3"/>
  <c r="C417" i="3" s="1"/>
  <c r="D418" i="3"/>
  <c r="C418" i="3" s="1"/>
  <c r="P418" i="3"/>
  <c r="AB418" i="3"/>
  <c r="AA418" i="3" s="1"/>
  <c r="P457" i="3"/>
  <c r="P478" i="3"/>
  <c r="D597" i="3"/>
  <c r="C597" i="3" s="1"/>
  <c r="P689" i="3"/>
  <c r="P778" i="3"/>
  <c r="AB799" i="3"/>
  <c r="AA799" i="3" s="1"/>
  <c r="D860" i="3"/>
  <c r="C860" i="3" s="1"/>
  <c r="D907" i="3"/>
  <c r="C907" i="3" s="1"/>
  <c r="P907" i="3"/>
  <c r="AB907" i="3"/>
  <c r="AA907" i="3" s="1"/>
  <c r="D909" i="3"/>
  <c r="C909" i="3" s="1"/>
  <c r="P909" i="3"/>
  <c r="AB909" i="3"/>
  <c r="AA909" i="3" s="1"/>
  <c r="D911" i="3"/>
  <c r="C911" i="3" s="1"/>
  <c r="P911" i="3"/>
  <c r="AB911" i="3"/>
  <c r="AA911" i="3" s="1"/>
  <c r="D913" i="3"/>
  <c r="C913" i="3" s="1"/>
  <c r="P913" i="3"/>
  <c r="AB913" i="3"/>
  <c r="AA913" i="3" s="1"/>
  <c r="D915" i="3"/>
  <c r="C915" i="3" s="1"/>
  <c r="P915" i="3"/>
  <c r="AB915" i="3"/>
  <c r="AA915" i="3" s="1"/>
  <c r="D917" i="3"/>
  <c r="C917" i="3" s="1"/>
  <c r="D918" i="3"/>
  <c r="C918" i="3" s="1"/>
  <c r="P918" i="3"/>
  <c r="AB918" i="3"/>
  <c r="AA918" i="3" s="1"/>
  <c r="D920" i="3"/>
  <c r="C920" i="3" s="1"/>
  <c r="P920" i="3"/>
  <c r="D922" i="3"/>
  <c r="C922" i="3" s="1"/>
  <c r="AB922" i="3"/>
  <c r="AA922" i="3" s="1"/>
  <c r="D924" i="3"/>
  <c r="C924" i="3" s="1"/>
  <c r="P924" i="3"/>
  <c r="D928" i="3"/>
  <c r="C928" i="3" s="1"/>
  <c r="P928" i="3"/>
  <c r="D930" i="3"/>
  <c r="C930" i="3" s="1"/>
  <c r="P930" i="3"/>
  <c r="D931" i="3"/>
  <c r="C931" i="3" s="1"/>
  <c r="P931" i="3"/>
  <c r="AB931" i="3"/>
  <c r="AA931" i="3" s="1"/>
  <c r="D936" i="3"/>
  <c r="C936" i="3" s="1"/>
  <c r="P936" i="3"/>
  <c r="D938" i="3"/>
  <c r="C938" i="3" s="1"/>
  <c r="P938" i="3"/>
  <c r="AB938" i="3"/>
  <c r="AA938" i="3" s="1"/>
  <c r="D941" i="3"/>
  <c r="C941" i="3" s="1"/>
  <c r="P941" i="3"/>
  <c r="AB941" i="3"/>
  <c r="AA941" i="3" s="1"/>
  <c r="D943" i="3"/>
  <c r="C943" i="3" s="1"/>
  <c r="P943" i="3"/>
  <c r="AB943" i="3"/>
  <c r="AA943" i="3" s="1"/>
  <c r="D948" i="3"/>
  <c r="C948" i="3" s="1"/>
  <c r="P948" i="3"/>
  <c r="D952" i="3"/>
  <c r="C952" i="3" s="1"/>
  <c r="P952" i="3"/>
  <c r="AB952" i="3"/>
  <c r="AA952" i="3" s="1"/>
  <c r="D954" i="3"/>
  <c r="C954" i="3" s="1"/>
  <c r="D960" i="3"/>
  <c r="C960" i="3" s="1"/>
  <c r="P960" i="3"/>
  <c r="D961" i="3"/>
  <c r="C961" i="3" s="1"/>
  <c r="P961" i="3"/>
  <c r="AB961" i="3"/>
  <c r="AA961" i="3" s="1"/>
  <c r="D964" i="3"/>
  <c r="C964" i="3" s="1"/>
  <c r="P964" i="3"/>
  <c r="D966" i="3"/>
  <c r="C966" i="3" s="1"/>
  <c r="D968" i="3"/>
  <c r="C968" i="3" s="1"/>
  <c r="D972" i="3"/>
  <c r="C972" i="3" s="1"/>
  <c r="P972" i="3"/>
  <c r="D976" i="3"/>
  <c r="C976" i="3" s="1"/>
  <c r="P976" i="3"/>
  <c r="D979" i="3"/>
  <c r="C979" i="3" s="1"/>
  <c r="P979" i="3"/>
  <c r="D981" i="3"/>
  <c r="C981" i="3" s="1"/>
  <c r="P981" i="3"/>
  <c r="AB981" i="3"/>
  <c r="AA981" i="3" s="1"/>
  <c r="D985" i="3"/>
  <c r="C985" i="3" s="1"/>
  <c r="P985" i="3"/>
  <c r="AB985" i="3"/>
  <c r="AA985" i="3" s="1"/>
  <c r="D987" i="3"/>
  <c r="C987" i="3" s="1"/>
  <c r="P987" i="3"/>
  <c r="AB987" i="3"/>
  <c r="AA987" i="3" s="1"/>
  <c r="D990" i="3"/>
  <c r="C990" i="3" s="1"/>
  <c r="P990" i="3"/>
  <c r="D992" i="3"/>
  <c r="C992" i="3" s="1"/>
  <c r="P992" i="3"/>
  <c r="D994" i="3"/>
  <c r="C994" i="3" s="1"/>
  <c r="P994" i="3"/>
  <c r="AB996" i="3"/>
  <c r="AA996" i="3" s="1"/>
  <c r="P12" i="3"/>
  <c r="D84" i="3"/>
  <c r="C84" i="3" s="1"/>
  <c r="P84" i="3"/>
  <c r="AB135" i="3"/>
  <c r="AA135" i="3" s="1"/>
  <c r="D108" i="3"/>
  <c r="C108" i="3" s="1"/>
  <c r="D152" i="3"/>
  <c r="C152" i="3" s="1"/>
  <c r="D165" i="3"/>
  <c r="C165" i="3" s="1"/>
  <c r="P222" i="3"/>
  <c r="AB358" i="3"/>
  <c r="AA358" i="3" s="1"/>
  <c r="P440" i="3"/>
  <c r="P531" i="3"/>
  <c r="D548" i="3"/>
  <c r="C548" i="3" s="1"/>
  <c r="P822" i="3"/>
  <c r="D874" i="3"/>
  <c r="C874" i="3" s="1"/>
  <c r="AB919" i="3"/>
  <c r="AA919" i="3" s="1"/>
  <c r="AB927" i="3"/>
  <c r="AA927" i="3" s="1"/>
  <c r="P954" i="3"/>
  <c r="P966" i="3"/>
  <c r="AB983" i="3"/>
  <c r="AA983" i="3" s="1"/>
  <c r="D998" i="3"/>
  <c r="C998" i="3" s="1"/>
  <c r="P998" i="3"/>
  <c r="D1000" i="3"/>
  <c r="C1000" i="3" s="1"/>
  <c r="P1000" i="3"/>
  <c r="P155" i="3"/>
  <c r="D199" i="3"/>
  <c r="C199" i="3" s="1"/>
  <c r="P199" i="3"/>
  <c r="D251" i="3"/>
  <c r="C251" i="3" s="1"/>
  <c r="P254" i="3"/>
  <c r="AB257" i="3"/>
  <c r="AA257" i="3" s="1"/>
  <c r="D259" i="3"/>
  <c r="C259" i="3" s="1"/>
  <c r="P259" i="3"/>
  <c r="D261" i="3"/>
  <c r="C261" i="3" s="1"/>
  <c r="P261" i="3"/>
  <c r="AB267" i="3"/>
  <c r="AA267" i="3" s="1"/>
  <c r="AB275" i="3"/>
  <c r="AA275" i="3" s="1"/>
  <c r="P393" i="3"/>
  <c r="D404" i="3"/>
  <c r="C404" i="3" s="1"/>
  <c r="D540" i="3"/>
  <c r="C540" i="3" s="1"/>
  <c r="D544" i="3"/>
  <c r="C544" i="3" s="1"/>
  <c r="D545" i="3"/>
  <c r="C545" i="3" s="1"/>
  <c r="P545" i="3"/>
  <c r="AB545" i="3"/>
  <c r="AA545" i="3" s="1"/>
  <c r="AB730" i="3"/>
  <c r="AA730" i="3" s="1"/>
  <c r="D751" i="3"/>
  <c r="C751" i="3" s="1"/>
  <c r="P755" i="3"/>
  <c r="AB782" i="3"/>
  <c r="AA782" i="3" s="1"/>
  <c r="BE782" i="3" s="1"/>
  <c r="AP782" i="3" s="1"/>
  <c r="AB810" i="3"/>
  <c r="AA810" i="3" s="1"/>
  <c r="D835" i="3"/>
  <c r="C835" i="3" s="1"/>
  <c r="P852" i="3"/>
  <c r="P951" i="3"/>
  <c r="AB951" i="3"/>
  <c r="AA951" i="3" s="1"/>
  <c r="D12" i="3"/>
  <c r="N12" i="3"/>
  <c r="P13" i="3"/>
  <c r="N14" i="3"/>
  <c r="D19" i="3"/>
  <c r="C19" i="3" s="1"/>
  <c r="D20" i="3"/>
  <c r="C20" i="3" s="1"/>
  <c r="P20" i="3"/>
  <c r="D25" i="3"/>
  <c r="C25" i="3" s="1"/>
  <c r="D26" i="3"/>
  <c r="C26" i="3" s="1"/>
  <c r="P26" i="3"/>
  <c r="D30" i="3"/>
  <c r="C30" i="3" s="1"/>
  <c r="D31" i="3"/>
  <c r="C31" i="3" s="1"/>
  <c r="P31" i="3"/>
  <c r="P32" i="3"/>
  <c r="D35" i="3"/>
  <c r="C35" i="3" s="1"/>
  <c r="D36" i="3"/>
  <c r="C36" i="3" s="1"/>
  <c r="P36" i="3"/>
  <c r="AB36" i="3"/>
  <c r="AA36" i="3" s="1"/>
  <c r="D38" i="3"/>
  <c r="C38" i="3" s="1"/>
  <c r="P38" i="3"/>
  <c r="D79" i="3"/>
  <c r="C79" i="3" s="1"/>
  <c r="D80" i="3"/>
  <c r="C80" i="3" s="1"/>
  <c r="P80" i="3"/>
  <c r="AB80" i="3"/>
  <c r="AA80" i="3" s="1"/>
  <c r="P82" i="3"/>
  <c r="P92" i="3"/>
  <c r="P108" i="3"/>
  <c r="P129" i="3"/>
  <c r="P131" i="3"/>
  <c r="P133" i="3"/>
  <c r="P137" i="3"/>
  <c r="AB137" i="3"/>
  <c r="AA137" i="3" s="1"/>
  <c r="D139" i="3"/>
  <c r="C139" i="3" s="1"/>
  <c r="P139" i="3"/>
  <c r="D140" i="3"/>
  <c r="C140" i="3" s="1"/>
  <c r="P140" i="3"/>
  <c r="P147" i="3"/>
  <c r="D148" i="3"/>
  <c r="C148" i="3" s="1"/>
  <c r="P148" i="3"/>
  <c r="AB148" i="3"/>
  <c r="AA148" i="3" s="1"/>
  <c r="D176" i="3"/>
  <c r="C176" i="3" s="1"/>
  <c r="P176" i="3"/>
  <c r="P181" i="3"/>
  <c r="D184" i="3"/>
  <c r="C184" i="3" s="1"/>
  <c r="P184" i="3"/>
  <c r="P202" i="3"/>
  <c r="P219" i="3"/>
  <c r="P239" i="3"/>
  <c r="D241" i="3"/>
  <c r="C241" i="3" s="1"/>
  <c r="P241" i="3"/>
  <c r="AB241" i="3"/>
  <c r="AA241" i="3" s="1"/>
  <c r="D246" i="3"/>
  <c r="C246" i="3" s="1"/>
  <c r="P246" i="3"/>
  <c r="AB246" i="3"/>
  <c r="AA246" i="3" s="1"/>
  <c r="P291" i="3"/>
  <c r="D293" i="3"/>
  <c r="C293" i="3" s="1"/>
  <c r="P293" i="3"/>
  <c r="D294" i="3"/>
  <c r="C294" i="3" s="1"/>
  <c r="P294" i="3"/>
  <c r="AB294" i="3"/>
  <c r="AA294" i="3" s="1"/>
  <c r="P298" i="3"/>
  <c r="AB298" i="3"/>
  <c r="AA298" i="3" s="1"/>
  <c r="AB304" i="3"/>
  <c r="AA304" i="3" s="1"/>
  <c r="P323" i="3"/>
  <c r="AB340" i="3"/>
  <c r="AA340" i="3" s="1"/>
  <c r="AB344" i="3"/>
  <c r="AA344" i="3" s="1"/>
  <c r="D347" i="3"/>
  <c r="C347" i="3" s="1"/>
  <c r="P347" i="3"/>
  <c r="P382" i="3"/>
  <c r="D385" i="3"/>
  <c r="C385" i="3" s="1"/>
  <c r="P420" i="3"/>
  <c r="D433" i="3"/>
  <c r="C433" i="3" s="1"/>
  <c r="P435" i="3"/>
  <c r="AB435" i="3"/>
  <c r="AA435" i="3" s="1"/>
  <c r="P438" i="3"/>
  <c r="P442" i="3"/>
  <c r="AB442" i="3"/>
  <c r="AA442" i="3" s="1"/>
  <c r="AB443" i="3"/>
  <c r="AA443" i="3" s="1"/>
  <c r="AB448" i="3"/>
  <c r="AA448" i="3" s="1"/>
  <c r="BE448" i="3" s="1"/>
  <c r="AP448" i="3" s="1"/>
  <c r="P456" i="3"/>
  <c r="D458" i="3"/>
  <c r="C458" i="3" s="1"/>
  <c r="D460" i="3"/>
  <c r="C460" i="3" s="1"/>
  <c r="P460" i="3"/>
  <c r="D463" i="3"/>
  <c r="C463" i="3" s="1"/>
  <c r="D468" i="3"/>
  <c r="C468" i="3" s="1"/>
  <c r="P516" i="3"/>
  <c r="D518" i="3"/>
  <c r="C518" i="3" s="1"/>
  <c r="D519" i="3"/>
  <c r="C519" i="3" s="1"/>
  <c r="P519" i="3"/>
  <c r="P527" i="3"/>
  <c r="AB534" i="3"/>
  <c r="AA534" i="3" s="1"/>
  <c r="BE534" i="3" s="1"/>
  <c r="AP534" i="3" s="1"/>
  <c r="AB543" i="3"/>
  <c r="AA543" i="3" s="1"/>
  <c r="P589" i="3"/>
  <c r="D591" i="3"/>
  <c r="C591" i="3" s="1"/>
  <c r="P591" i="3"/>
  <c r="AB591" i="3"/>
  <c r="AA591" i="3" s="1"/>
  <c r="AB38" i="3"/>
  <c r="AA38" i="3" s="1"/>
  <c r="P39" i="3"/>
  <c r="D44" i="3"/>
  <c r="C44" i="3" s="1"/>
  <c r="D45" i="3"/>
  <c r="C45" i="3" s="1"/>
  <c r="P45" i="3"/>
  <c r="D46" i="3"/>
  <c r="C46" i="3" s="1"/>
  <c r="P46" i="3"/>
  <c r="AB46" i="3"/>
  <c r="AA46" i="3" s="1"/>
  <c r="P47" i="3"/>
  <c r="D49" i="3"/>
  <c r="C49" i="3" s="1"/>
  <c r="P49" i="3"/>
  <c r="AB49" i="3"/>
  <c r="AA49" i="3" s="1"/>
  <c r="D52" i="3"/>
  <c r="C52" i="3" s="1"/>
  <c r="P52" i="3"/>
  <c r="D56" i="3"/>
  <c r="C56" i="3" s="1"/>
  <c r="D57" i="3"/>
  <c r="C57" i="3" s="1"/>
  <c r="P57" i="3"/>
  <c r="D58" i="3"/>
  <c r="C58" i="3" s="1"/>
  <c r="P58" i="3"/>
  <c r="AB58" i="3"/>
  <c r="AA58" i="3" s="1"/>
  <c r="P62" i="3"/>
  <c r="D66" i="3"/>
  <c r="C66" i="3" s="1"/>
  <c r="D67" i="3"/>
  <c r="C67" i="3" s="1"/>
  <c r="P67" i="3"/>
  <c r="AB67" i="3"/>
  <c r="AA67" i="3" s="1"/>
  <c r="D70" i="3"/>
  <c r="C70" i="3" s="1"/>
  <c r="D71" i="3"/>
  <c r="C71" i="3" s="1"/>
  <c r="P71" i="3"/>
  <c r="D76" i="3"/>
  <c r="C76" i="3" s="1"/>
  <c r="D91" i="3"/>
  <c r="C91" i="3" s="1"/>
  <c r="P97" i="3"/>
  <c r="P98" i="3"/>
  <c r="P111" i="3"/>
  <c r="D112" i="3"/>
  <c r="C112" i="3" s="1"/>
  <c r="P112" i="3"/>
  <c r="AB112" i="3"/>
  <c r="AA112" i="3" s="1"/>
  <c r="P119" i="3"/>
  <c r="P152" i="3"/>
  <c r="AB152" i="3"/>
  <c r="AA152" i="3" s="1"/>
  <c r="P159" i="3"/>
  <c r="P162" i="3"/>
  <c r="P165" i="3"/>
  <c r="P193" i="3"/>
  <c r="AB193" i="3"/>
  <c r="AA193" i="3" s="1"/>
  <c r="P197" i="3"/>
  <c r="P205" i="3"/>
  <c r="AB209" i="3"/>
  <c r="AA209" i="3" s="1"/>
  <c r="P224" i="3"/>
  <c r="D225" i="3"/>
  <c r="C225" i="3" s="1"/>
  <c r="P225" i="3"/>
  <c r="AB250" i="3"/>
  <c r="AA250" i="3" s="1"/>
  <c r="P256" i="3"/>
  <c r="D257" i="3"/>
  <c r="C257" i="3" s="1"/>
  <c r="P257" i="3"/>
  <c r="P263" i="3"/>
  <c r="P264" i="3"/>
  <c r="D284" i="3"/>
  <c r="C284" i="3" s="1"/>
  <c r="P284" i="3"/>
  <c r="AB300" i="3"/>
  <c r="AA300" i="3" s="1"/>
  <c r="AB334" i="3"/>
  <c r="AA334" i="3" s="1"/>
  <c r="BE334" i="3" s="1"/>
  <c r="AP334" i="3" s="1"/>
  <c r="P338" i="3"/>
  <c r="P352" i="3"/>
  <c r="AB396" i="3"/>
  <c r="AA396" i="3" s="1"/>
  <c r="P403" i="3"/>
  <c r="P408" i="3"/>
  <c r="D409" i="3"/>
  <c r="C409" i="3" s="1"/>
  <c r="P409" i="3"/>
  <c r="D413" i="3"/>
  <c r="C413" i="3" s="1"/>
  <c r="P416" i="3"/>
  <c r="D419" i="3"/>
  <c r="C419" i="3" s="1"/>
  <c r="P424" i="3"/>
  <c r="P427" i="3"/>
  <c r="D470" i="3"/>
  <c r="C470" i="3" s="1"/>
  <c r="D471" i="3"/>
  <c r="C471" i="3" s="1"/>
  <c r="P471" i="3"/>
  <c r="AB471" i="3"/>
  <c r="AA471" i="3" s="1"/>
  <c r="P477" i="3"/>
  <c r="P490" i="3"/>
  <c r="D493" i="3"/>
  <c r="C493" i="3" s="1"/>
  <c r="AB498" i="3"/>
  <c r="AA498" i="3" s="1"/>
  <c r="D508" i="3"/>
  <c r="C508" i="3" s="1"/>
  <c r="P508" i="3"/>
  <c r="AB508" i="3"/>
  <c r="AA508" i="3" s="1"/>
  <c r="D510" i="3"/>
  <c r="C510" i="3" s="1"/>
  <c r="D511" i="3"/>
  <c r="C511" i="3" s="1"/>
  <c r="P511" i="3"/>
  <c r="AB511" i="3"/>
  <c r="AA511" i="3" s="1"/>
  <c r="D514" i="3"/>
  <c r="C514" i="3" s="1"/>
  <c r="P514" i="3"/>
  <c r="P523" i="3"/>
  <c r="P540" i="3"/>
  <c r="D547" i="3"/>
  <c r="C547" i="3" s="1"/>
  <c r="P547" i="3"/>
  <c r="D549" i="3"/>
  <c r="C549" i="3" s="1"/>
  <c r="P549" i="3"/>
  <c r="P559" i="3"/>
  <c r="P564" i="3"/>
  <c r="P570" i="3"/>
  <c r="D572" i="3"/>
  <c r="C572" i="3" s="1"/>
  <c r="P572" i="3"/>
  <c r="P573" i="3"/>
  <c r="D577" i="3"/>
  <c r="C577" i="3" s="1"/>
  <c r="D578" i="3"/>
  <c r="C578" i="3" s="1"/>
  <c r="P578" i="3"/>
  <c r="D584" i="3"/>
  <c r="C584" i="3" s="1"/>
  <c r="D585" i="3"/>
  <c r="C585" i="3" s="1"/>
  <c r="P585" i="3"/>
  <c r="AB585" i="3"/>
  <c r="AA585" i="3" s="1"/>
  <c r="AB601" i="3"/>
  <c r="AA601" i="3" s="1"/>
  <c r="P608" i="3"/>
  <c r="D611" i="3"/>
  <c r="C611" i="3" s="1"/>
  <c r="AB612" i="3"/>
  <c r="AA612" i="3" s="1"/>
  <c r="P619" i="3"/>
  <c r="AB619" i="3"/>
  <c r="AA619" i="3" s="1"/>
  <c r="P625" i="3"/>
  <c r="P663" i="3"/>
  <c r="P682" i="3"/>
  <c r="D686" i="3"/>
  <c r="C686" i="3" s="1"/>
  <c r="P686" i="3"/>
  <c r="AB697" i="3"/>
  <c r="AA697" i="3" s="1"/>
  <c r="P698" i="3"/>
  <c r="P709" i="3"/>
  <c r="P716" i="3"/>
  <c r="P720" i="3"/>
  <c r="AB734" i="3"/>
  <c r="AA734" i="3" s="1"/>
  <c r="P740" i="3"/>
  <c r="D775" i="3"/>
  <c r="C775" i="3" s="1"/>
  <c r="D778" i="3"/>
  <c r="C778" i="3" s="1"/>
  <c r="P780" i="3"/>
  <c r="P781" i="3"/>
  <c r="P593" i="3"/>
  <c r="P605" i="3"/>
  <c r="AB617" i="3"/>
  <c r="AA617" i="3" s="1"/>
  <c r="BE617" i="3" s="1"/>
  <c r="AP617" i="3" s="1"/>
  <c r="P622" i="3"/>
  <c r="D631" i="3"/>
  <c r="C631" i="3" s="1"/>
  <c r="P631" i="3"/>
  <c r="P632" i="3"/>
  <c r="P637" i="3"/>
  <c r="P638" i="3"/>
  <c r="D640" i="3"/>
  <c r="C640" i="3" s="1"/>
  <c r="P640" i="3"/>
  <c r="AB642" i="3"/>
  <c r="AA642" i="3" s="1"/>
  <c r="D644" i="3"/>
  <c r="C644" i="3" s="1"/>
  <c r="D645" i="3"/>
  <c r="C645" i="3" s="1"/>
  <c r="P645" i="3"/>
  <c r="D646" i="3"/>
  <c r="C646" i="3" s="1"/>
  <c r="P646" i="3"/>
  <c r="P653" i="3"/>
  <c r="D654" i="3"/>
  <c r="C654" i="3" s="1"/>
  <c r="P654" i="3"/>
  <c r="P668" i="3"/>
  <c r="P669" i="3"/>
  <c r="D671" i="3"/>
  <c r="C671" i="3" s="1"/>
  <c r="D672" i="3"/>
  <c r="C672" i="3" s="1"/>
  <c r="P672" i="3"/>
  <c r="AB672" i="3"/>
  <c r="AA672" i="3" s="1"/>
  <c r="D675" i="3"/>
  <c r="C675" i="3" s="1"/>
  <c r="P675" i="3"/>
  <c r="AB680" i="3"/>
  <c r="AA680" i="3" s="1"/>
  <c r="P688" i="3"/>
  <c r="D705" i="3"/>
  <c r="C705" i="3" s="1"/>
  <c r="P705" i="3"/>
  <c r="D724" i="3"/>
  <c r="C724" i="3" s="1"/>
  <c r="D725" i="3"/>
  <c r="C725" i="3" s="1"/>
  <c r="P725" i="3"/>
  <c r="D726" i="3"/>
  <c r="C726" i="3" s="1"/>
  <c r="P726" i="3"/>
  <c r="AB726" i="3"/>
  <c r="AA726" i="3" s="1"/>
  <c r="D729" i="3"/>
  <c r="C729" i="3" s="1"/>
  <c r="P736" i="3"/>
  <c r="AB745" i="3"/>
  <c r="AA745" i="3" s="1"/>
  <c r="P750" i="3"/>
  <c r="AB750" i="3"/>
  <c r="AA750" i="3" s="1"/>
  <c r="P752" i="3"/>
  <c r="AB756" i="3"/>
  <c r="AA756" i="3" s="1"/>
  <c r="P757" i="3"/>
  <c r="P758" i="3"/>
  <c r="P761" i="3"/>
  <c r="D763" i="3"/>
  <c r="C763" i="3" s="1"/>
  <c r="AB763" i="3"/>
  <c r="AA763" i="3" s="1"/>
  <c r="AB771" i="3"/>
  <c r="AA771" i="3" s="1"/>
  <c r="D773" i="3"/>
  <c r="C773" i="3" s="1"/>
  <c r="P785" i="3"/>
  <c r="P787" i="3"/>
  <c r="D789" i="3"/>
  <c r="C789" i="3" s="1"/>
  <c r="D791" i="3"/>
  <c r="C791" i="3" s="1"/>
  <c r="P791" i="3"/>
  <c r="AB792" i="3"/>
  <c r="AA792" i="3" s="1"/>
  <c r="D794" i="3"/>
  <c r="C794" i="3" s="1"/>
  <c r="P796" i="3"/>
  <c r="AB796" i="3"/>
  <c r="AA796" i="3" s="1"/>
  <c r="AB797" i="3"/>
  <c r="AA797" i="3" s="1"/>
  <c r="P803" i="3"/>
  <c r="AB803" i="3"/>
  <c r="AA803" i="3" s="1"/>
  <c r="D806" i="3"/>
  <c r="C806" i="3" s="1"/>
  <c r="D819" i="3"/>
  <c r="C819" i="3" s="1"/>
  <c r="AB820" i="3"/>
  <c r="AA820" i="3" s="1"/>
  <c r="P836" i="3"/>
  <c r="D839" i="3"/>
  <c r="C839" i="3" s="1"/>
  <c r="P841" i="3"/>
  <c r="P845" i="3"/>
  <c r="D847" i="3"/>
  <c r="C847" i="3" s="1"/>
  <c r="D849" i="3"/>
  <c r="C849" i="3" s="1"/>
  <c r="P849" i="3"/>
  <c r="AB850" i="3"/>
  <c r="AA850" i="3" s="1"/>
  <c r="D852" i="3"/>
  <c r="C852" i="3" s="1"/>
  <c r="P853" i="3"/>
  <c r="P860" i="3"/>
  <c r="D888" i="3"/>
  <c r="C888" i="3" s="1"/>
  <c r="P888" i="3"/>
  <c r="AB888" i="3"/>
  <c r="AA888" i="3" s="1"/>
  <c r="P892" i="3"/>
  <c r="AB892" i="3"/>
  <c r="AA892" i="3" s="1"/>
  <c r="D895" i="3"/>
  <c r="C895" i="3" s="1"/>
  <c r="P899" i="3"/>
  <c r="AB901" i="3"/>
  <c r="AA901" i="3" s="1"/>
  <c r="AB904" i="3"/>
  <c r="AA904" i="3" s="1"/>
  <c r="BE904" i="3" s="1"/>
  <c r="AP904" i="3" s="1"/>
  <c r="AB912" i="3"/>
  <c r="AA912" i="3" s="1"/>
  <c r="BE912" i="3" s="1"/>
  <c r="AP912" i="3" s="1"/>
  <c r="P940" i="3"/>
  <c r="D942" i="3"/>
  <c r="C942" i="3" s="1"/>
  <c r="P942" i="3"/>
  <c r="AB942" i="3"/>
  <c r="AA942" i="3" s="1"/>
  <c r="D944" i="3"/>
  <c r="C944" i="3" s="1"/>
  <c r="P944" i="3"/>
  <c r="D945" i="3"/>
  <c r="C945" i="3" s="1"/>
  <c r="P945" i="3"/>
  <c r="AB945" i="3"/>
  <c r="AA945" i="3" s="1"/>
  <c r="D950" i="3"/>
  <c r="C950" i="3" s="1"/>
  <c r="P950" i="3"/>
  <c r="D953" i="3"/>
  <c r="C953" i="3" s="1"/>
  <c r="P953" i="3"/>
  <c r="AB953" i="3"/>
  <c r="AA953" i="3" s="1"/>
  <c r="D956" i="3"/>
  <c r="C956" i="3" s="1"/>
  <c r="P956" i="3"/>
  <c r="D958" i="3"/>
  <c r="C958" i="3" s="1"/>
  <c r="AB966" i="3"/>
  <c r="AA966" i="3" s="1"/>
  <c r="D816" i="3"/>
  <c r="C816" i="3" s="1"/>
  <c r="D828" i="3"/>
  <c r="C828" i="3" s="1"/>
  <c r="P828" i="3"/>
  <c r="AB828" i="3"/>
  <c r="AA828" i="3" s="1"/>
  <c r="P831" i="3"/>
  <c r="AB833" i="3"/>
  <c r="AA833" i="3" s="1"/>
  <c r="P875" i="3"/>
  <c r="AB881" i="3"/>
  <c r="AA881" i="3" s="1"/>
  <c r="P910" i="3"/>
  <c r="P922" i="3"/>
  <c r="D923" i="3"/>
  <c r="C923" i="3" s="1"/>
  <c r="P923" i="3"/>
  <c r="AB923" i="3"/>
  <c r="AA923" i="3" s="1"/>
  <c r="D926" i="3"/>
  <c r="C926" i="3" s="1"/>
  <c r="P926" i="3"/>
  <c r="D929" i="3"/>
  <c r="C929" i="3" s="1"/>
  <c r="P929" i="3"/>
  <c r="AB929" i="3"/>
  <c r="AA929" i="3" s="1"/>
  <c r="D932" i="3"/>
  <c r="C932" i="3" s="1"/>
  <c r="P932" i="3"/>
  <c r="D933" i="3"/>
  <c r="C933" i="3" s="1"/>
  <c r="P933" i="3"/>
  <c r="AB933" i="3"/>
  <c r="AA933" i="3" s="1"/>
  <c r="D937" i="3"/>
  <c r="C937" i="3" s="1"/>
  <c r="P937" i="3"/>
  <c r="P968" i="3"/>
  <c r="P969" i="3"/>
  <c r="P977" i="3"/>
  <c r="P984" i="3"/>
  <c r="AB984" i="3"/>
  <c r="AA984" i="3" s="1"/>
  <c r="D986" i="3"/>
  <c r="C986" i="3" s="1"/>
  <c r="P986" i="3"/>
  <c r="P991" i="3"/>
  <c r="AB992" i="3"/>
  <c r="AA992" i="3" s="1"/>
  <c r="N1000" i="3"/>
  <c r="H15" i="15"/>
  <c r="T15" i="15" s="1"/>
  <c r="P11" i="3"/>
  <c r="W2" i="3"/>
  <c r="I8" i="2" s="1"/>
  <c r="D86" i="3"/>
  <c r="C86" i="3" s="1"/>
  <c r="P86" i="3"/>
  <c r="D87" i="3"/>
  <c r="C87" i="3" s="1"/>
  <c r="P87" i="3"/>
  <c r="D151" i="3"/>
  <c r="C151" i="3" s="1"/>
  <c r="P151" i="3"/>
  <c r="AB162" i="3"/>
  <c r="AA162" i="3" s="1"/>
  <c r="AB165" i="3"/>
  <c r="AA165" i="3" s="1"/>
  <c r="D167" i="3"/>
  <c r="C167" i="3" s="1"/>
  <c r="P167" i="3"/>
  <c r="D169" i="3"/>
  <c r="C169" i="3" s="1"/>
  <c r="P169" i="3"/>
  <c r="D171" i="3"/>
  <c r="C171" i="3" s="1"/>
  <c r="P171" i="3"/>
  <c r="D172" i="3"/>
  <c r="C172" i="3" s="1"/>
  <c r="P172" i="3"/>
  <c r="AB172" i="3"/>
  <c r="AA172" i="3" s="1"/>
  <c r="D15" i="3"/>
  <c r="C15" i="3" s="1"/>
  <c r="D16" i="3"/>
  <c r="C16" i="3" s="1"/>
  <c r="D61" i="3"/>
  <c r="C61" i="3" s="1"/>
  <c r="P61" i="3"/>
  <c r="AB108" i="3"/>
  <c r="AA108" i="3" s="1"/>
  <c r="P124" i="3"/>
  <c r="AB124" i="3"/>
  <c r="AA124" i="3" s="1"/>
  <c r="AB140" i="3"/>
  <c r="AA140" i="3" s="1"/>
  <c r="AB206" i="3"/>
  <c r="AA206" i="3" s="1"/>
  <c r="D228" i="3"/>
  <c r="C228" i="3" s="1"/>
  <c r="P228" i="3"/>
  <c r="AB228" i="3"/>
  <c r="AA228" i="3" s="1"/>
  <c r="D233" i="3"/>
  <c r="C233" i="3" s="1"/>
  <c r="P233" i="3"/>
  <c r="P234" i="3"/>
  <c r="AB234" i="3"/>
  <c r="AA234" i="3" s="1"/>
  <c r="D236" i="3"/>
  <c r="C236" i="3" s="1"/>
  <c r="P236" i="3"/>
  <c r="D237" i="3"/>
  <c r="C237" i="3" s="1"/>
  <c r="P237" i="3"/>
  <c r="AB284" i="3"/>
  <c r="AA284" i="3" s="1"/>
  <c r="AB338" i="3"/>
  <c r="AA338" i="3" s="1"/>
  <c r="AB348" i="3"/>
  <c r="AA348" i="3" s="1"/>
  <c r="D354" i="3"/>
  <c r="C354" i="3" s="1"/>
  <c r="P354" i="3"/>
  <c r="AB354" i="3"/>
  <c r="AA354" i="3" s="1"/>
  <c r="D356" i="3"/>
  <c r="C356" i="3" s="1"/>
  <c r="P356" i="3"/>
  <c r="D357" i="3"/>
  <c r="C357" i="3" s="1"/>
  <c r="P357" i="3"/>
  <c r="D360" i="3"/>
  <c r="C360" i="3" s="1"/>
  <c r="P360" i="3"/>
  <c r="AB360" i="3"/>
  <c r="AA360" i="3" s="1"/>
  <c r="D363" i="3"/>
  <c r="C363" i="3" s="1"/>
  <c r="P363" i="3"/>
  <c r="D365" i="3"/>
  <c r="C365" i="3" s="1"/>
  <c r="P365" i="3"/>
  <c r="D367" i="3"/>
  <c r="C367" i="3" s="1"/>
  <c r="P367" i="3"/>
  <c r="D369" i="3"/>
  <c r="C369" i="3" s="1"/>
  <c r="P369" i="3"/>
  <c r="D370" i="3"/>
  <c r="C370" i="3" s="1"/>
  <c r="P370" i="3"/>
  <c r="AB370" i="3"/>
  <c r="AA370" i="3" s="1"/>
  <c r="D372" i="3"/>
  <c r="C372" i="3" s="1"/>
  <c r="P372" i="3"/>
  <c r="AB372" i="3"/>
  <c r="AA372" i="3" s="1"/>
  <c r="D374" i="3"/>
  <c r="C374" i="3" s="1"/>
  <c r="P374" i="3"/>
  <c r="AB374" i="3"/>
  <c r="AA374" i="3" s="1"/>
  <c r="D376" i="3"/>
  <c r="C376" i="3" s="1"/>
  <c r="P376" i="3"/>
  <c r="AB376" i="3"/>
  <c r="AA376" i="3" s="1"/>
  <c r="AB378" i="3"/>
  <c r="AA378" i="3" s="1"/>
  <c r="BE378" i="3" s="1"/>
  <c r="AP378" i="3" s="1"/>
  <c r="D380" i="3"/>
  <c r="C380" i="3" s="1"/>
  <c r="P380" i="3"/>
  <c r="D381" i="3"/>
  <c r="C381" i="3" s="1"/>
  <c r="P381" i="3"/>
  <c r="D387" i="3"/>
  <c r="C387" i="3" s="1"/>
  <c r="P387" i="3"/>
  <c r="D388" i="3"/>
  <c r="C388" i="3" s="1"/>
  <c r="P388" i="3"/>
  <c r="AB388" i="3"/>
  <c r="AA388" i="3" s="1"/>
  <c r="D390" i="3"/>
  <c r="C390" i="3" s="1"/>
  <c r="N390" i="3"/>
  <c r="D392" i="3"/>
  <c r="C392" i="3" s="1"/>
  <c r="P392" i="3"/>
  <c r="AB392" i="3"/>
  <c r="AA392" i="3" s="1"/>
  <c r="D395" i="3"/>
  <c r="C395" i="3" s="1"/>
  <c r="P395" i="3"/>
  <c r="D397" i="3"/>
  <c r="C397" i="3" s="1"/>
  <c r="P397" i="3"/>
  <c r="D399" i="3"/>
  <c r="C399" i="3" s="1"/>
  <c r="P399" i="3"/>
  <c r="D401" i="3"/>
  <c r="C401" i="3" s="1"/>
  <c r="P401" i="3"/>
  <c r="D402" i="3"/>
  <c r="C402" i="3" s="1"/>
  <c r="P402" i="3"/>
  <c r="AB402" i="3"/>
  <c r="AA402" i="3" s="1"/>
  <c r="D415" i="3"/>
  <c r="C415" i="3" s="1"/>
  <c r="P415" i="3"/>
  <c r="D425" i="3"/>
  <c r="C425" i="3" s="1"/>
  <c r="P425" i="3"/>
  <c r="D426" i="3"/>
  <c r="C426" i="3" s="1"/>
  <c r="P426" i="3"/>
  <c r="AB426" i="3"/>
  <c r="AA426" i="3" s="1"/>
  <c r="AB268" i="3"/>
  <c r="AA268" i="3" s="1"/>
  <c r="BE268" i="3" s="1"/>
  <c r="AP268" i="3" s="1"/>
  <c r="D316" i="3"/>
  <c r="C316" i="3" s="1"/>
  <c r="P316" i="3"/>
  <c r="AB316" i="3"/>
  <c r="AA316" i="3" s="1"/>
  <c r="AB330" i="3"/>
  <c r="AA330" i="3" s="1"/>
  <c r="D332" i="3"/>
  <c r="C332" i="3" s="1"/>
  <c r="P332" i="3"/>
  <c r="AB332" i="3"/>
  <c r="AA332" i="3" s="1"/>
  <c r="D451" i="3"/>
  <c r="C451" i="3" s="1"/>
  <c r="D627" i="3"/>
  <c r="C627" i="3" s="1"/>
  <c r="AB631" i="3"/>
  <c r="AA631" i="3" s="1"/>
  <c r="AB681" i="3"/>
  <c r="AA681" i="3" s="1"/>
  <c r="D465" i="3"/>
  <c r="C465" i="3" s="1"/>
  <c r="P465" i="3"/>
  <c r="D466" i="3"/>
  <c r="C466" i="3" s="1"/>
  <c r="P466" i="3"/>
  <c r="AB466" i="3"/>
  <c r="AA466" i="3" s="1"/>
  <c r="D483" i="3"/>
  <c r="C483" i="3" s="1"/>
  <c r="P483" i="3"/>
  <c r="D485" i="3"/>
  <c r="C485" i="3" s="1"/>
  <c r="P485" i="3"/>
  <c r="D488" i="3"/>
  <c r="C488" i="3" s="1"/>
  <c r="P488" i="3"/>
  <c r="AB488" i="3"/>
  <c r="AA488" i="3" s="1"/>
  <c r="D490" i="3"/>
  <c r="C490" i="3" s="1"/>
  <c r="D491" i="3"/>
  <c r="C491" i="3" s="1"/>
  <c r="P491" i="3"/>
  <c r="D494" i="3"/>
  <c r="C494" i="3" s="1"/>
  <c r="P494" i="3"/>
  <c r="D495" i="3"/>
  <c r="C495" i="3" s="1"/>
  <c r="P495" i="3"/>
  <c r="D501" i="3"/>
  <c r="C501" i="3" s="1"/>
  <c r="P501" i="3"/>
  <c r="D503" i="3"/>
  <c r="C503" i="3" s="1"/>
  <c r="P503" i="3"/>
  <c r="D504" i="3"/>
  <c r="C504" i="3" s="1"/>
  <c r="P504" i="3"/>
  <c r="AB504" i="3"/>
  <c r="AA504" i="3" s="1"/>
  <c r="D506" i="3"/>
  <c r="C506" i="3" s="1"/>
  <c r="P506" i="3"/>
  <c r="P535" i="3"/>
  <c r="P554" i="3"/>
  <c r="AB587" i="3"/>
  <c r="AA587" i="3" s="1"/>
  <c r="D612" i="3"/>
  <c r="C612" i="3" s="1"/>
  <c r="P612" i="3"/>
  <c r="D615" i="3"/>
  <c r="C615" i="3" s="1"/>
  <c r="P615" i="3"/>
  <c r="D618" i="3"/>
  <c r="C618" i="3" s="1"/>
  <c r="D626" i="3"/>
  <c r="C626" i="3" s="1"/>
  <c r="P630" i="3"/>
  <c r="D642" i="3"/>
  <c r="C642" i="3" s="1"/>
  <c r="P642" i="3"/>
  <c r="D743" i="3"/>
  <c r="C743" i="3" s="1"/>
  <c r="P743" i="3"/>
  <c r="D746" i="3"/>
  <c r="C746" i="3" s="1"/>
  <c r="D761" i="3"/>
  <c r="C761" i="3" s="1"/>
  <c r="P763" i="3"/>
  <c r="AB780" i="3"/>
  <c r="AA780" i="3" s="1"/>
  <c r="D784" i="3"/>
  <c r="C784" i="3" s="1"/>
  <c r="P784" i="3"/>
  <c r="D788" i="3"/>
  <c r="C788" i="3" s="1"/>
  <c r="D792" i="3"/>
  <c r="C792" i="3" s="1"/>
  <c r="P792" i="3"/>
  <c r="D796" i="3"/>
  <c r="C796" i="3" s="1"/>
  <c r="D807" i="3"/>
  <c r="C807" i="3" s="1"/>
  <c r="P814" i="3"/>
  <c r="D815" i="3"/>
  <c r="C815" i="3" s="1"/>
  <c r="D827" i="3"/>
  <c r="C827" i="3" s="1"/>
  <c r="P827" i="3"/>
  <c r="D831" i="3"/>
  <c r="C831" i="3" s="1"/>
  <c r="P833" i="3"/>
  <c r="D846" i="3"/>
  <c r="C846" i="3" s="1"/>
  <c r="D850" i="3"/>
  <c r="C850" i="3" s="1"/>
  <c r="P850" i="3"/>
  <c r="D749" i="3"/>
  <c r="C749" i="3" s="1"/>
  <c r="P749" i="3"/>
  <c r="D753" i="3"/>
  <c r="C753" i="3" s="1"/>
  <c r="D771" i="3"/>
  <c r="C771" i="3" s="1"/>
  <c r="P771" i="3"/>
  <c r="D774" i="3"/>
  <c r="C774" i="3" s="1"/>
  <c r="P776" i="3"/>
  <c r="D777" i="3"/>
  <c r="C777" i="3" s="1"/>
  <c r="P800" i="3"/>
  <c r="D801" i="3"/>
  <c r="C801" i="3" s="1"/>
  <c r="P810" i="3"/>
  <c r="P823" i="3"/>
  <c r="D824" i="3"/>
  <c r="C824" i="3" s="1"/>
  <c r="D844" i="3"/>
  <c r="C844" i="3" s="1"/>
  <c r="D854" i="3"/>
  <c r="C854" i="3" s="1"/>
  <c r="P854" i="3"/>
  <c r="AB854" i="3"/>
  <c r="AA854" i="3" s="1"/>
  <c r="P857" i="3"/>
  <c r="D858" i="3"/>
  <c r="C858" i="3" s="1"/>
  <c r="D863" i="3"/>
  <c r="C863" i="3" s="1"/>
  <c r="P863" i="3"/>
  <c r="D864" i="3"/>
  <c r="C864" i="3" s="1"/>
  <c r="P864" i="3"/>
  <c r="AB864" i="3"/>
  <c r="AA864" i="3" s="1"/>
  <c r="D866" i="3"/>
  <c r="C866" i="3" s="1"/>
  <c r="P866" i="3"/>
  <c r="AB866" i="3"/>
  <c r="AA866" i="3" s="1"/>
  <c r="D868" i="3"/>
  <c r="C868" i="3" s="1"/>
  <c r="P868" i="3"/>
  <c r="AB868" i="3"/>
  <c r="AA868" i="3" s="1"/>
  <c r="D876" i="3"/>
  <c r="C876" i="3" s="1"/>
  <c r="P876" i="3"/>
  <c r="AB876" i="3"/>
  <c r="AA876" i="3" s="1"/>
  <c r="D878" i="3"/>
  <c r="C878" i="3" s="1"/>
  <c r="P878" i="3"/>
  <c r="AB878" i="3"/>
  <c r="AA878" i="3" s="1"/>
  <c r="D881" i="3"/>
  <c r="C881" i="3" s="1"/>
  <c r="P881" i="3"/>
  <c r="D882" i="3"/>
  <c r="C882" i="3" s="1"/>
  <c r="P882" i="3"/>
  <c r="AB882" i="3"/>
  <c r="AA882" i="3" s="1"/>
  <c r="D884" i="3"/>
  <c r="C884" i="3" s="1"/>
  <c r="P884" i="3"/>
  <c r="AB884" i="3"/>
  <c r="AA884" i="3" s="1"/>
  <c r="AB886" i="3"/>
  <c r="AA886" i="3" s="1"/>
  <c r="D996" i="3"/>
  <c r="C996" i="3" s="1"/>
  <c r="P996" i="3"/>
  <c r="D997" i="3"/>
  <c r="C997" i="3" s="1"/>
  <c r="P997" i="3"/>
  <c r="AB997" i="3"/>
  <c r="AA997" i="3" s="1"/>
  <c r="D896" i="3"/>
  <c r="C896" i="3" s="1"/>
  <c r="P896" i="3"/>
  <c r="AB896" i="3"/>
  <c r="AA896" i="3" s="1"/>
  <c r="P921" i="3"/>
  <c r="AB921" i="3"/>
  <c r="AA921" i="3" s="1"/>
  <c r="P958" i="3"/>
  <c r="C12" i="3"/>
  <c r="O11" i="3"/>
  <c r="Z11" i="3"/>
  <c r="N15" i="3"/>
  <c r="Z16" i="3"/>
  <c r="AB19" i="3"/>
  <c r="AA19" i="3" s="1"/>
  <c r="AB21" i="3"/>
  <c r="AA21" i="3" s="1"/>
  <c r="BE21" i="3" s="1"/>
  <c r="AP21" i="3" s="1"/>
  <c r="AB25" i="3"/>
  <c r="AA25" i="3" s="1"/>
  <c r="BE25" i="3" s="1"/>
  <c r="AP25" i="3" s="1"/>
  <c r="AB27" i="3"/>
  <c r="AA27" i="3" s="1"/>
  <c r="AB30" i="3"/>
  <c r="AA30" i="3" s="1"/>
  <c r="BE30" i="3" s="1"/>
  <c r="AP30" i="3" s="1"/>
  <c r="AB32" i="3"/>
  <c r="AA32" i="3" s="1"/>
  <c r="AB39" i="3"/>
  <c r="AA39" i="3" s="1"/>
  <c r="AB40" i="3"/>
  <c r="AA40" i="3" s="1"/>
  <c r="AB43" i="3"/>
  <c r="AA43" i="3" s="1"/>
  <c r="BE43" i="3" s="1"/>
  <c r="AP43" i="3" s="1"/>
  <c r="AB44" i="3"/>
  <c r="AA44" i="3" s="1"/>
  <c r="BE44" i="3" s="1"/>
  <c r="AP44" i="3" s="1"/>
  <c r="AB47" i="3"/>
  <c r="AA47" i="3" s="1"/>
  <c r="AB48" i="3"/>
  <c r="AA48" i="3" s="1"/>
  <c r="AB51" i="3"/>
  <c r="AA51" i="3" s="1"/>
  <c r="AB52" i="3"/>
  <c r="AA52" i="3" s="1"/>
  <c r="AB55" i="3"/>
  <c r="AA55" i="3" s="1"/>
  <c r="BE55" i="3" s="1"/>
  <c r="AP55" i="3" s="1"/>
  <c r="AB56" i="3"/>
  <c r="AA56" i="3" s="1"/>
  <c r="AB59" i="3"/>
  <c r="AA59" i="3" s="1"/>
  <c r="AB60" i="3"/>
  <c r="AA60" i="3" s="1"/>
  <c r="BE60" i="3" s="1"/>
  <c r="AP60" i="3" s="1"/>
  <c r="AB62" i="3"/>
  <c r="AA62" i="3" s="1"/>
  <c r="AB66" i="3"/>
  <c r="AA66" i="3" s="1"/>
  <c r="AB68" i="3"/>
  <c r="AA68" i="3" s="1"/>
  <c r="AB70" i="3"/>
  <c r="AA70" i="3" s="1"/>
  <c r="AB72" i="3"/>
  <c r="AA72" i="3" s="1"/>
  <c r="AB76" i="3"/>
  <c r="AA76" i="3" s="1"/>
  <c r="AB81" i="3"/>
  <c r="AA81" i="3" s="1"/>
  <c r="BE81" i="3" s="1"/>
  <c r="AP81" i="3" s="1"/>
  <c r="AB82" i="3"/>
  <c r="AA82" i="3" s="1"/>
  <c r="AB84" i="3"/>
  <c r="AA84" i="3" s="1"/>
  <c r="AB88" i="3"/>
  <c r="AA88" i="3" s="1"/>
  <c r="BE88" i="3" s="1"/>
  <c r="AP88" i="3" s="1"/>
  <c r="AB91" i="3"/>
  <c r="AA91" i="3" s="1"/>
  <c r="AB92" i="3"/>
  <c r="AA92" i="3" s="1"/>
  <c r="AB97" i="3"/>
  <c r="AA97" i="3" s="1"/>
  <c r="AB98" i="3"/>
  <c r="AA98" i="3" s="1"/>
  <c r="AB103" i="3"/>
  <c r="AA103" i="3" s="1"/>
  <c r="BE103" i="3" s="1"/>
  <c r="AP103" i="3" s="1"/>
  <c r="AB114" i="3"/>
  <c r="AA114" i="3" s="1"/>
  <c r="BE114" i="3" s="1"/>
  <c r="AP114" i="3" s="1"/>
  <c r="AB119" i="3"/>
  <c r="AA119" i="3" s="1"/>
  <c r="AB120" i="3"/>
  <c r="AA120" i="3" s="1"/>
  <c r="AB125" i="3"/>
  <c r="AA125" i="3" s="1"/>
  <c r="N11" i="3"/>
  <c r="Z12" i="3"/>
  <c r="Z13" i="3"/>
  <c r="Z14" i="3"/>
  <c r="Z15" i="3"/>
  <c r="N16" i="3"/>
  <c r="AB104" i="3"/>
  <c r="AA104" i="3" s="1"/>
  <c r="AB382" i="3"/>
  <c r="AA382" i="3" s="1"/>
  <c r="AB385" i="3"/>
  <c r="AA385" i="3" s="1"/>
  <c r="BE385" i="3" s="1"/>
  <c r="AP385" i="3" s="1"/>
  <c r="AB386" i="3"/>
  <c r="AA386" i="3" s="1"/>
  <c r="AB390" i="3"/>
  <c r="AA390" i="3" s="1"/>
  <c r="AB393" i="3"/>
  <c r="AA393" i="3" s="1"/>
  <c r="AB128" i="3"/>
  <c r="AA128" i="3" s="1"/>
  <c r="AB129" i="3"/>
  <c r="AA129" i="3" s="1"/>
  <c r="AB143" i="3"/>
  <c r="AA143" i="3" s="1"/>
  <c r="BE143" i="3" s="1"/>
  <c r="AP143" i="3" s="1"/>
  <c r="AB176" i="3"/>
  <c r="AA176" i="3" s="1"/>
  <c r="AB178" i="3"/>
  <c r="AA178" i="3" s="1"/>
  <c r="AB183" i="3"/>
  <c r="AA183" i="3" s="1"/>
  <c r="BE183" i="3" s="1"/>
  <c r="AP183" i="3" s="1"/>
  <c r="AB184" i="3"/>
  <c r="AA184" i="3" s="1"/>
  <c r="AB190" i="3"/>
  <c r="AA190" i="3" s="1"/>
  <c r="AB199" i="3"/>
  <c r="AA199" i="3" s="1"/>
  <c r="AB202" i="3"/>
  <c r="AA202" i="3" s="1"/>
  <c r="AB205" i="3"/>
  <c r="AA205" i="3" s="1"/>
  <c r="AB211" i="3"/>
  <c r="AA211" i="3" s="1"/>
  <c r="BE211" i="3" s="1"/>
  <c r="AP211" i="3" s="1"/>
  <c r="AB218" i="3"/>
  <c r="AA218" i="3" s="1"/>
  <c r="AB221" i="3"/>
  <c r="AA221" i="3" s="1"/>
  <c r="BE221" i="3" s="1"/>
  <c r="AP221" i="3" s="1"/>
  <c r="AB222" i="3"/>
  <c r="AA222" i="3" s="1"/>
  <c r="AB226" i="3"/>
  <c r="AA226" i="3" s="1"/>
  <c r="AB227" i="3"/>
  <c r="AA227" i="3" s="1"/>
  <c r="BE227" i="3" s="1"/>
  <c r="AP227" i="3" s="1"/>
  <c r="AB231" i="3"/>
  <c r="AA231" i="3" s="1"/>
  <c r="AB235" i="3"/>
  <c r="AA235" i="3" s="1"/>
  <c r="AB239" i="3"/>
  <c r="AA239" i="3" s="1"/>
  <c r="AB243" i="3"/>
  <c r="AA243" i="3" s="1"/>
  <c r="AB253" i="3"/>
  <c r="AA253" i="3" s="1"/>
  <c r="AB254" i="3"/>
  <c r="AA254" i="3" s="1"/>
  <c r="AB263" i="3"/>
  <c r="AA263" i="3" s="1"/>
  <c r="AB264" i="3"/>
  <c r="AA264" i="3" s="1"/>
  <c r="AB266" i="3"/>
  <c r="AA266" i="3" s="1"/>
  <c r="AB269" i="3"/>
  <c r="AA269" i="3" s="1"/>
  <c r="AB270" i="3"/>
  <c r="AA270" i="3" s="1"/>
  <c r="AB273" i="3"/>
  <c r="AA273" i="3" s="1"/>
  <c r="AB274" i="3"/>
  <c r="AA274" i="3" s="1"/>
  <c r="BE274" i="3" s="1"/>
  <c r="AP274" i="3" s="1"/>
  <c r="AB291" i="3"/>
  <c r="AA291" i="3" s="1"/>
  <c r="AB295" i="3"/>
  <c r="AA295" i="3" s="1"/>
  <c r="BE295" i="3" s="1"/>
  <c r="AP295" i="3" s="1"/>
  <c r="AB308" i="3"/>
  <c r="AA308" i="3" s="1"/>
  <c r="BE308" i="3" s="1"/>
  <c r="AP308" i="3" s="1"/>
  <c r="AB314" i="3"/>
  <c r="AA314" i="3" s="1"/>
  <c r="AB317" i="3"/>
  <c r="AA317" i="3" s="1"/>
  <c r="AB318" i="3"/>
  <c r="AA318" i="3" s="1"/>
  <c r="AB325" i="3"/>
  <c r="AA325" i="3" s="1"/>
  <c r="AB326" i="3"/>
  <c r="AA326" i="3" s="1"/>
  <c r="AB329" i="3"/>
  <c r="AA329" i="3" s="1"/>
  <c r="BE329" i="3" s="1"/>
  <c r="AP329" i="3" s="1"/>
  <c r="AB335" i="3"/>
  <c r="AA335" i="3" s="1"/>
  <c r="AB342" i="3"/>
  <c r="AA342" i="3" s="1"/>
  <c r="AB351" i="3"/>
  <c r="AA351" i="3" s="1"/>
  <c r="AB352" i="3"/>
  <c r="AA352" i="3" s="1"/>
  <c r="AB355" i="3"/>
  <c r="AA355" i="3" s="1"/>
  <c r="AB368" i="3"/>
  <c r="AA368" i="3" s="1"/>
  <c r="AB371" i="3"/>
  <c r="AA371" i="3" s="1"/>
  <c r="BE371" i="3" s="1"/>
  <c r="AP371" i="3" s="1"/>
  <c r="AB621" i="3"/>
  <c r="AA621" i="3" s="1"/>
  <c r="AB628" i="3"/>
  <c r="AA628" i="3" s="1"/>
  <c r="AB637" i="3"/>
  <c r="AA637" i="3" s="1"/>
  <c r="AB398" i="3"/>
  <c r="AA398" i="3" s="1"/>
  <c r="BE398" i="3" s="1"/>
  <c r="AP398" i="3" s="1"/>
  <c r="AB400" i="3"/>
  <c r="AA400" i="3" s="1"/>
  <c r="AB403" i="3"/>
  <c r="AA403" i="3" s="1"/>
  <c r="AB404" i="3"/>
  <c r="AA404" i="3" s="1"/>
  <c r="AB410" i="3"/>
  <c r="AA410" i="3" s="1"/>
  <c r="BE410" i="3" s="1"/>
  <c r="AP410" i="3" s="1"/>
  <c r="AB413" i="3"/>
  <c r="AA413" i="3" s="1"/>
  <c r="AB414" i="3"/>
  <c r="AA414" i="3" s="1"/>
  <c r="AB416" i="3"/>
  <c r="AA416" i="3" s="1"/>
  <c r="AB419" i="3"/>
  <c r="AA419" i="3" s="1"/>
  <c r="BE419" i="3" s="1"/>
  <c r="AP419" i="3" s="1"/>
  <c r="AB420" i="3"/>
  <c r="AA420" i="3" s="1"/>
  <c r="AB423" i="3"/>
  <c r="AA423" i="3" s="1"/>
  <c r="AB424" i="3"/>
  <c r="AA424" i="3" s="1"/>
  <c r="AB427" i="3"/>
  <c r="AA427" i="3" s="1"/>
  <c r="AB428" i="3"/>
  <c r="AA428" i="3" s="1"/>
  <c r="AB433" i="3"/>
  <c r="AA433" i="3" s="1"/>
  <c r="AB434" i="3"/>
  <c r="AA434" i="3" s="1"/>
  <c r="AB437" i="3"/>
  <c r="AA437" i="3" s="1"/>
  <c r="BE437" i="3" s="1"/>
  <c r="AP437" i="3" s="1"/>
  <c r="AB438" i="3"/>
  <c r="AA438" i="3" s="1"/>
  <c r="AB445" i="3"/>
  <c r="AA445" i="3" s="1"/>
  <c r="AB446" i="3"/>
  <c r="AA446" i="3" s="1"/>
  <c r="BE446" i="3" s="1"/>
  <c r="AP446" i="3" s="1"/>
  <c r="AB449" i="3"/>
  <c r="AA449" i="3" s="1"/>
  <c r="AB452" i="3"/>
  <c r="AA452" i="3" s="1"/>
  <c r="AB455" i="3"/>
  <c r="AA455" i="3" s="1"/>
  <c r="AB456" i="3"/>
  <c r="AA456" i="3" s="1"/>
  <c r="AB460" i="3"/>
  <c r="AA460" i="3" s="1"/>
  <c r="AB463" i="3"/>
  <c r="AA463" i="3" s="1"/>
  <c r="AB464" i="3"/>
  <c r="AA464" i="3" s="1"/>
  <c r="AB467" i="3"/>
  <c r="AA467" i="3" s="1"/>
  <c r="AB468" i="3"/>
  <c r="AA468" i="3" s="1"/>
  <c r="AB470" i="3"/>
  <c r="AA470" i="3" s="1"/>
  <c r="AB473" i="3"/>
  <c r="AA473" i="3" s="1"/>
  <c r="AB474" i="3"/>
  <c r="AA474" i="3" s="1"/>
  <c r="AB477" i="3"/>
  <c r="AA477" i="3" s="1"/>
  <c r="AB478" i="3"/>
  <c r="AA478" i="3" s="1"/>
  <c r="AB481" i="3"/>
  <c r="AA481" i="3" s="1"/>
  <c r="AB482" i="3"/>
  <c r="AA482" i="3" s="1"/>
  <c r="AB484" i="3"/>
  <c r="AA484" i="3" s="1"/>
  <c r="AB489" i="3"/>
  <c r="AA489" i="3" s="1"/>
  <c r="AB490" i="3"/>
  <c r="AA490" i="3" s="1"/>
  <c r="AB492" i="3"/>
  <c r="AA492" i="3" s="1"/>
  <c r="BE492" i="3" s="1"/>
  <c r="AP492" i="3" s="1"/>
  <c r="AB496" i="3"/>
  <c r="AA496" i="3" s="1"/>
  <c r="BE496" i="3" s="1"/>
  <c r="AP496" i="3" s="1"/>
  <c r="AB499" i="3"/>
  <c r="AA499" i="3" s="1"/>
  <c r="AB502" i="3"/>
  <c r="AA502" i="3" s="1"/>
  <c r="AB506" i="3"/>
  <c r="AA506" i="3" s="1"/>
  <c r="AB510" i="3"/>
  <c r="AA510" i="3" s="1"/>
  <c r="BE510" i="3" s="1"/>
  <c r="AP510" i="3" s="1"/>
  <c r="AB513" i="3"/>
  <c r="AA513" i="3" s="1"/>
  <c r="AB514" i="3"/>
  <c r="AA514" i="3" s="1"/>
  <c r="AB516" i="3"/>
  <c r="AA516" i="3" s="1"/>
  <c r="AB517" i="3"/>
  <c r="AA517" i="3" s="1"/>
  <c r="AB518" i="3"/>
  <c r="AA518" i="3" s="1"/>
  <c r="AB520" i="3"/>
  <c r="AA520" i="3" s="1"/>
  <c r="BE520" i="3" s="1"/>
  <c r="AP520" i="3" s="1"/>
  <c r="AB524" i="3"/>
  <c r="AA524" i="3" s="1"/>
  <c r="AB530" i="3"/>
  <c r="AA530" i="3" s="1"/>
  <c r="AB536" i="3"/>
  <c r="AA536" i="3" s="1"/>
  <c r="AB539" i="3"/>
  <c r="AA539" i="3" s="1"/>
  <c r="AB541" i="3"/>
  <c r="AA541" i="3" s="1"/>
  <c r="AB547" i="3"/>
  <c r="AA547" i="3" s="1"/>
  <c r="AB549" i="3"/>
  <c r="AA549" i="3" s="1"/>
  <c r="AB552" i="3"/>
  <c r="AA552" i="3" s="1"/>
  <c r="AB553" i="3"/>
  <c r="AA553" i="3" s="1"/>
  <c r="AB555" i="3"/>
  <c r="AA555" i="3" s="1"/>
  <c r="BE555" i="3" s="1"/>
  <c r="AP555" i="3" s="1"/>
  <c r="AB558" i="3"/>
  <c r="AA558" i="3" s="1"/>
  <c r="AB559" i="3"/>
  <c r="AA559" i="3" s="1"/>
  <c r="AB563" i="3"/>
  <c r="AA563" i="3" s="1"/>
  <c r="AB566" i="3"/>
  <c r="AA566" i="3" s="1"/>
  <c r="BE566" i="3" s="1"/>
  <c r="AP566" i="3" s="1"/>
  <c r="AB567" i="3"/>
  <c r="AA567" i="3" s="1"/>
  <c r="AB573" i="3"/>
  <c r="AA573" i="3" s="1"/>
  <c r="AB577" i="3"/>
  <c r="AA577" i="3" s="1"/>
  <c r="AB579" i="3"/>
  <c r="AA579" i="3" s="1"/>
  <c r="AB582" i="3"/>
  <c r="AA582" i="3" s="1"/>
  <c r="AB583" i="3"/>
  <c r="AA583" i="3" s="1"/>
  <c r="BE583" i="3" s="1"/>
  <c r="AP583" i="3" s="1"/>
  <c r="AB588" i="3"/>
  <c r="AA588" i="3" s="1"/>
  <c r="BE588" i="3" s="1"/>
  <c r="AP588" i="3" s="1"/>
  <c r="AB589" i="3"/>
  <c r="AA589" i="3" s="1"/>
  <c r="AB593" i="3"/>
  <c r="AA593" i="3" s="1"/>
  <c r="AB596" i="3"/>
  <c r="AA596" i="3" s="1"/>
  <c r="AB597" i="3"/>
  <c r="AA597" i="3" s="1"/>
  <c r="AB604" i="3"/>
  <c r="AA604" i="3" s="1"/>
  <c r="AB605" i="3"/>
  <c r="AA605" i="3" s="1"/>
  <c r="AB607" i="3"/>
  <c r="AA607" i="3" s="1"/>
  <c r="BE607" i="3" s="1"/>
  <c r="AP607" i="3" s="1"/>
  <c r="AB610" i="3"/>
  <c r="AA610" i="3" s="1"/>
  <c r="AB624" i="3"/>
  <c r="AA624" i="3" s="1"/>
  <c r="AB634" i="3"/>
  <c r="AA634" i="3" s="1"/>
  <c r="AB739" i="3"/>
  <c r="AA739" i="3" s="1"/>
  <c r="AB747" i="3"/>
  <c r="AA747" i="3" s="1"/>
  <c r="BE747" i="3" s="1"/>
  <c r="AP747" i="3" s="1"/>
  <c r="AB754" i="3"/>
  <c r="AA754" i="3" s="1"/>
  <c r="AB765" i="3"/>
  <c r="AA765" i="3" s="1"/>
  <c r="BE765" i="3" s="1"/>
  <c r="AP765" i="3" s="1"/>
  <c r="AB778" i="3"/>
  <c r="AA778" i="3" s="1"/>
  <c r="AB789" i="3"/>
  <c r="AA789" i="3" s="1"/>
  <c r="AB805" i="3"/>
  <c r="AA805" i="3" s="1"/>
  <c r="AB808" i="3"/>
  <c r="AA808" i="3" s="1"/>
  <c r="AB816" i="3"/>
  <c r="AA816" i="3" s="1"/>
  <c r="AB825" i="3"/>
  <c r="AA825" i="3" s="1"/>
  <c r="AB835" i="3"/>
  <c r="AA835" i="3" s="1"/>
  <c r="AB839" i="3"/>
  <c r="AA839" i="3" s="1"/>
  <c r="AB847" i="3"/>
  <c r="AA847" i="3" s="1"/>
  <c r="BE847" i="3" s="1"/>
  <c r="AP847" i="3" s="1"/>
  <c r="AB859" i="3"/>
  <c r="AA859" i="3" s="1"/>
  <c r="AB611" i="3"/>
  <c r="AA611" i="3" s="1"/>
  <c r="BE611" i="3" s="1"/>
  <c r="AP611" i="3" s="1"/>
  <c r="AB625" i="3"/>
  <c r="AA625" i="3" s="1"/>
  <c r="AB629" i="3"/>
  <c r="AA629" i="3" s="1"/>
  <c r="AB635" i="3"/>
  <c r="AA635" i="3" s="1"/>
  <c r="AB641" i="3"/>
  <c r="AA641" i="3" s="1"/>
  <c r="AB647" i="3"/>
  <c r="AA647" i="3" s="1"/>
  <c r="AB650" i="3"/>
  <c r="AA650" i="3" s="1"/>
  <c r="AB651" i="3"/>
  <c r="AA651" i="3" s="1"/>
  <c r="AB655" i="3"/>
  <c r="AA655" i="3" s="1"/>
  <c r="AB658" i="3"/>
  <c r="AA658" i="3" s="1"/>
  <c r="AB659" i="3"/>
  <c r="AA659" i="3" s="1"/>
  <c r="AB661" i="3"/>
  <c r="AA661" i="3" s="1"/>
  <c r="AB663" i="3"/>
  <c r="AA663" i="3" s="1"/>
  <c r="AB666" i="3"/>
  <c r="AA666" i="3" s="1"/>
  <c r="AB667" i="3"/>
  <c r="AA667" i="3" s="1"/>
  <c r="AB669" i="3"/>
  <c r="AA669" i="3" s="1"/>
  <c r="AB671" i="3"/>
  <c r="AA671" i="3" s="1"/>
  <c r="AB674" i="3"/>
  <c r="AA674" i="3" s="1"/>
  <c r="AB675" i="3"/>
  <c r="AA675" i="3" s="1"/>
  <c r="AB677" i="3"/>
  <c r="AA677" i="3" s="1"/>
  <c r="BE677" i="3" s="1"/>
  <c r="AP677" i="3" s="1"/>
  <c r="AB678" i="3"/>
  <c r="AA678" i="3" s="1"/>
  <c r="AB679" i="3"/>
  <c r="AA679" i="3" s="1"/>
  <c r="AB682" i="3"/>
  <c r="AA682" i="3" s="1"/>
  <c r="AB683" i="3"/>
  <c r="AA683" i="3" s="1"/>
  <c r="AB688" i="3"/>
  <c r="AA688" i="3" s="1"/>
  <c r="AB689" i="3"/>
  <c r="AA689" i="3" s="1"/>
  <c r="AB692" i="3"/>
  <c r="AA692" i="3" s="1"/>
  <c r="AB693" i="3"/>
  <c r="AA693" i="3" s="1"/>
  <c r="AB695" i="3"/>
  <c r="AA695" i="3" s="1"/>
  <c r="AB698" i="3"/>
  <c r="AA698" i="3" s="1"/>
  <c r="AB699" i="3"/>
  <c r="AA699" i="3" s="1"/>
  <c r="AB702" i="3"/>
  <c r="AA702" i="3" s="1"/>
  <c r="AB703" i="3"/>
  <c r="AA703" i="3" s="1"/>
  <c r="AB705" i="3"/>
  <c r="AA705" i="3" s="1"/>
  <c r="AB708" i="3"/>
  <c r="AA708" i="3" s="1"/>
  <c r="AB709" i="3"/>
  <c r="AA709" i="3" s="1"/>
  <c r="AB712" i="3"/>
  <c r="AA712" i="3" s="1"/>
  <c r="AB713" i="3"/>
  <c r="AA713" i="3" s="1"/>
  <c r="BE713" i="3" s="1"/>
  <c r="AP713" i="3" s="1"/>
  <c r="AB716" i="3"/>
  <c r="AA716" i="3" s="1"/>
  <c r="AB717" i="3"/>
  <c r="AA717" i="3" s="1"/>
  <c r="AB720" i="3"/>
  <c r="AA720" i="3" s="1"/>
  <c r="AB722" i="3"/>
  <c r="AA722" i="3" s="1"/>
  <c r="BE722" i="3" s="1"/>
  <c r="AP722" i="3" s="1"/>
  <c r="AB723" i="3"/>
  <c r="AA723" i="3" s="1"/>
  <c r="AB724" i="3"/>
  <c r="AA724" i="3" s="1"/>
  <c r="N727" i="3"/>
  <c r="AB732" i="3"/>
  <c r="AA732" i="3" s="1"/>
  <c r="AB735" i="3"/>
  <c r="AA735" i="3" s="1"/>
  <c r="AB736" i="3"/>
  <c r="AA736" i="3" s="1"/>
  <c r="AB738" i="3"/>
  <c r="AA738" i="3" s="1"/>
  <c r="AB751" i="3"/>
  <c r="AA751" i="3" s="1"/>
  <c r="BE751" i="3" s="1"/>
  <c r="AP751" i="3" s="1"/>
  <c r="AB757" i="3"/>
  <c r="AA757" i="3" s="1"/>
  <c r="AB786" i="3"/>
  <c r="AA786" i="3" s="1"/>
  <c r="AB794" i="3"/>
  <c r="AA794" i="3" s="1"/>
  <c r="AB812" i="3"/>
  <c r="AA812" i="3" s="1"/>
  <c r="BE812" i="3" s="1"/>
  <c r="AP812" i="3" s="1"/>
  <c r="AB829" i="3"/>
  <c r="AA829" i="3" s="1"/>
  <c r="AB838" i="3"/>
  <c r="AA838" i="3" s="1"/>
  <c r="BE838" i="3" s="1"/>
  <c r="AP838" i="3" s="1"/>
  <c r="AB842" i="3"/>
  <c r="AA842" i="3" s="1"/>
  <c r="AB855" i="3"/>
  <c r="AA855" i="3" s="1"/>
  <c r="AB740" i="3"/>
  <c r="AA740" i="3" s="1"/>
  <c r="AB742" i="3"/>
  <c r="AA742" i="3" s="1"/>
  <c r="AB748" i="3"/>
  <c r="AA748" i="3" s="1"/>
  <c r="AB752" i="3"/>
  <c r="AA752" i="3" s="1"/>
  <c r="AB758" i="3"/>
  <c r="AA758" i="3" s="1"/>
  <c r="AB760" i="3"/>
  <c r="AA760" i="3" s="1"/>
  <c r="AB762" i="3"/>
  <c r="AA762" i="3" s="1"/>
  <c r="AB766" i="3"/>
  <c r="AA766" i="3" s="1"/>
  <c r="AB768" i="3"/>
  <c r="AA768" i="3" s="1"/>
  <c r="AB770" i="3"/>
  <c r="AA770" i="3" s="1"/>
  <c r="AB790" i="3"/>
  <c r="AA790" i="3" s="1"/>
  <c r="AB802" i="3"/>
  <c r="AA802" i="3" s="1"/>
  <c r="BE802" i="3" s="1"/>
  <c r="AP802" i="3" s="1"/>
  <c r="AB822" i="3"/>
  <c r="AA822" i="3" s="1"/>
  <c r="AB826" i="3"/>
  <c r="AA826" i="3" s="1"/>
  <c r="BE826" i="3" s="1"/>
  <c r="AP826" i="3" s="1"/>
  <c r="AB830" i="3"/>
  <c r="AA830" i="3" s="1"/>
  <c r="BE830" i="3" s="1"/>
  <c r="AP830" i="3" s="1"/>
  <c r="AB832" i="3"/>
  <c r="AA832" i="3" s="1"/>
  <c r="AB836" i="3"/>
  <c r="AA836" i="3" s="1"/>
  <c r="AB840" i="3"/>
  <c r="AA840" i="3" s="1"/>
  <c r="BE840" i="3" s="1"/>
  <c r="AP840" i="3" s="1"/>
  <c r="AB848" i="3"/>
  <c r="AA848" i="3" s="1"/>
  <c r="AB852" i="3"/>
  <c r="AA852" i="3" s="1"/>
  <c r="AB856" i="3"/>
  <c r="AA856" i="3" s="1"/>
  <c r="BE856" i="3" s="1"/>
  <c r="AP856" i="3" s="1"/>
  <c r="AB860" i="3"/>
  <c r="AA860" i="3" s="1"/>
  <c r="AB917" i="3"/>
  <c r="AA917" i="3" s="1"/>
  <c r="AB920" i="3"/>
  <c r="AA920" i="3" s="1"/>
  <c r="AB867" i="3"/>
  <c r="AA867" i="3" s="1"/>
  <c r="AB870" i="3"/>
  <c r="AA870" i="3" s="1"/>
  <c r="AB874" i="3"/>
  <c r="AA874" i="3" s="1"/>
  <c r="BE874" i="3" s="1"/>
  <c r="AP874" i="3" s="1"/>
  <c r="AB877" i="3"/>
  <c r="AA877" i="3" s="1"/>
  <c r="AB891" i="3"/>
  <c r="AA891" i="3" s="1"/>
  <c r="BE891" i="3" s="1"/>
  <c r="AP891" i="3" s="1"/>
  <c r="AB903" i="3"/>
  <c r="AA903" i="3" s="1"/>
  <c r="AB924" i="3"/>
  <c r="AA924" i="3" s="1"/>
  <c r="AB925" i="3"/>
  <c r="AA925" i="3" s="1"/>
  <c r="BE925" i="3" s="1"/>
  <c r="AP925" i="3" s="1"/>
  <c r="AB948" i="3"/>
  <c r="AA948" i="3" s="1"/>
  <c r="AB949" i="3"/>
  <c r="AA949" i="3" s="1"/>
  <c r="BE949" i="3" s="1"/>
  <c r="AP949" i="3" s="1"/>
  <c r="AB962" i="3"/>
  <c r="AA962" i="3" s="1"/>
  <c r="AB928" i="3"/>
  <c r="AA928" i="3" s="1"/>
  <c r="AB936" i="3"/>
  <c r="AA936" i="3" s="1"/>
  <c r="AB937" i="3"/>
  <c r="AA937" i="3" s="1"/>
  <c r="AB940" i="3"/>
  <c r="AA940" i="3" s="1"/>
  <c r="AB991" i="3"/>
  <c r="AA991" i="3" s="1"/>
  <c r="AB994" i="3"/>
  <c r="AA994" i="3" s="1"/>
  <c r="AB995" i="3"/>
  <c r="AA995" i="3" s="1"/>
  <c r="AB998" i="3"/>
  <c r="AA998" i="3" s="1"/>
  <c r="AB999" i="3"/>
  <c r="AA999" i="3" s="1"/>
  <c r="AB1000" i="3"/>
  <c r="AA1000" i="3" s="1"/>
  <c r="AB963" i="3"/>
  <c r="AA963" i="3" s="1"/>
  <c r="AB965" i="3"/>
  <c r="AA965" i="3" s="1"/>
  <c r="AB968" i="3"/>
  <c r="AA968" i="3" s="1"/>
  <c r="AB969" i="3"/>
  <c r="AA969" i="3" s="1"/>
  <c r="AB972" i="3"/>
  <c r="AA972" i="3" s="1"/>
  <c r="AB973" i="3"/>
  <c r="AA973" i="3" s="1"/>
  <c r="AB976" i="3"/>
  <c r="AA976" i="3" s="1"/>
  <c r="AB977" i="3"/>
  <c r="AA977" i="3" s="1"/>
  <c r="AB979" i="3"/>
  <c r="AA979" i="3" s="1"/>
  <c r="O27" i="17"/>
  <c r="S13" i="4"/>
  <c r="K26" i="17"/>
  <c r="S26" i="17"/>
  <c r="Q13" i="4"/>
  <c r="D19" i="1"/>
  <c r="G11" i="17"/>
  <c r="O11" i="17" s="1"/>
  <c r="AB16" i="3"/>
  <c r="AA16" i="3" s="1"/>
  <c r="BE16" i="3" s="1"/>
  <c r="AP16" i="3" s="1"/>
  <c r="O16" i="1"/>
  <c r="P22" i="4"/>
  <c r="O10" i="17"/>
  <c r="O14" i="17"/>
  <c r="K25" i="17"/>
  <c r="S25" i="17"/>
  <c r="O26" i="17"/>
  <c r="E16" i="1"/>
  <c r="R13" i="4"/>
  <c r="F22" i="4"/>
  <c r="M15" i="4"/>
  <c r="K19" i="1"/>
  <c r="G22" i="4"/>
  <c r="E22" i="4"/>
  <c r="G19" i="1"/>
  <c r="G16" i="1"/>
  <c r="AL14" i="3"/>
  <c r="E10" i="13"/>
  <c r="AE14" i="3"/>
  <c r="N692" i="3"/>
  <c r="N607" i="3"/>
  <c r="N445" i="3"/>
  <c r="N496" i="3"/>
  <c r="N674" i="3"/>
  <c r="N352" i="3"/>
  <c r="N558" i="3"/>
  <c r="N628" i="3"/>
  <c r="N784" i="3"/>
  <c r="N891" i="3"/>
  <c r="N933" i="3"/>
  <c r="N968" i="3"/>
  <c r="N982" i="3"/>
  <c r="N68" i="3"/>
  <c r="N820" i="3"/>
  <c r="N903" i="3"/>
  <c r="N942" i="3"/>
  <c r="N976" i="3"/>
  <c r="N58" i="3"/>
  <c r="N63" i="3"/>
  <c r="N72" i="3"/>
  <c r="N80" i="3"/>
  <c r="N85" i="3"/>
  <c r="N115" i="3"/>
  <c r="N128" i="3"/>
  <c r="N295" i="3"/>
  <c r="N356" i="3"/>
  <c r="N420" i="3"/>
  <c r="N427" i="3"/>
  <c r="N437" i="3"/>
  <c r="N456" i="3"/>
  <c r="N468" i="3"/>
  <c r="N477" i="3"/>
  <c r="N489" i="3"/>
  <c r="N536" i="3"/>
  <c r="N555" i="3"/>
  <c r="N566" i="3"/>
  <c r="N589" i="3"/>
  <c r="N596" i="3"/>
  <c r="N621" i="3"/>
  <c r="N637" i="3"/>
  <c r="N658" i="3"/>
  <c r="N666" i="3"/>
  <c r="N702" i="3"/>
  <c r="N749" i="3"/>
  <c r="N800" i="3"/>
  <c r="N814" i="3"/>
  <c r="N833" i="3"/>
  <c r="N853" i="3"/>
  <c r="N861" i="3"/>
  <c r="N877" i="3"/>
  <c r="N996" i="3"/>
  <c r="N106" i="3"/>
  <c r="N123" i="3"/>
  <c r="N216" i="3"/>
  <c r="N236" i="3"/>
  <c r="N387" i="3"/>
  <c r="N403" i="3"/>
  <c r="N423" i="3"/>
  <c r="N433" i="3"/>
  <c r="N463" i="3"/>
  <c r="N473" i="3"/>
  <c r="N484" i="3"/>
  <c r="N492" i="3"/>
  <c r="N499" i="3"/>
  <c r="N552" i="3"/>
  <c r="N573" i="3"/>
  <c r="N593" i="3"/>
  <c r="N604" i="3"/>
  <c r="N610" i="3"/>
  <c r="N624" i="3"/>
  <c r="N650" i="3"/>
  <c r="N663" i="3"/>
  <c r="N723" i="3"/>
  <c r="N733" i="3"/>
  <c r="N763" i="3"/>
  <c r="N792" i="3"/>
  <c r="N810" i="3"/>
  <c r="N850" i="3"/>
  <c r="N857" i="3"/>
  <c r="N874" i="3"/>
  <c r="N881" i="3"/>
  <c r="N895" i="3"/>
  <c r="N918" i="3"/>
  <c r="N938" i="3"/>
  <c r="N963" i="3"/>
  <c r="N972" i="3"/>
  <c r="N979" i="3"/>
  <c r="N990" i="3"/>
  <c r="N27" i="3"/>
  <c r="N29" i="3"/>
  <c r="N54" i="3"/>
  <c r="N66" i="3"/>
  <c r="N70" i="3"/>
  <c r="N76" i="3"/>
  <c r="N78" i="3"/>
  <c r="N92" i="3"/>
  <c r="N142" i="3"/>
  <c r="N144" i="3"/>
  <c r="N154" i="3"/>
  <c r="N164" i="3"/>
  <c r="N170" i="3"/>
  <c r="N202" i="3"/>
  <c r="N220" i="3"/>
  <c r="N232" i="3"/>
  <c r="N237" i="3"/>
  <c r="N242" i="3"/>
  <c r="N269" i="3"/>
  <c r="N274" i="3"/>
  <c r="N31" i="3"/>
  <c r="N104" i="3"/>
  <c r="N108" i="3"/>
  <c r="N120" i="3"/>
  <c r="N126" i="3"/>
  <c r="N133" i="3"/>
  <c r="N148" i="3"/>
  <c r="N160" i="3"/>
  <c r="N167" i="3"/>
  <c r="N173" i="3"/>
  <c r="N177" i="3"/>
  <c r="N184" i="3"/>
  <c r="N189" i="3"/>
  <c r="N200" i="3"/>
  <c r="N206" i="3"/>
  <c r="N214" i="3"/>
  <c r="N217" i="3"/>
  <c r="N225" i="3"/>
  <c r="N228" i="3"/>
  <c r="N252" i="3"/>
  <c r="N256" i="3"/>
  <c r="N262" i="3"/>
  <c r="N267" i="3"/>
  <c r="N270" i="3"/>
  <c r="N280" i="3"/>
  <c r="AQ282" i="3"/>
  <c r="N282" i="3"/>
  <c r="N292" i="3"/>
  <c r="N296" i="3"/>
  <c r="N306" i="3"/>
  <c r="N313" i="3"/>
  <c r="N340" i="3"/>
  <c r="N345" i="3"/>
  <c r="N349" i="3"/>
  <c r="N355" i="3"/>
  <c r="N357" i="3"/>
  <c r="N363" i="3"/>
  <c r="N368" i="3"/>
  <c r="N372" i="3"/>
  <c r="N377" i="3"/>
  <c r="N381" i="3"/>
  <c r="N393" i="3"/>
  <c r="N396" i="3"/>
  <c r="N400" i="3"/>
  <c r="N404" i="3"/>
  <c r="N410" i="3"/>
  <c r="N414" i="3"/>
  <c r="N417" i="3"/>
  <c r="N431" i="3"/>
  <c r="N434" i="3"/>
  <c r="N438" i="3"/>
  <c r="N443" i="3"/>
  <c r="N446" i="3"/>
  <c r="N450" i="3"/>
  <c r="N453" i="3"/>
  <c r="N460" i="3"/>
  <c r="N464" i="3"/>
  <c r="N481" i="3"/>
  <c r="N487" i="3"/>
  <c r="N490" i="3"/>
  <c r="N493" i="3"/>
  <c r="N497" i="3"/>
  <c r="N500" i="3"/>
  <c r="N505" i="3"/>
  <c r="N510" i="3"/>
  <c r="N514" i="3"/>
  <c r="N518" i="3"/>
  <c r="N522" i="3"/>
  <c r="N527" i="3"/>
  <c r="N533" i="3"/>
  <c r="N537" i="3"/>
  <c r="N541" i="3"/>
  <c r="N547" i="3"/>
  <c r="N562" i="3"/>
  <c r="N570" i="3"/>
  <c r="N574" i="3"/>
  <c r="N579" i="3"/>
  <c r="N583" i="3"/>
  <c r="N586" i="3"/>
  <c r="N600" i="3"/>
  <c r="N614" i="3"/>
  <c r="N632" i="3"/>
  <c r="N635" i="3"/>
  <c r="N651" i="3"/>
  <c r="N653" i="3"/>
  <c r="N655" i="3"/>
  <c r="N664" i="3"/>
  <c r="N667" i="3"/>
  <c r="N669" i="3"/>
  <c r="N671" i="3"/>
  <c r="N286" i="3"/>
  <c r="N289" i="3"/>
  <c r="N299" i="3"/>
  <c r="N324" i="3"/>
  <c r="N332" i="3"/>
  <c r="N334" i="3"/>
  <c r="N339" i="3"/>
  <c r="N342" i="3"/>
  <c r="N347" i="3"/>
  <c r="N351" i="3"/>
  <c r="N353" i="3"/>
  <c r="N360" i="3"/>
  <c r="N366" i="3"/>
  <c r="N371" i="3"/>
  <c r="N374" i="3"/>
  <c r="N380" i="3"/>
  <c r="N384" i="3"/>
  <c r="N388" i="3"/>
  <c r="N391" i="3"/>
  <c r="N394" i="3"/>
  <c r="N398" i="3"/>
  <c r="N407" i="3"/>
  <c r="N413" i="3"/>
  <c r="N416" i="3"/>
  <c r="N419" i="3"/>
  <c r="N421" i="3"/>
  <c r="N424" i="3"/>
  <c r="N428" i="3"/>
  <c r="N441" i="3"/>
  <c r="N449" i="3"/>
  <c r="N452" i="3"/>
  <c r="N455" i="3"/>
  <c r="N458" i="3"/>
  <c r="N467" i="3"/>
  <c r="N470" i="3"/>
  <c r="N474" i="3"/>
  <c r="N478" i="3"/>
  <c r="N482" i="3"/>
  <c r="N485" i="3"/>
  <c r="N502" i="3"/>
  <c r="N507" i="3"/>
  <c r="N513" i="3"/>
  <c r="N516" i="3"/>
  <c r="N520" i="3"/>
  <c r="N524" i="3"/>
  <c r="N530" i="3"/>
  <c r="N539" i="3"/>
  <c r="N544" i="3"/>
  <c r="N549" i="3"/>
  <c r="N553" i="3"/>
  <c r="N556" i="3"/>
  <c r="N559" i="3"/>
  <c r="N564" i="3"/>
  <c r="N567" i="3"/>
  <c r="N577" i="3"/>
  <c r="N582" i="3"/>
  <c r="N584" i="3"/>
  <c r="N588" i="3"/>
  <c r="N590" i="3"/>
  <c r="N594" i="3"/>
  <c r="N597" i="3"/>
  <c r="N602" i="3"/>
  <c r="N605" i="3"/>
  <c r="N608" i="3"/>
  <c r="N611" i="3"/>
  <c r="N617" i="3"/>
  <c r="N622" i="3"/>
  <c r="N625" i="3"/>
  <c r="N629" i="3"/>
  <c r="N634" i="3"/>
  <c r="N638" i="3"/>
  <c r="N641" i="3"/>
  <c r="N644" i="3"/>
  <c r="N647" i="3"/>
  <c r="N659" i="3"/>
  <c r="N661" i="3"/>
  <c r="N675" i="3"/>
  <c r="N677" i="3"/>
  <c r="N679" i="3"/>
  <c r="N682" i="3"/>
  <c r="N688" i="3"/>
  <c r="N693" i="3"/>
  <c r="N695" i="3"/>
  <c r="N698" i="3"/>
  <c r="N703" i="3"/>
  <c r="N705" i="3"/>
  <c r="N708" i="3"/>
  <c r="N713" i="3"/>
  <c r="N716" i="3"/>
  <c r="N722" i="3"/>
  <c r="N724" i="3"/>
  <c r="N730" i="3"/>
  <c r="N734" i="3"/>
  <c r="N737" i="3"/>
  <c r="N744" i="3"/>
  <c r="N750" i="3"/>
  <c r="N753" i="3"/>
  <c r="N756" i="3"/>
  <c r="N759" i="3"/>
  <c r="N761" i="3"/>
  <c r="N772" i="3"/>
  <c r="N776" i="3"/>
  <c r="N782" i="3"/>
  <c r="N785" i="3"/>
  <c r="N788" i="3"/>
  <c r="N791" i="3"/>
  <c r="N793" i="3"/>
  <c r="N798" i="3"/>
  <c r="N801" i="3"/>
  <c r="N804" i="3"/>
  <c r="N815" i="3"/>
  <c r="N818" i="3"/>
  <c r="N823" i="3"/>
  <c r="N828" i="3"/>
  <c r="N831" i="3"/>
  <c r="N834" i="3"/>
  <c r="N841" i="3"/>
  <c r="N846" i="3"/>
  <c r="N865" i="3"/>
  <c r="N868" i="3"/>
  <c r="N885" i="3"/>
  <c r="N898" i="3"/>
  <c r="N907" i="3"/>
  <c r="N911" i="3"/>
  <c r="N916" i="3"/>
  <c r="N919" i="3"/>
  <c r="N924" i="3"/>
  <c r="N927" i="3"/>
  <c r="N932" i="3"/>
  <c r="N935" i="3"/>
  <c r="N939" i="3"/>
  <c r="N943" i="3"/>
  <c r="N948" i="3"/>
  <c r="N950" i="3"/>
  <c r="N953" i="3"/>
  <c r="N956" i="3"/>
  <c r="N962" i="3"/>
  <c r="N965" i="3"/>
  <c r="N969" i="3"/>
  <c r="N973" i="3"/>
  <c r="N977" i="3"/>
  <c r="N980" i="3"/>
  <c r="N983" i="3"/>
  <c r="N988" i="3"/>
  <c r="N678" i="3"/>
  <c r="N683" i="3"/>
  <c r="N686" i="3"/>
  <c r="N689" i="3"/>
  <c r="N696" i="3"/>
  <c r="N699" i="3"/>
  <c r="N709" i="3"/>
  <c r="N712" i="3"/>
  <c r="N717" i="3"/>
  <c r="N720" i="3"/>
  <c r="N728" i="3"/>
  <c r="N731" i="3"/>
  <c r="N741" i="3"/>
  <c r="N743" i="3"/>
  <c r="N746" i="3"/>
  <c r="N764" i="3"/>
  <c r="N767" i="3"/>
  <c r="N769" i="3"/>
  <c r="N771" i="3"/>
  <c r="N774" i="3"/>
  <c r="N777" i="3"/>
  <c r="N780" i="3"/>
  <c r="N796" i="3"/>
  <c r="N803" i="3"/>
  <c r="N807" i="3"/>
  <c r="N811" i="3"/>
  <c r="N821" i="3"/>
  <c r="N824" i="3"/>
  <c r="N827" i="3"/>
  <c r="N837" i="3"/>
  <c r="N844" i="3"/>
  <c r="N849" i="3"/>
  <c r="N851" i="3"/>
  <c r="N854" i="3"/>
  <c r="N858" i="3"/>
  <c r="N862" i="3"/>
  <c r="N867" i="3"/>
  <c r="N871" i="3"/>
  <c r="N875" i="3"/>
  <c r="N878" i="3"/>
  <c r="N882" i="3"/>
  <c r="N888" i="3"/>
  <c r="N892" i="3"/>
  <c r="N896" i="3"/>
  <c r="N900" i="3"/>
  <c r="N904" i="3"/>
  <c r="N909" i="3"/>
  <c r="N914" i="3"/>
  <c r="N922" i="3"/>
  <c r="N925" i="3"/>
  <c r="N930" i="3"/>
  <c r="N946" i="3"/>
  <c r="N949" i="3"/>
  <c r="N952" i="3"/>
  <c r="N955" i="3"/>
  <c r="N958" i="3"/>
  <c r="N986" i="3"/>
  <c r="N989" i="3"/>
  <c r="N993" i="3"/>
  <c r="N997" i="3"/>
  <c r="N1001" i="3"/>
  <c r="Z17" i="3"/>
  <c r="N18" i="3"/>
  <c r="Z19" i="3"/>
  <c r="N20" i="3"/>
  <c r="Z21" i="3"/>
  <c r="Z25" i="3"/>
  <c r="N26" i="3"/>
  <c r="Z27" i="3"/>
  <c r="N28" i="3"/>
  <c r="Z30" i="3"/>
  <c r="Z32" i="3"/>
  <c r="Z33" i="3"/>
  <c r="N34" i="3"/>
  <c r="Z35" i="3"/>
  <c r="N36" i="3"/>
  <c r="Z37" i="3"/>
  <c r="N38" i="3"/>
  <c r="Z39" i="3"/>
  <c r="Z40" i="3"/>
  <c r="N41" i="3"/>
  <c r="N42" i="3"/>
  <c r="Z43" i="3"/>
  <c r="Z44" i="3"/>
  <c r="N45" i="3"/>
  <c r="N46" i="3"/>
  <c r="Z47" i="3"/>
  <c r="Z48" i="3"/>
  <c r="N49" i="3"/>
  <c r="N50" i="3"/>
  <c r="Z51" i="3"/>
  <c r="Z52" i="3"/>
  <c r="N53" i="3"/>
  <c r="Z55" i="3"/>
  <c r="Z56" i="3"/>
  <c r="N57" i="3"/>
  <c r="Z59" i="3"/>
  <c r="Z60" i="3"/>
  <c r="N61" i="3"/>
  <c r="Z62" i="3"/>
  <c r="Z63" i="3"/>
  <c r="N64" i="3"/>
  <c r="N65" i="3"/>
  <c r="Z66" i="3"/>
  <c r="N67" i="3"/>
  <c r="Z68" i="3"/>
  <c r="N69" i="3"/>
  <c r="Z70" i="3"/>
  <c r="N71" i="3"/>
  <c r="Z72" i="3"/>
  <c r="N73" i="3"/>
  <c r="N74" i="3"/>
  <c r="N75" i="3"/>
  <c r="Z76" i="3"/>
  <c r="N77" i="3"/>
  <c r="Z79" i="3"/>
  <c r="Z81" i="3"/>
  <c r="Z82" i="3"/>
  <c r="N83" i="3"/>
  <c r="Z84" i="3"/>
  <c r="Z85" i="3"/>
  <c r="N86" i="3"/>
  <c r="N87" i="3"/>
  <c r="Z88" i="3"/>
  <c r="Z89" i="3"/>
  <c r="N90" i="3"/>
  <c r="Z91" i="3"/>
  <c r="Z92" i="3"/>
  <c r="N93" i="3"/>
  <c r="N94" i="3"/>
  <c r="Z95" i="3"/>
  <c r="N96" i="3"/>
  <c r="Z97" i="3"/>
  <c r="Z98" i="3"/>
  <c r="N99" i="3"/>
  <c r="N100" i="3"/>
  <c r="Z101" i="3"/>
  <c r="N102" i="3"/>
  <c r="Z103" i="3"/>
  <c r="Z104" i="3"/>
  <c r="N105" i="3"/>
  <c r="Z106" i="3"/>
  <c r="N107" i="3"/>
  <c r="Z108" i="3"/>
  <c r="N109" i="3"/>
  <c r="N110" i="3"/>
  <c r="Z111" i="3"/>
  <c r="N112" i="3"/>
  <c r="N113" i="3"/>
  <c r="Z114" i="3"/>
  <c r="Z115" i="3"/>
  <c r="N116" i="3"/>
  <c r="N117" i="3"/>
  <c r="N118" i="3"/>
  <c r="Z119" i="3"/>
  <c r="Z120" i="3"/>
  <c r="N121" i="3"/>
  <c r="N122" i="3"/>
  <c r="Z123" i="3"/>
  <c r="N124" i="3"/>
  <c r="Z125" i="3"/>
  <c r="Z126" i="3"/>
  <c r="N127" i="3"/>
  <c r="Z128" i="3"/>
  <c r="N129" i="3"/>
  <c r="N130" i="3"/>
  <c r="Z131" i="3"/>
  <c r="N132" i="3"/>
  <c r="Z133" i="3"/>
  <c r="N134" i="3"/>
  <c r="N135" i="3"/>
  <c r="N136" i="3"/>
  <c r="Z137" i="3"/>
  <c r="Z138" i="3"/>
  <c r="N139" i="3"/>
  <c r="N140" i="3"/>
  <c r="Z141" i="3"/>
  <c r="Z142" i="3"/>
  <c r="N143" i="3"/>
  <c r="Z145" i="3"/>
  <c r="Z146" i="3"/>
  <c r="N147" i="3"/>
  <c r="Z149" i="3"/>
  <c r="Z150" i="3"/>
  <c r="N151" i="3"/>
  <c r="Z152" i="3"/>
  <c r="N153" i="3"/>
  <c r="Z155" i="3"/>
  <c r="N156" i="3"/>
  <c r="Z157" i="3"/>
  <c r="N158" i="3"/>
  <c r="Z159" i="3"/>
  <c r="Z161" i="3"/>
  <c r="Z162" i="3"/>
  <c r="N163" i="3"/>
  <c r="Z165" i="3"/>
  <c r="Z166" i="3"/>
  <c r="Z168" i="3"/>
  <c r="Z169" i="3"/>
  <c r="Z171" i="3"/>
  <c r="Z172" i="3"/>
  <c r="Z174" i="3"/>
  <c r="Z175" i="3"/>
  <c r="N176" i="3"/>
  <c r="Z177" i="3"/>
  <c r="N178" i="3"/>
  <c r="N179" i="3"/>
  <c r="Z180" i="3"/>
  <c r="N181" i="3"/>
  <c r="Z182" i="3"/>
  <c r="N183" i="3"/>
  <c r="Z185" i="3"/>
  <c r="Z186" i="3"/>
  <c r="N187" i="3"/>
  <c r="Z188" i="3"/>
  <c r="Z189" i="3"/>
  <c r="N190" i="3"/>
  <c r="N191" i="3"/>
  <c r="Z192" i="3"/>
  <c r="N193" i="3"/>
  <c r="N194" i="3"/>
  <c r="Z195" i="3"/>
  <c r="Z196" i="3"/>
  <c r="N197" i="3"/>
  <c r="Z198" i="3"/>
  <c r="N199" i="3"/>
  <c r="Z201" i="3"/>
  <c r="Z203" i="3"/>
  <c r="Z204" i="3"/>
  <c r="N205" i="3"/>
  <c r="Z207" i="3"/>
  <c r="Z208" i="3"/>
  <c r="N209" i="3"/>
  <c r="Z210" i="3"/>
  <c r="N211" i="3"/>
  <c r="N212" i="3"/>
  <c r="Z213" i="3"/>
  <c r="Z214" i="3"/>
  <c r="N215" i="3"/>
  <c r="Z216" i="3"/>
  <c r="Z217" i="3"/>
  <c r="N218" i="3"/>
  <c r="N219" i="3"/>
  <c r="Z220" i="3"/>
  <c r="N221" i="3"/>
  <c r="N222" i="3"/>
  <c r="Z223" i="3"/>
  <c r="N224" i="3"/>
  <c r="Z225" i="3"/>
  <c r="N226" i="3"/>
  <c r="N227" i="3"/>
  <c r="Z229" i="3"/>
  <c r="Z230" i="3"/>
  <c r="N231" i="3"/>
  <c r="Z233" i="3"/>
  <c r="Z234" i="3"/>
  <c r="N235" i="3"/>
  <c r="Z238" i="3"/>
  <c r="Z239" i="3"/>
  <c r="N240" i="3"/>
  <c r="Z241" i="3"/>
  <c r="Z242" i="3"/>
  <c r="N243" i="3"/>
  <c r="N244" i="3"/>
  <c r="Z245" i="3"/>
  <c r="N246" i="3"/>
  <c r="Z247" i="3"/>
  <c r="N248" i="3"/>
  <c r="Z249" i="3"/>
  <c r="Z250" i="3"/>
  <c r="N251" i="3"/>
  <c r="Z252" i="3"/>
  <c r="N253" i="3"/>
  <c r="N254" i="3"/>
  <c r="Z255" i="3"/>
  <c r="Z257" i="3"/>
  <c r="Z258" i="3"/>
  <c r="N259" i="3"/>
  <c r="Z260" i="3"/>
  <c r="N261" i="3"/>
  <c r="Z262" i="3"/>
  <c r="N263" i="3"/>
  <c r="N264" i="3"/>
  <c r="Z265" i="3"/>
  <c r="N266" i="3"/>
  <c r="Z268" i="3"/>
  <c r="Z271" i="3"/>
  <c r="Z272" i="3"/>
  <c r="N273" i="3"/>
  <c r="Z275" i="3"/>
  <c r="Z276" i="3"/>
  <c r="N277" i="3"/>
  <c r="Z278" i="3"/>
  <c r="N279" i="3"/>
  <c r="AQ281" i="3"/>
  <c r="N281" i="3"/>
  <c r="Z281" i="3"/>
  <c r="N17" i="3"/>
  <c r="Z18" i="3"/>
  <c r="N19" i="3"/>
  <c r="Z20" i="3"/>
  <c r="N21" i="3"/>
  <c r="Z24" i="3"/>
  <c r="N25" i="3"/>
  <c r="Z26" i="3"/>
  <c r="Z28" i="3"/>
  <c r="Z29" i="3"/>
  <c r="N30" i="3"/>
  <c r="Z31" i="3"/>
  <c r="N32" i="3"/>
  <c r="N33" i="3"/>
  <c r="Z34" i="3"/>
  <c r="N35" i="3"/>
  <c r="Z36" i="3"/>
  <c r="N37" i="3"/>
  <c r="Z38" i="3"/>
  <c r="N39" i="3"/>
  <c r="N40" i="3"/>
  <c r="Z41" i="3"/>
  <c r="Z42" i="3"/>
  <c r="N43" i="3"/>
  <c r="N44" i="3"/>
  <c r="Z45" i="3"/>
  <c r="Z46" i="3"/>
  <c r="N47" i="3"/>
  <c r="N48" i="3"/>
  <c r="Z49" i="3"/>
  <c r="Z50" i="3"/>
  <c r="N51" i="3"/>
  <c r="N52" i="3"/>
  <c r="Z53" i="3"/>
  <c r="Z54" i="3"/>
  <c r="N55" i="3"/>
  <c r="N56" i="3"/>
  <c r="Z57" i="3"/>
  <c r="Z58" i="3"/>
  <c r="N59" i="3"/>
  <c r="N60" i="3"/>
  <c r="Z61" i="3"/>
  <c r="N62" i="3"/>
  <c r="Z64" i="3"/>
  <c r="Z65" i="3"/>
  <c r="Z67" i="3"/>
  <c r="Z69" i="3"/>
  <c r="Z71" i="3"/>
  <c r="Z73" i="3"/>
  <c r="Z74" i="3"/>
  <c r="Z75" i="3"/>
  <c r="Z77" i="3"/>
  <c r="Z78" i="3"/>
  <c r="N79" i="3"/>
  <c r="Z80" i="3"/>
  <c r="N81" i="3"/>
  <c r="N82" i="3"/>
  <c r="Z83" i="3"/>
  <c r="N84" i="3"/>
  <c r="Z86" i="3"/>
  <c r="Z87" i="3"/>
  <c r="N88" i="3"/>
  <c r="N89" i="3"/>
  <c r="Z90" i="3"/>
  <c r="N91" i="3"/>
  <c r="Z93" i="3"/>
  <c r="Z94" i="3"/>
  <c r="N95" i="3"/>
  <c r="Z96" i="3"/>
  <c r="N97" i="3"/>
  <c r="N98" i="3"/>
  <c r="Z99" i="3"/>
  <c r="Z100" i="3"/>
  <c r="N101" i="3"/>
  <c r="Z102" i="3"/>
  <c r="N103" i="3"/>
  <c r="Z105" i="3"/>
  <c r="Z107" i="3"/>
  <c r="Z109" i="3"/>
  <c r="Z110" i="3"/>
  <c r="N111" i="3"/>
  <c r="Z112" i="3"/>
  <c r="Z113" i="3"/>
  <c r="N114" i="3"/>
  <c r="Z116" i="3"/>
  <c r="Z117" i="3"/>
  <c r="Z118" i="3"/>
  <c r="N119" i="3"/>
  <c r="Z121" i="3"/>
  <c r="Z122" i="3"/>
  <c r="Z124" i="3"/>
  <c r="N125" i="3"/>
  <c r="Z127" i="3"/>
  <c r="Z129" i="3"/>
  <c r="Z130" i="3"/>
  <c r="N131" i="3"/>
  <c r="Z132" i="3"/>
  <c r="Z134" i="3"/>
  <c r="Z135" i="3"/>
  <c r="Z136" i="3"/>
  <c r="N137" i="3"/>
  <c r="N138" i="3"/>
  <c r="Z139" i="3"/>
  <c r="Z140" i="3"/>
  <c r="N141" i="3"/>
  <c r="Z143" i="3"/>
  <c r="Z144" i="3"/>
  <c r="N145" i="3"/>
  <c r="N146" i="3"/>
  <c r="Z147" i="3"/>
  <c r="Z148" i="3"/>
  <c r="N149" i="3"/>
  <c r="N150" i="3"/>
  <c r="Z151" i="3"/>
  <c r="N152" i="3"/>
  <c r="Z153" i="3"/>
  <c r="Z154" i="3"/>
  <c r="N155" i="3"/>
  <c r="Z156" i="3"/>
  <c r="N157" i="3"/>
  <c r="Z158" i="3"/>
  <c r="N159" i="3"/>
  <c r="Z160" i="3"/>
  <c r="N161" i="3"/>
  <c r="N162" i="3"/>
  <c r="Z163" i="3"/>
  <c r="Z164" i="3"/>
  <c r="N165" i="3"/>
  <c r="N166" i="3"/>
  <c r="Z167" i="3"/>
  <c r="N168" i="3"/>
  <c r="N169" i="3"/>
  <c r="Z170" i="3"/>
  <c r="N171" i="3"/>
  <c r="N172" i="3"/>
  <c r="Z173" i="3"/>
  <c r="N174" i="3"/>
  <c r="N175" i="3"/>
  <c r="Z176" i="3"/>
  <c r="Z178" i="3"/>
  <c r="Z179" i="3"/>
  <c r="N180" i="3"/>
  <c r="Z181" i="3"/>
  <c r="N182" i="3"/>
  <c r="Z183" i="3"/>
  <c r="Z184" i="3"/>
  <c r="N185" i="3"/>
  <c r="N186" i="3"/>
  <c r="Z187" i="3"/>
  <c r="N188" i="3"/>
  <c r="Z190" i="3"/>
  <c r="Z191" i="3"/>
  <c r="N192" i="3"/>
  <c r="Z193" i="3"/>
  <c r="Z194" i="3"/>
  <c r="N195" i="3"/>
  <c r="N196" i="3"/>
  <c r="Z197" i="3"/>
  <c r="N198" i="3"/>
  <c r="Z199" i="3"/>
  <c r="Z200" i="3"/>
  <c r="N201" i="3"/>
  <c r="Z202" i="3"/>
  <c r="N203" i="3"/>
  <c r="N204" i="3"/>
  <c r="Z205" i="3"/>
  <c r="Z206" i="3"/>
  <c r="N207" i="3"/>
  <c r="N208" i="3"/>
  <c r="Z209" i="3"/>
  <c r="N210" i="3"/>
  <c r="Z211" i="3"/>
  <c r="Z212" i="3"/>
  <c r="N213" i="3"/>
  <c r="Z215" i="3"/>
  <c r="Z218" i="3"/>
  <c r="Z219" i="3"/>
  <c r="Z221" i="3"/>
  <c r="Z222" i="3"/>
  <c r="N223" i="3"/>
  <c r="Z224" i="3"/>
  <c r="Z226" i="3"/>
  <c r="Z227" i="3"/>
  <c r="Z228" i="3"/>
  <c r="N229" i="3"/>
  <c r="N230" i="3"/>
  <c r="Z231" i="3"/>
  <c r="Z232" i="3"/>
  <c r="N233" i="3"/>
  <c r="N234" i="3"/>
  <c r="Z235" i="3"/>
  <c r="Z236" i="3"/>
  <c r="Z237" i="3"/>
  <c r="N238" i="3"/>
  <c r="N239" i="3"/>
  <c r="Z240" i="3"/>
  <c r="N241" i="3"/>
  <c r="Z243" i="3"/>
  <c r="Z244" i="3"/>
  <c r="N245" i="3"/>
  <c r="Z246" i="3"/>
  <c r="N247" i="3"/>
  <c r="Z248" i="3"/>
  <c r="N249" i="3"/>
  <c r="N250" i="3"/>
  <c r="Z251" i="3"/>
  <c r="Z253" i="3"/>
  <c r="Z254" i="3"/>
  <c r="N255" i="3"/>
  <c r="Z256" i="3"/>
  <c r="N257" i="3"/>
  <c r="N258" i="3"/>
  <c r="Z259" i="3"/>
  <c r="N260" i="3"/>
  <c r="Z261" i="3"/>
  <c r="Z263" i="3"/>
  <c r="Z264" i="3"/>
  <c r="N265" i="3"/>
  <c r="Z266" i="3"/>
  <c r="Z267" i="3"/>
  <c r="N268" i="3"/>
  <c r="Z269" i="3"/>
  <c r="Z270" i="3"/>
  <c r="N271" i="3"/>
  <c r="N272" i="3"/>
  <c r="Z273" i="3"/>
  <c r="Z274" i="3"/>
  <c r="N275" i="3"/>
  <c r="N276" i="3"/>
  <c r="Z277" i="3"/>
  <c r="N278" i="3"/>
  <c r="Z279" i="3"/>
  <c r="Z280" i="3"/>
  <c r="Z283" i="3"/>
  <c r="N284" i="3"/>
  <c r="Z285" i="3"/>
  <c r="Z286" i="3"/>
  <c r="N287" i="3"/>
  <c r="Z288" i="3"/>
  <c r="Z290" i="3"/>
  <c r="N291" i="3"/>
  <c r="Z293" i="3"/>
  <c r="Z294" i="3"/>
  <c r="Z297" i="3"/>
  <c r="Z298" i="3"/>
  <c r="Z300" i="3"/>
  <c r="Z301" i="3"/>
  <c r="Z302" i="3"/>
  <c r="N303" i="3"/>
  <c r="Z304" i="3"/>
  <c r="N305" i="3"/>
  <c r="Z307" i="3"/>
  <c r="Z308" i="3"/>
  <c r="N309" i="3"/>
  <c r="Z310" i="3"/>
  <c r="N311" i="3"/>
  <c r="Z312" i="3"/>
  <c r="Z313" i="3"/>
  <c r="N314" i="3"/>
  <c r="N315" i="3"/>
  <c r="Z316" i="3"/>
  <c r="N317" i="3"/>
  <c r="N318" i="3"/>
  <c r="Z319" i="3"/>
  <c r="Z320" i="3"/>
  <c r="N321" i="3"/>
  <c r="Z322" i="3"/>
  <c r="N323" i="3"/>
  <c r="Z324" i="3"/>
  <c r="N325" i="3"/>
  <c r="N326" i="3"/>
  <c r="Z327" i="3"/>
  <c r="Z328" i="3"/>
  <c r="N329" i="3"/>
  <c r="N330" i="3"/>
  <c r="Z331" i="3"/>
  <c r="Z333" i="3"/>
  <c r="Z334" i="3"/>
  <c r="N335" i="3"/>
  <c r="N336" i="3"/>
  <c r="Z337" i="3"/>
  <c r="Z338" i="3"/>
  <c r="Z341" i="3"/>
  <c r="Z343" i="3"/>
  <c r="Z344" i="3"/>
  <c r="AQ359" i="3"/>
  <c r="N359" i="3"/>
  <c r="AQ361" i="3"/>
  <c r="N361" i="3"/>
  <c r="AQ365" i="3"/>
  <c r="N365" i="3"/>
  <c r="AQ367" i="3"/>
  <c r="N367" i="3"/>
  <c r="AQ369" i="3"/>
  <c r="N369" i="3"/>
  <c r="AQ373" i="3"/>
  <c r="N373" i="3"/>
  <c r="AQ375" i="3"/>
  <c r="N375" i="3"/>
  <c r="AQ379" i="3"/>
  <c r="N379" i="3"/>
  <c r="AQ383" i="3"/>
  <c r="N383" i="3"/>
  <c r="AQ385" i="3"/>
  <c r="N385" i="3"/>
  <c r="AQ389" i="3"/>
  <c r="N389" i="3"/>
  <c r="AQ395" i="3"/>
  <c r="N395" i="3"/>
  <c r="AQ397" i="3"/>
  <c r="N397" i="3"/>
  <c r="AQ399" i="3"/>
  <c r="N399" i="3"/>
  <c r="AQ401" i="3"/>
  <c r="N401" i="3"/>
  <c r="AQ405" i="3"/>
  <c r="N405" i="3"/>
  <c r="AQ409" i="3"/>
  <c r="N409" i="3"/>
  <c r="AQ411" i="3"/>
  <c r="N411" i="3"/>
  <c r="AQ415" i="3"/>
  <c r="N415" i="3"/>
  <c r="AQ425" i="3"/>
  <c r="N425" i="3"/>
  <c r="AQ429" i="3"/>
  <c r="N429" i="3"/>
  <c r="AQ435" i="3"/>
  <c r="N435" i="3"/>
  <c r="AQ439" i="3"/>
  <c r="N439" i="3"/>
  <c r="AQ447" i="3"/>
  <c r="N447" i="3"/>
  <c r="AQ451" i="3"/>
  <c r="N451" i="3"/>
  <c r="AQ457" i="3"/>
  <c r="N457" i="3"/>
  <c r="AQ459" i="3"/>
  <c r="N459" i="3"/>
  <c r="AQ461" i="3"/>
  <c r="N461" i="3"/>
  <c r="AQ465" i="3"/>
  <c r="N465" i="3"/>
  <c r="AQ469" i="3"/>
  <c r="N469" i="3"/>
  <c r="AQ471" i="3"/>
  <c r="N471" i="3"/>
  <c r="AQ475" i="3"/>
  <c r="N475" i="3"/>
  <c r="AQ479" i="3"/>
  <c r="N479" i="3"/>
  <c r="AQ483" i="3"/>
  <c r="N483" i="3"/>
  <c r="AQ491" i="3"/>
  <c r="N491" i="3"/>
  <c r="AQ495" i="3"/>
  <c r="N495" i="3"/>
  <c r="AQ501" i="3"/>
  <c r="N501" i="3"/>
  <c r="AQ503" i="3"/>
  <c r="N503" i="3"/>
  <c r="AQ509" i="3"/>
  <c r="N509" i="3"/>
  <c r="AQ511" i="3"/>
  <c r="N511" i="3"/>
  <c r="AQ515" i="3"/>
  <c r="N515" i="3"/>
  <c r="AQ517" i="3"/>
  <c r="N517" i="3"/>
  <c r="AQ519" i="3"/>
  <c r="N519" i="3"/>
  <c r="AQ521" i="3"/>
  <c r="N521" i="3"/>
  <c r="AQ523" i="3"/>
  <c r="N523" i="3"/>
  <c r="AQ525" i="3"/>
  <c r="N525" i="3"/>
  <c r="AQ529" i="3"/>
  <c r="N529" i="3"/>
  <c r="AQ531" i="3"/>
  <c r="N531" i="3"/>
  <c r="AQ535" i="3"/>
  <c r="N535" i="3"/>
  <c r="AQ543" i="3"/>
  <c r="N543" i="3"/>
  <c r="AQ545" i="3"/>
  <c r="N545" i="3"/>
  <c r="AQ551" i="3"/>
  <c r="N551" i="3"/>
  <c r="AQ557" i="3"/>
  <c r="N557" i="3"/>
  <c r="AQ561" i="3"/>
  <c r="N561" i="3"/>
  <c r="AQ563" i="3"/>
  <c r="N563" i="3"/>
  <c r="AQ565" i="3"/>
  <c r="N565" i="3"/>
  <c r="AQ569" i="3"/>
  <c r="N569" i="3"/>
  <c r="AQ571" i="3"/>
  <c r="N571" i="3"/>
  <c r="AQ575" i="3"/>
  <c r="N575" i="3"/>
  <c r="AQ581" i="3"/>
  <c r="N581" i="3"/>
  <c r="AQ585" i="3"/>
  <c r="N585" i="3"/>
  <c r="AQ587" i="3"/>
  <c r="N587" i="3"/>
  <c r="AQ591" i="3"/>
  <c r="N591" i="3"/>
  <c r="AQ595" i="3"/>
  <c r="N595" i="3"/>
  <c r="AQ599" i="3"/>
  <c r="N599" i="3"/>
  <c r="AQ601" i="3"/>
  <c r="N601" i="3"/>
  <c r="AQ603" i="3"/>
  <c r="N603" i="3"/>
  <c r="AQ609" i="3"/>
  <c r="N609" i="3"/>
  <c r="AQ613" i="3"/>
  <c r="N613" i="3"/>
  <c r="AQ615" i="3"/>
  <c r="N615" i="3"/>
  <c r="AQ619" i="3"/>
  <c r="N619" i="3"/>
  <c r="AQ623" i="3"/>
  <c r="N623" i="3"/>
  <c r="AQ627" i="3"/>
  <c r="N627" i="3"/>
  <c r="AQ631" i="3"/>
  <c r="N631" i="3"/>
  <c r="AQ633" i="3"/>
  <c r="N633" i="3"/>
  <c r="AQ639" i="3"/>
  <c r="N639" i="3"/>
  <c r="AQ643" i="3"/>
  <c r="N643" i="3"/>
  <c r="AQ645" i="3"/>
  <c r="N645" i="3"/>
  <c r="AQ649" i="3"/>
  <c r="N649" i="3"/>
  <c r="AQ657" i="3"/>
  <c r="N657" i="3"/>
  <c r="AQ665" i="3"/>
  <c r="N665" i="3"/>
  <c r="AQ673" i="3"/>
  <c r="N673" i="3"/>
  <c r="AQ681" i="3"/>
  <c r="N681" i="3"/>
  <c r="AQ685" i="3"/>
  <c r="N685" i="3"/>
  <c r="AQ687" i="3"/>
  <c r="N687" i="3"/>
  <c r="AQ691" i="3"/>
  <c r="N691" i="3"/>
  <c r="AQ697" i="3"/>
  <c r="N697" i="3"/>
  <c r="AQ701" i="3"/>
  <c r="N701" i="3"/>
  <c r="AQ707" i="3"/>
  <c r="N707" i="3"/>
  <c r="AQ711" i="3"/>
  <c r="N711" i="3"/>
  <c r="AQ715" i="3"/>
  <c r="N715" i="3"/>
  <c r="AQ719" i="3"/>
  <c r="N719" i="3"/>
  <c r="AQ721" i="3"/>
  <c r="N721" i="3"/>
  <c r="AQ725" i="3"/>
  <c r="N725" i="3"/>
  <c r="AQ729" i="3"/>
  <c r="N729" i="3"/>
  <c r="AQ735" i="3"/>
  <c r="N735" i="3"/>
  <c r="AQ739" i="3"/>
  <c r="N739" i="3"/>
  <c r="AQ745" i="3"/>
  <c r="N745" i="3"/>
  <c r="AQ747" i="3"/>
  <c r="N747" i="3"/>
  <c r="AQ751" i="3"/>
  <c r="N751" i="3"/>
  <c r="AQ755" i="3"/>
  <c r="N755" i="3"/>
  <c r="AQ757" i="3"/>
  <c r="N757" i="3"/>
  <c r="AQ765" i="3"/>
  <c r="N765" i="3"/>
  <c r="AQ773" i="3"/>
  <c r="N773" i="3"/>
  <c r="AQ775" i="3"/>
  <c r="N775" i="3"/>
  <c r="AQ779" i="3"/>
  <c r="N779" i="3"/>
  <c r="AQ781" i="3"/>
  <c r="N781" i="3"/>
  <c r="AQ783" i="3"/>
  <c r="N783" i="3"/>
  <c r="AQ787" i="3"/>
  <c r="N787" i="3"/>
  <c r="AQ789" i="3"/>
  <c r="N789" i="3"/>
  <c r="AQ795" i="3"/>
  <c r="N795" i="3"/>
  <c r="AQ797" i="3"/>
  <c r="N797" i="3"/>
  <c r="AQ799" i="3"/>
  <c r="N799" i="3"/>
  <c r="AQ805" i="3"/>
  <c r="N805" i="3"/>
  <c r="AQ809" i="3"/>
  <c r="N809" i="3"/>
  <c r="AQ813" i="3"/>
  <c r="N813" i="3"/>
  <c r="AQ817" i="3"/>
  <c r="N817" i="3"/>
  <c r="AQ819" i="3"/>
  <c r="N819" i="3"/>
  <c r="AQ825" i="3"/>
  <c r="N825" i="3"/>
  <c r="AQ829" i="3"/>
  <c r="N829" i="3"/>
  <c r="Z282" i="3"/>
  <c r="N283" i="3"/>
  <c r="Z284" i="3"/>
  <c r="N285" i="3"/>
  <c r="Z287" i="3"/>
  <c r="N288" i="3"/>
  <c r="Z289" i="3"/>
  <c r="N290" i="3"/>
  <c r="Z291" i="3"/>
  <c r="Z292" i="3"/>
  <c r="N293" i="3"/>
  <c r="N294" i="3"/>
  <c r="Z295" i="3"/>
  <c r="Z296" i="3"/>
  <c r="N297" i="3"/>
  <c r="N298" i="3"/>
  <c r="Z299" i="3"/>
  <c r="N300" i="3"/>
  <c r="N301" i="3"/>
  <c r="N302" i="3"/>
  <c r="Z303" i="3"/>
  <c r="N304" i="3"/>
  <c r="Z305" i="3"/>
  <c r="Z306" i="3"/>
  <c r="N307" i="3"/>
  <c r="N308" i="3"/>
  <c r="Z309" i="3"/>
  <c r="N310" i="3"/>
  <c r="Z311" i="3"/>
  <c r="N312" i="3"/>
  <c r="Z314" i="3"/>
  <c r="Z315" i="3"/>
  <c r="N316" i="3"/>
  <c r="Z317" i="3"/>
  <c r="Z318" i="3"/>
  <c r="N319" i="3"/>
  <c r="N320" i="3"/>
  <c r="Z321" i="3"/>
  <c r="N322" i="3"/>
  <c r="Z323" i="3"/>
  <c r="Z325" i="3"/>
  <c r="Z326" i="3"/>
  <c r="N327" i="3"/>
  <c r="N328" i="3"/>
  <c r="Z329" i="3"/>
  <c r="Z330" i="3"/>
  <c r="N331" i="3"/>
  <c r="Z332" i="3"/>
  <c r="N333" i="3"/>
  <c r="Z335" i="3"/>
  <c r="Z336" i="3"/>
  <c r="N337" i="3"/>
  <c r="N338" i="3"/>
  <c r="Z339" i="3"/>
  <c r="Z340" i="3"/>
  <c r="N341" i="3"/>
  <c r="Z342" i="3"/>
  <c r="N343" i="3"/>
  <c r="N344" i="3"/>
  <c r="AQ346" i="3"/>
  <c r="N346" i="3"/>
  <c r="AQ348" i="3"/>
  <c r="N348" i="3"/>
  <c r="AQ350" i="3"/>
  <c r="N350" i="3"/>
  <c r="AQ354" i="3"/>
  <c r="N354" i="3"/>
  <c r="AQ358" i="3"/>
  <c r="N358" i="3"/>
  <c r="Z359" i="3"/>
  <c r="Z361" i="3"/>
  <c r="AQ362" i="3"/>
  <c r="N362" i="3"/>
  <c r="AQ364" i="3"/>
  <c r="N364" i="3"/>
  <c r="Z365" i="3"/>
  <c r="Z367" i="3"/>
  <c r="Z369" i="3"/>
  <c r="AQ370" i="3"/>
  <c r="N370" i="3"/>
  <c r="Z373" i="3"/>
  <c r="Z375" i="3"/>
  <c r="AQ376" i="3"/>
  <c r="N376" i="3"/>
  <c r="AQ378" i="3"/>
  <c r="N378" i="3"/>
  <c r="Z379" i="3"/>
  <c r="AQ382" i="3"/>
  <c r="N382" i="3"/>
  <c r="Z383" i="3"/>
  <c r="Z385" i="3"/>
  <c r="AQ386" i="3"/>
  <c r="N386" i="3"/>
  <c r="Z389" i="3"/>
  <c r="AQ392" i="3"/>
  <c r="N392" i="3"/>
  <c r="Z395" i="3"/>
  <c r="Z397" i="3"/>
  <c r="Z399" i="3"/>
  <c r="Z401" i="3"/>
  <c r="AQ402" i="3"/>
  <c r="N402" i="3"/>
  <c r="Z405" i="3"/>
  <c r="AQ406" i="3"/>
  <c r="N406" i="3"/>
  <c r="AQ408" i="3"/>
  <c r="N408" i="3"/>
  <c r="Z409" i="3"/>
  <c r="Z411" i="3"/>
  <c r="AQ412" i="3"/>
  <c r="N412" i="3"/>
  <c r="Z415" i="3"/>
  <c r="AQ418" i="3"/>
  <c r="N418" i="3"/>
  <c r="AQ422" i="3"/>
  <c r="N422" i="3"/>
  <c r="Z425" i="3"/>
  <c r="AQ426" i="3"/>
  <c r="N426" i="3"/>
  <c r="Z429" i="3"/>
  <c r="AQ430" i="3"/>
  <c r="N430" i="3"/>
  <c r="AQ432" i="3"/>
  <c r="N432" i="3"/>
  <c r="Z435" i="3"/>
  <c r="AQ436" i="3"/>
  <c r="N436" i="3"/>
  <c r="Z439" i="3"/>
  <c r="AQ440" i="3"/>
  <c r="N440" i="3"/>
  <c r="AQ442" i="3"/>
  <c r="N442" i="3"/>
  <c r="AQ444" i="3"/>
  <c r="N444" i="3"/>
  <c r="Z447" i="3"/>
  <c r="AQ448" i="3"/>
  <c r="N448" i="3"/>
  <c r="Z451" i="3"/>
  <c r="AQ454" i="3"/>
  <c r="N454" i="3"/>
  <c r="Z457" i="3"/>
  <c r="Z459" i="3"/>
  <c r="Z461" i="3"/>
  <c r="AQ462" i="3"/>
  <c r="N462" i="3"/>
  <c r="Z465" i="3"/>
  <c r="AQ466" i="3"/>
  <c r="N466" i="3"/>
  <c r="Z469" i="3"/>
  <c r="Z471" i="3"/>
  <c r="AQ472" i="3"/>
  <c r="N472" i="3"/>
  <c r="Z475" i="3"/>
  <c r="AQ476" i="3"/>
  <c r="N476" i="3"/>
  <c r="Z479" i="3"/>
  <c r="AQ480" i="3"/>
  <c r="N480" i="3"/>
  <c r="Z483" i="3"/>
  <c r="AQ486" i="3"/>
  <c r="N486" i="3"/>
  <c r="AQ488" i="3"/>
  <c r="N488" i="3"/>
  <c r="Z491" i="3"/>
  <c r="AQ494" i="3"/>
  <c r="N494" i="3"/>
  <c r="Z495" i="3"/>
  <c r="AQ498" i="3"/>
  <c r="N498" i="3"/>
  <c r="Z501" i="3"/>
  <c r="Z503" i="3"/>
  <c r="AQ504" i="3"/>
  <c r="N504" i="3"/>
  <c r="AQ506" i="3"/>
  <c r="N506" i="3"/>
  <c r="AQ508" i="3"/>
  <c r="N508" i="3"/>
  <c r="Z509" i="3"/>
  <c r="Z511" i="3"/>
  <c r="AQ512" i="3"/>
  <c r="N512" i="3"/>
  <c r="Z515" i="3"/>
  <c r="Z517" i="3"/>
  <c r="Z519" i="3"/>
  <c r="Z521" i="3"/>
  <c r="Z523" i="3"/>
  <c r="Z525" i="3"/>
  <c r="AQ526" i="3"/>
  <c r="N526" i="3"/>
  <c r="AQ528" i="3"/>
  <c r="N528" i="3"/>
  <c r="Z529" i="3"/>
  <c r="Z531" i="3"/>
  <c r="AQ532" i="3"/>
  <c r="N532" i="3"/>
  <c r="AQ534" i="3"/>
  <c r="N534" i="3"/>
  <c r="Z535" i="3"/>
  <c r="AQ538" i="3"/>
  <c r="N538" i="3"/>
  <c r="AQ540" i="3"/>
  <c r="N540" i="3"/>
  <c r="AQ542" i="3"/>
  <c r="N542" i="3"/>
  <c r="Z543" i="3"/>
  <c r="Z545" i="3"/>
  <c r="AQ546" i="3"/>
  <c r="N546" i="3"/>
  <c r="AQ548" i="3"/>
  <c r="N548" i="3"/>
  <c r="AQ550" i="3"/>
  <c r="N550" i="3"/>
  <c r="Z551" i="3"/>
  <c r="AQ554" i="3"/>
  <c r="N554" i="3"/>
  <c r="Z557" i="3"/>
  <c r="AQ560" i="3"/>
  <c r="N560" i="3"/>
  <c r="Z561" i="3"/>
  <c r="Z563" i="3"/>
  <c r="Z565" i="3"/>
  <c r="AQ568" i="3"/>
  <c r="N568" i="3"/>
  <c r="Z569" i="3"/>
  <c r="Z571" i="3"/>
  <c r="AQ572" i="3"/>
  <c r="N572" i="3"/>
  <c r="Z575" i="3"/>
  <c r="AQ576" i="3"/>
  <c r="N576" i="3"/>
  <c r="AQ578" i="3"/>
  <c r="N578" i="3"/>
  <c r="AQ580" i="3"/>
  <c r="N580" i="3"/>
  <c r="Z581" i="3"/>
  <c r="Z585" i="3"/>
  <c r="Z587" i="3"/>
  <c r="Z591" i="3"/>
  <c r="AQ592" i="3"/>
  <c r="N592" i="3"/>
  <c r="Z595" i="3"/>
  <c r="AQ598" i="3"/>
  <c r="N598" i="3"/>
  <c r="Z599" i="3"/>
  <c r="Z601" i="3"/>
  <c r="Z603" i="3"/>
  <c r="AQ606" i="3"/>
  <c r="N606" i="3"/>
  <c r="Z609" i="3"/>
  <c r="AQ612" i="3"/>
  <c r="N612" i="3"/>
  <c r="Z613" i="3"/>
  <c r="Z615" i="3"/>
  <c r="AQ616" i="3"/>
  <c r="N616" i="3"/>
  <c r="AQ618" i="3"/>
  <c r="N618" i="3"/>
  <c r="Z619" i="3"/>
  <c r="AQ620" i="3"/>
  <c r="N620" i="3"/>
  <c r="Z623" i="3"/>
  <c r="AQ626" i="3"/>
  <c r="N626" i="3"/>
  <c r="Z627" i="3"/>
  <c r="AQ630" i="3"/>
  <c r="N630" i="3"/>
  <c r="Z631" i="3"/>
  <c r="Z633" i="3"/>
  <c r="AQ636" i="3"/>
  <c r="N636" i="3"/>
  <c r="Z639" i="3"/>
  <c r="AQ640" i="3"/>
  <c r="N640" i="3"/>
  <c r="AQ642" i="3"/>
  <c r="N642" i="3"/>
  <c r="Z643" i="3"/>
  <c r="Z645" i="3"/>
  <c r="AQ646" i="3"/>
  <c r="N646" i="3"/>
  <c r="AQ648" i="3"/>
  <c r="N648" i="3"/>
  <c r="Z649" i="3"/>
  <c r="AQ652" i="3"/>
  <c r="N652" i="3"/>
  <c r="AQ654" i="3"/>
  <c r="N654" i="3"/>
  <c r="AQ656" i="3"/>
  <c r="N656" i="3"/>
  <c r="Z657" i="3"/>
  <c r="AQ660" i="3"/>
  <c r="N660" i="3"/>
  <c r="AQ662" i="3"/>
  <c r="N662" i="3"/>
  <c r="Z665" i="3"/>
  <c r="AQ668" i="3"/>
  <c r="N668" i="3"/>
  <c r="AQ670" i="3"/>
  <c r="N670" i="3"/>
  <c r="AQ672" i="3"/>
  <c r="N672" i="3"/>
  <c r="Z673" i="3"/>
  <c r="AQ676" i="3"/>
  <c r="N676" i="3"/>
  <c r="AQ680" i="3"/>
  <c r="N680" i="3"/>
  <c r="Z681" i="3"/>
  <c r="AQ684" i="3"/>
  <c r="N684" i="3"/>
  <c r="Z685" i="3"/>
  <c r="Z687" i="3"/>
  <c r="AQ690" i="3"/>
  <c r="N690" i="3"/>
  <c r="Z691" i="3"/>
  <c r="AQ694" i="3"/>
  <c r="N694" i="3"/>
  <c r="Z697" i="3"/>
  <c r="AQ700" i="3"/>
  <c r="N700" i="3"/>
  <c r="Z701" i="3"/>
  <c r="AQ704" i="3"/>
  <c r="N704" i="3"/>
  <c r="AQ706" i="3"/>
  <c r="N706" i="3"/>
  <c r="Z707" i="3"/>
  <c r="AQ710" i="3"/>
  <c r="N710" i="3"/>
  <c r="Z711" i="3"/>
  <c r="AQ714" i="3"/>
  <c r="N714" i="3"/>
  <c r="Z715" i="3"/>
  <c r="AQ718" i="3"/>
  <c r="N718" i="3"/>
  <c r="Z719" i="3"/>
  <c r="Z721" i="3"/>
  <c r="Z725" i="3"/>
  <c r="AQ726" i="3"/>
  <c r="N726" i="3"/>
  <c r="Z729" i="3"/>
  <c r="AQ732" i="3"/>
  <c r="N732" i="3"/>
  <c r="Z735" i="3"/>
  <c r="AQ736" i="3"/>
  <c r="N736" i="3"/>
  <c r="AQ738" i="3"/>
  <c r="N738" i="3"/>
  <c r="Z739" i="3"/>
  <c r="AQ740" i="3"/>
  <c r="N740" i="3"/>
  <c r="AQ742" i="3"/>
  <c r="N742" i="3"/>
  <c r="Z745" i="3"/>
  <c r="Z747" i="3"/>
  <c r="AQ748" i="3"/>
  <c r="N748" i="3"/>
  <c r="Z751" i="3"/>
  <c r="AQ752" i="3"/>
  <c r="N752" i="3"/>
  <c r="AQ754" i="3"/>
  <c r="N754" i="3"/>
  <c r="Z755" i="3"/>
  <c r="Z757" i="3"/>
  <c r="AQ758" i="3"/>
  <c r="N758" i="3"/>
  <c r="AQ760" i="3"/>
  <c r="N760" i="3"/>
  <c r="AQ762" i="3"/>
  <c r="N762" i="3"/>
  <c r="Z765" i="3"/>
  <c r="AQ766" i="3"/>
  <c r="N766" i="3"/>
  <c r="AQ768" i="3"/>
  <c r="N768" i="3"/>
  <c r="AQ770" i="3"/>
  <c r="N770" i="3"/>
  <c r="Z773" i="3"/>
  <c r="Z775" i="3"/>
  <c r="AQ778" i="3"/>
  <c r="N778" i="3"/>
  <c r="Z779" i="3"/>
  <c r="Z781" i="3"/>
  <c r="Z783" i="3"/>
  <c r="AQ786" i="3"/>
  <c r="N786" i="3"/>
  <c r="Z787" i="3"/>
  <c r="AQ790" i="3"/>
  <c r="N790" i="3"/>
  <c r="AQ794" i="3"/>
  <c r="N794" i="3"/>
  <c r="Z795" i="3"/>
  <c r="Z797" i="3"/>
  <c r="Z799" i="3"/>
  <c r="AQ802" i="3"/>
  <c r="N802" i="3"/>
  <c r="Z805" i="3"/>
  <c r="AQ806" i="3"/>
  <c r="N806" i="3"/>
  <c r="AQ808" i="3"/>
  <c r="N808" i="3"/>
  <c r="Z809" i="3"/>
  <c r="AQ812" i="3"/>
  <c r="N812" i="3"/>
  <c r="AQ816" i="3"/>
  <c r="N816" i="3"/>
  <c r="AQ822" i="3"/>
  <c r="N822" i="3"/>
  <c r="AQ826" i="3"/>
  <c r="N826" i="3"/>
  <c r="AQ830" i="3"/>
  <c r="N830" i="3"/>
  <c r="AQ832" i="3"/>
  <c r="N832" i="3"/>
  <c r="Z832" i="3"/>
  <c r="Z835" i="3"/>
  <c r="Z836" i="3"/>
  <c r="Z838" i="3"/>
  <c r="Z839" i="3"/>
  <c r="Z840" i="3"/>
  <c r="Z842" i="3"/>
  <c r="Z843" i="3"/>
  <c r="Z845" i="3"/>
  <c r="Z847" i="3"/>
  <c r="Z848" i="3"/>
  <c r="Z852" i="3"/>
  <c r="Z855" i="3"/>
  <c r="Z856" i="3"/>
  <c r="Z859" i="3"/>
  <c r="Z860" i="3"/>
  <c r="Z863" i="3"/>
  <c r="Z864" i="3"/>
  <c r="Z866" i="3"/>
  <c r="Z869" i="3"/>
  <c r="Z870" i="3"/>
  <c r="Z872" i="3"/>
  <c r="Z873" i="3"/>
  <c r="Z876" i="3"/>
  <c r="Z879" i="3"/>
  <c r="Z880" i="3"/>
  <c r="Z883" i="3"/>
  <c r="Z884" i="3"/>
  <c r="Z886" i="3"/>
  <c r="Z887" i="3"/>
  <c r="Z889" i="3"/>
  <c r="Z890" i="3"/>
  <c r="Z893" i="3"/>
  <c r="Z894" i="3"/>
  <c r="Z897" i="3"/>
  <c r="Z899" i="3"/>
  <c r="Z901" i="3"/>
  <c r="Z902" i="3"/>
  <c r="Z905" i="3"/>
  <c r="Z906" i="3"/>
  <c r="Z908" i="3"/>
  <c r="Z910" i="3"/>
  <c r="Z912" i="3"/>
  <c r="Z913" i="3"/>
  <c r="Z915" i="3"/>
  <c r="Z917" i="3"/>
  <c r="Z920" i="3"/>
  <c r="Z921" i="3"/>
  <c r="Z923" i="3"/>
  <c r="Z926" i="3"/>
  <c r="Z928" i="3"/>
  <c r="Z929" i="3"/>
  <c r="Z931" i="3"/>
  <c r="Z934" i="3"/>
  <c r="Z936" i="3"/>
  <c r="Z937" i="3"/>
  <c r="Z940" i="3"/>
  <c r="Z941" i="3"/>
  <c r="Z944" i="3"/>
  <c r="Z945" i="3"/>
  <c r="Z947" i="3"/>
  <c r="Z951" i="3"/>
  <c r="Z954" i="3"/>
  <c r="Z957" i="3"/>
  <c r="Z959" i="3"/>
  <c r="Z960" i="3"/>
  <c r="Z961" i="3"/>
  <c r="Z964" i="3"/>
  <c r="Z966" i="3"/>
  <c r="Z967" i="3"/>
  <c r="Z970" i="3"/>
  <c r="Z971" i="3"/>
  <c r="Z974" i="3"/>
  <c r="Z975" i="3"/>
  <c r="Z978" i="3"/>
  <c r="Z981" i="3"/>
  <c r="Z984" i="3"/>
  <c r="Z985" i="3"/>
  <c r="Z987" i="3"/>
  <c r="Z991" i="3"/>
  <c r="Z992" i="3"/>
  <c r="Z994" i="3"/>
  <c r="Z995" i="3"/>
  <c r="Z998" i="3"/>
  <c r="Z999" i="3"/>
  <c r="Z345" i="3"/>
  <c r="Z347" i="3"/>
  <c r="Z349" i="3"/>
  <c r="Z351" i="3"/>
  <c r="Z352" i="3"/>
  <c r="Z353" i="3"/>
  <c r="Z355" i="3"/>
  <c r="Z356" i="3"/>
  <c r="Z357" i="3"/>
  <c r="Z360" i="3"/>
  <c r="Z363" i="3"/>
  <c r="Z366" i="3"/>
  <c r="Z368" i="3"/>
  <c r="Z371" i="3"/>
  <c r="Z372" i="3"/>
  <c r="Z374" i="3"/>
  <c r="Z377" i="3"/>
  <c r="Z380" i="3"/>
  <c r="Z381" i="3"/>
  <c r="Z384" i="3"/>
  <c r="Z387" i="3"/>
  <c r="Z388" i="3"/>
  <c r="Z390" i="3"/>
  <c r="Z391" i="3"/>
  <c r="Z393" i="3"/>
  <c r="Z394" i="3"/>
  <c r="Z396" i="3"/>
  <c r="Z398" i="3"/>
  <c r="Z400" i="3"/>
  <c r="Z403" i="3"/>
  <c r="Z404" i="3"/>
  <c r="Z407" i="3"/>
  <c r="Z410" i="3"/>
  <c r="Z413" i="3"/>
  <c r="Z414" i="3"/>
  <c r="Z416" i="3"/>
  <c r="Z417" i="3"/>
  <c r="Z419" i="3"/>
  <c r="Z420" i="3"/>
  <c r="Z421" i="3"/>
  <c r="Z423" i="3"/>
  <c r="Z424" i="3"/>
  <c r="Z427" i="3"/>
  <c r="Z428" i="3"/>
  <c r="Z431" i="3"/>
  <c r="Z433" i="3"/>
  <c r="Z434" i="3"/>
  <c r="Z437" i="3"/>
  <c r="Z438" i="3"/>
  <c r="Z441" i="3"/>
  <c r="Z443" i="3"/>
  <c r="Z445" i="3"/>
  <c r="Z446" i="3"/>
  <c r="Z449" i="3"/>
  <c r="Z450" i="3"/>
  <c r="Z452" i="3"/>
  <c r="Z453" i="3"/>
  <c r="Z455" i="3"/>
  <c r="Z456" i="3"/>
  <c r="Z458" i="3"/>
  <c r="Z460" i="3"/>
  <c r="Z463" i="3"/>
  <c r="Z464" i="3"/>
  <c r="Z467" i="3"/>
  <c r="Z468" i="3"/>
  <c r="Z470" i="3"/>
  <c r="Z473" i="3"/>
  <c r="Z474" i="3"/>
  <c r="Z477" i="3"/>
  <c r="Z478" i="3"/>
  <c r="Z481" i="3"/>
  <c r="Z482" i="3"/>
  <c r="Z484" i="3"/>
  <c r="Z485" i="3"/>
  <c r="Z487" i="3"/>
  <c r="Z489" i="3"/>
  <c r="Z490" i="3"/>
  <c r="Z492" i="3"/>
  <c r="Z493" i="3"/>
  <c r="Z496" i="3"/>
  <c r="Z497" i="3"/>
  <c r="Z499" i="3"/>
  <c r="Z500" i="3"/>
  <c r="Z502" i="3"/>
  <c r="Z505" i="3"/>
  <c r="Z507" i="3"/>
  <c r="Z510" i="3"/>
  <c r="Z513" i="3"/>
  <c r="Z514" i="3"/>
  <c r="Z516" i="3"/>
  <c r="Z518" i="3"/>
  <c r="Z520" i="3"/>
  <c r="Z522" i="3"/>
  <c r="Z524" i="3"/>
  <c r="Z527" i="3"/>
  <c r="Z530" i="3"/>
  <c r="Z533" i="3"/>
  <c r="Z536" i="3"/>
  <c r="Z537" i="3"/>
  <c r="Z539" i="3"/>
  <c r="Z541" i="3"/>
  <c r="Z544" i="3"/>
  <c r="Z547" i="3"/>
  <c r="Z549" i="3"/>
  <c r="Z552" i="3"/>
  <c r="Z553" i="3"/>
  <c r="Z555" i="3"/>
  <c r="Z556" i="3"/>
  <c r="Z558" i="3"/>
  <c r="Z559" i="3"/>
  <c r="Z562" i="3"/>
  <c r="Z564" i="3"/>
  <c r="Z566" i="3"/>
  <c r="Z567" i="3"/>
  <c r="Z570" i="3"/>
  <c r="Z573" i="3"/>
  <c r="Z574" i="3"/>
  <c r="Z577" i="3"/>
  <c r="Z579" i="3"/>
  <c r="Z582" i="3"/>
  <c r="Z583" i="3"/>
  <c r="Z584" i="3"/>
  <c r="Z586" i="3"/>
  <c r="Z588" i="3"/>
  <c r="Z589" i="3"/>
  <c r="Z590" i="3"/>
  <c r="Z593" i="3"/>
  <c r="Z594" i="3"/>
  <c r="Z596" i="3"/>
  <c r="Z597" i="3"/>
  <c r="Z600" i="3"/>
  <c r="Z602" i="3"/>
  <c r="Z604" i="3"/>
  <c r="Z605" i="3"/>
  <c r="Z607" i="3"/>
  <c r="Z608" i="3"/>
  <c r="Z610" i="3"/>
  <c r="Z611" i="3"/>
  <c r="Z614" i="3"/>
  <c r="Z617" i="3"/>
  <c r="Z621" i="3"/>
  <c r="Z622" i="3"/>
  <c r="Z624" i="3"/>
  <c r="Z625" i="3"/>
  <c r="Z628" i="3"/>
  <c r="Z629" i="3"/>
  <c r="Z632" i="3"/>
  <c r="Z634" i="3"/>
  <c r="Z635" i="3"/>
  <c r="Z637" i="3"/>
  <c r="Z638" i="3"/>
  <c r="Z641" i="3"/>
  <c r="Z644" i="3"/>
  <c r="Z647" i="3"/>
  <c r="Z650" i="3"/>
  <c r="Z651" i="3"/>
  <c r="Z653" i="3"/>
  <c r="Z655" i="3"/>
  <c r="Z658" i="3"/>
  <c r="Z659" i="3"/>
  <c r="Z661" i="3"/>
  <c r="Z663" i="3"/>
  <c r="Z664" i="3"/>
  <c r="Z666" i="3"/>
  <c r="Z667" i="3"/>
  <c r="Z669" i="3"/>
  <c r="Z671" i="3"/>
  <c r="Z674" i="3"/>
  <c r="Z675" i="3"/>
  <c r="Z677" i="3"/>
  <c r="Z678" i="3"/>
  <c r="Z679" i="3"/>
  <c r="Z682" i="3"/>
  <c r="Z683" i="3"/>
  <c r="Z686" i="3"/>
  <c r="Z688" i="3"/>
  <c r="Z689" i="3"/>
  <c r="Z692" i="3"/>
  <c r="Z693" i="3"/>
  <c r="Z695" i="3"/>
  <c r="Z696" i="3"/>
  <c r="Z698" i="3"/>
  <c r="Z699" i="3"/>
  <c r="Z702" i="3"/>
  <c r="Z703" i="3"/>
  <c r="Z705" i="3"/>
  <c r="Z708" i="3"/>
  <c r="Z709" i="3"/>
  <c r="Z712" i="3"/>
  <c r="Z713" i="3"/>
  <c r="Z716" i="3"/>
  <c r="Z717" i="3"/>
  <c r="Z720" i="3"/>
  <c r="Z722" i="3"/>
  <c r="Z723" i="3"/>
  <c r="Z724" i="3"/>
  <c r="Z727" i="3"/>
  <c r="Z728" i="3"/>
  <c r="Z730" i="3"/>
  <c r="Z731" i="3"/>
  <c r="Z733" i="3"/>
  <c r="Z734" i="3"/>
  <c r="Z737" i="3"/>
  <c r="Z741" i="3"/>
  <c r="Z743" i="3"/>
  <c r="Z744" i="3"/>
  <c r="Z746" i="3"/>
  <c r="Z749" i="3"/>
  <c r="Z750" i="3"/>
  <c r="Z753" i="3"/>
  <c r="Z756" i="3"/>
  <c r="Z759" i="3"/>
  <c r="Z761" i="3"/>
  <c r="Z763" i="3"/>
  <c r="Z764" i="3"/>
  <c r="Z767" i="3"/>
  <c r="Z769" i="3"/>
  <c r="Z771" i="3"/>
  <c r="Z772" i="3"/>
  <c r="Z774" i="3"/>
  <c r="Z776" i="3"/>
  <c r="Z777" i="3"/>
  <c r="Z780" i="3"/>
  <c r="Z782" i="3"/>
  <c r="Z784" i="3"/>
  <c r="Z785" i="3"/>
  <c r="Z788" i="3"/>
  <c r="Z791" i="3"/>
  <c r="Z792" i="3"/>
  <c r="Z793" i="3"/>
  <c r="Z796" i="3"/>
  <c r="Z798" i="3"/>
  <c r="Z800" i="3"/>
  <c r="Z801" i="3"/>
  <c r="Z803" i="3"/>
  <c r="Z804" i="3"/>
  <c r="Z807" i="3"/>
  <c r="Z810" i="3"/>
  <c r="Z811" i="3"/>
  <c r="Z814" i="3"/>
  <c r="Z815" i="3"/>
  <c r="Z818" i="3"/>
  <c r="Z820" i="3"/>
  <c r="Z821" i="3"/>
  <c r="Z823" i="3"/>
  <c r="Z824" i="3"/>
  <c r="Z827" i="3"/>
  <c r="Z828" i="3"/>
  <c r="Z831" i="3"/>
  <c r="Z833" i="3"/>
  <c r="Z834" i="3"/>
  <c r="N835" i="3"/>
  <c r="N836" i="3"/>
  <c r="Z837" i="3"/>
  <c r="N838" i="3"/>
  <c r="N839" i="3"/>
  <c r="N840" i="3"/>
  <c r="Z841" i="3"/>
  <c r="N842" i="3"/>
  <c r="N843" i="3"/>
  <c r="Z844" i="3"/>
  <c r="N845" i="3"/>
  <c r="Z846" i="3"/>
  <c r="N847" i="3"/>
  <c r="N848" i="3"/>
  <c r="Z849" i="3"/>
  <c r="Z850" i="3"/>
  <c r="Z851" i="3"/>
  <c r="N852" i="3"/>
  <c r="Z853" i="3"/>
  <c r="Z854" i="3"/>
  <c r="N855" i="3"/>
  <c r="N856" i="3"/>
  <c r="Z857" i="3"/>
  <c r="Z858" i="3"/>
  <c r="N859" i="3"/>
  <c r="N860" i="3"/>
  <c r="Z861" i="3"/>
  <c r="Z862" i="3"/>
  <c r="N863" i="3"/>
  <c r="N864" i="3"/>
  <c r="Z865" i="3"/>
  <c r="N866" i="3"/>
  <c r="Z867" i="3"/>
  <c r="Z868" i="3"/>
  <c r="N869" i="3"/>
  <c r="N870" i="3"/>
  <c r="Z871" i="3"/>
  <c r="N872" i="3"/>
  <c r="N873" i="3"/>
  <c r="Z874" i="3"/>
  <c r="Z875" i="3"/>
  <c r="N876" i="3"/>
  <c r="Z877" i="3"/>
  <c r="Z878" i="3"/>
  <c r="N879" i="3"/>
  <c r="N880" i="3"/>
  <c r="Z881" i="3"/>
  <c r="Z882" i="3"/>
  <c r="N883" i="3"/>
  <c r="N884" i="3"/>
  <c r="Z885" i="3"/>
  <c r="N886" i="3"/>
  <c r="N887" i="3"/>
  <c r="Z888" i="3"/>
  <c r="N889" i="3"/>
  <c r="N890" i="3"/>
  <c r="Z891" i="3"/>
  <c r="Z892" i="3"/>
  <c r="N893" i="3"/>
  <c r="N894" i="3"/>
  <c r="Z895" i="3"/>
  <c r="Z896" i="3"/>
  <c r="N897" i="3"/>
  <c r="Z898" i="3"/>
  <c r="N899" i="3"/>
  <c r="Z900" i="3"/>
  <c r="N901" i="3"/>
  <c r="N902" i="3"/>
  <c r="Z903" i="3"/>
  <c r="Z904" i="3"/>
  <c r="N905" i="3"/>
  <c r="N906" i="3"/>
  <c r="Z907" i="3"/>
  <c r="N908" i="3"/>
  <c r="Z909" i="3"/>
  <c r="N910" i="3"/>
  <c r="Z911" i="3"/>
  <c r="N912" i="3"/>
  <c r="N913" i="3"/>
  <c r="Z914" i="3"/>
  <c r="N915" i="3"/>
  <c r="Z916" i="3"/>
  <c r="N917" i="3"/>
  <c r="Z918" i="3"/>
  <c r="Z919" i="3"/>
  <c r="N920" i="3"/>
  <c r="N921" i="3"/>
  <c r="Z922" i="3"/>
  <c r="N923" i="3"/>
  <c r="Z924" i="3"/>
  <c r="Z925" i="3"/>
  <c r="N926" i="3"/>
  <c r="Z927" i="3"/>
  <c r="N928" i="3"/>
  <c r="N929" i="3"/>
  <c r="Z930" i="3"/>
  <c r="N931" i="3"/>
  <c r="Z932" i="3"/>
  <c r="Z933" i="3"/>
  <c r="N934" i="3"/>
  <c r="Z935" i="3"/>
  <c r="N936" i="3"/>
  <c r="N937" i="3"/>
  <c r="Z938" i="3"/>
  <c r="Z939" i="3"/>
  <c r="N940" i="3"/>
  <c r="N941" i="3"/>
  <c r="Z942" i="3"/>
  <c r="Z943" i="3"/>
  <c r="N944" i="3"/>
  <c r="N945" i="3"/>
  <c r="Z946" i="3"/>
  <c r="N947" i="3"/>
  <c r="Z948" i="3"/>
  <c r="Z949" i="3"/>
  <c r="Z950" i="3"/>
  <c r="N951" i="3"/>
  <c r="Z952" i="3"/>
  <c r="Z953" i="3"/>
  <c r="N954" i="3"/>
  <c r="Z955" i="3"/>
  <c r="Z956" i="3"/>
  <c r="N957" i="3"/>
  <c r="Z958" i="3"/>
  <c r="N959" i="3"/>
  <c r="N960" i="3"/>
  <c r="N961" i="3"/>
  <c r="Z962" i="3"/>
  <c r="Z963" i="3"/>
  <c r="N964" i="3"/>
  <c r="Z965" i="3"/>
  <c r="N966" i="3"/>
  <c r="N967" i="3"/>
  <c r="Z968" i="3"/>
  <c r="Z969" i="3"/>
  <c r="N970" i="3"/>
  <c r="N971" i="3"/>
  <c r="Z972" i="3"/>
  <c r="Z973" i="3"/>
  <c r="N974" i="3"/>
  <c r="N975" i="3"/>
  <c r="Z976" i="3"/>
  <c r="Z977" i="3"/>
  <c r="N978" i="3"/>
  <c r="Z979" i="3"/>
  <c r="Z980" i="3"/>
  <c r="N981" i="3"/>
  <c r="Z982" i="3"/>
  <c r="Z983" i="3"/>
  <c r="N984" i="3"/>
  <c r="N985" i="3"/>
  <c r="Z986" i="3"/>
  <c r="N987" i="3"/>
  <c r="Z988" i="3"/>
  <c r="Z989" i="3"/>
  <c r="Z990" i="3"/>
  <c r="N991" i="3"/>
  <c r="N992" i="3"/>
  <c r="Z993" i="3"/>
  <c r="N994" i="3"/>
  <c r="N995" i="3"/>
  <c r="Z996" i="3"/>
  <c r="Z997" i="3"/>
  <c r="N998" i="3"/>
  <c r="N999" i="3"/>
  <c r="Z1000" i="3"/>
  <c r="Z1001" i="3"/>
  <c r="S29" i="16"/>
  <c r="O29" i="16"/>
  <c r="AB24" i="3"/>
  <c r="AA24" i="3" s="1"/>
  <c r="BE24" i="3" s="1"/>
  <c r="AP24" i="3" s="1"/>
  <c r="AB26" i="3"/>
  <c r="AA26" i="3" s="1"/>
  <c r="AB31" i="3"/>
  <c r="AA31" i="3" s="1"/>
  <c r="AB33" i="3"/>
  <c r="AA33" i="3" s="1"/>
  <c r="AB35" i="3"/>
  <c r="AA35" i="3" s="1"/>
  <c r="AB37" i="3"/>
  <c r="AA37" i="3" s="1"/>
  <c r="BE37" i="3" s="1"/>
  <c r="AP37" i="3" s="1"/>
  <c r="AB61" i="3"/>
  <c r="AA61" i="3" s="1"/>
  <c r="AB63" i="3"/>
  <c r="AA63" i="3" s="1"/>
  <c r="AB65" i="3"/>
  <c r="AA65" i="3" s="1"/>
  <c r="BE65" i="3" s="1"/>
  <c r="AP65" i="3" s="1"/>
  <c r="AB71" i="3"/>
  <c r="AA71" i="3" s="1"/>
  <c r="AB75" i="3"/>
  <c r="AA75" i="3" s="1"/>
  <c r="BE75" i="3" s="1"/>
  <c r="AP75" i="3" s="1"/>
  <c r="AB79" i="3"/>
  <c r="AA79" i="3" s="1"/>
  <c r="BE79" i="3" s="1"/>
  <c r="AP79" i="3" s="1"/>
  <c r="AB83" i="3"/>
  <c r="AA83" i="3" s="1"/>
  <c r="AB85" i="3"/>
  <c r="AA85" i="3" s="1"/>
  <c r="AB87" i="3"/>
  <c r="AA87" i="3" s="1"/>
  <c r="AB89" i="3"/>
  <c r="AA89" i="3" s="1"/>
  <c r="AB95" i="3"/>
  <c r="AA95" i="3" s="1"/>
  <c r="AB101" i="3"/>
  <c r="AA101" i="3" s="1"/>
  <c r="AB105" i="3"/>
  <c r="AA105" i="3" s="1"/>
  <c r="BE105" i="3" s="1"/>
  <c r="AP105" i="3" s="1"/>
  <c r="AB113" i="3"/>
  <c r="AA113" i="3" s="1"/>
  <c r="BE113" i="3" s="1"/>
  <c r="AP113" i="3" s="1"/>
  <c r="AB115" i="3"/>
  <c r="AA115" i="3" s="1"/>
  <c r="BE115" i="3" s="1"/>
  <c r="AP115" i="3" s="1"/>
  <c r="AB123" i="3"/>
  <c r="AA123" i="3" s="1"/>
  <c r="AB127" i="3"/>
  <c r="AA127" i="3" s="1"/>
  <c r="AB131" i="3"/>
  <c r="AA131" i="3" s="1"/>
  <c r="AB133" i="3"/>
  <c r="AA133" i="3" s="1"/>
  <c r="AB151" i="3"/>
  <c r="AA151" i="3" s="1"/>
  <c r="AB155" i="3"/>
  <c r="AA155" i="3" s="1"/>
  <c r="AB157" i="3"/>
  <c r="AA157" i="3" s="1"/>
  <c r="AB159" i="3"/>
  <c r="AA159" i="3" s="1"/>
  <c r="AB167" i="3"/>
  <c r="AA167" i="3" s="1"/>
  <c r="AB169" i="3"/>
  <c r="AA169" i="3" s="1"/>
  <c r="AB173" i="3"/>
  <c r="AA173" i="3" s="1"/>
  <c r="AB175" i="3"/>
  <c r="AA175" i="3" s="1"/>
  <c r="AB177" i="3"/>
  <c r="AA177" i="3" s="1"/>
  <c r="BE177" i="3" s="1"/>
  <c r="AP177" i="3" s="1"/>
  <c r="AB179" i="3"/>
  <c r="AA179" i="3" s="1"/>
  <c r="AB181" i="3"/>
  <c r="AA181" i="3" s="1"/>
  <c r="AB187" i="3"/>
  <c r="AA187" i="3" s="1"/>
  <c r="BE187" i="3" s="1"/>
  <c r="AP187" i="3" s="1"/>
  <c r="AB189" i="3"/>
  <c r="AA189" i="3" s="1"/>
  <c r="AB191" i="3"/>
  <c r="AA191" i="3" s="1"/>
  <c r="BE191" i="3" s="1"/>
  <c r="AP191" i="3" s="1"/>
  <c r="AB197" i="3"/>
  <c r="AA197" i="3" s="1"/>
  <c r="AB201" i="3"/>
  <c r="AA201" i="3" s="1"/>
  <c r="AB215" i="3"/>
  <c r="AA215" i="3" s="1"/>
  <c r="BE215" i="3" s="1"/>
  <c r="AP215" i="3" s="1"/>
  <c r="AB217" i="3"/>
  <c r="AA217" i="3" s="1"/>
  <c r="BE217" i="3" s="1"/>
  <c r="AP217" i="3" s="1"/>
  <c r="AB219" i="3"/>
  <c r="AA219" i="3" s="1"/>
  <c r="AB223" i="3"/>
  <c r="AA223" i="3" s="1"/>
  <c r="AB225" i="3"/>
  <c r="AA225" i="3" s="1"/>
  <c r="AB237" i="3"/>
  <c r="AA237" i="3" s="1"/>
  <c r="AB245" i="3"/>
  <c r="AA245" i="3" s="1"/>
  <c r="AB247" i="3"/>
  <c r="AA247" i="3" s="1"/>
  <c r="AB251" i="3"/>
  <c r="AA251" i="3" s="1"/>
  <c r="AB255" i="3"/>
  <c r="AA255" i="3" s="1"/>
  <c r="AB259" i="3"/>
  <c r="AA259" i="3" s="1"/>
  <c r="AB261" i="3"/>
  <c r="AA261" i="3" s="1"/>
  <c r="AB265" i="3"/>
  <c r="AA265" i="3" s="1"/>
  <c r="AB277" i="3"/>
  <c r="AA277" i="3" s="1"/>
  <c r="AB281" i="3"/>
  <c r="AA281" i="3" s="1"/>
  <c r="AB283" i="3"/>
  <c r="AA283" i="3" s="1"/>
  <c r="BE283" i="3" s="1"/>
  <c r="AP283" i="3" s="1"/>
  <c r="AB287" i="3"/>
  <c r="AA287" i="3" s="1"/>
  <c r="AB289" i="3"/>
  <c r="AA289" i="3" s="1"/>
  <c r="AB299" i="3"/>
  <c r="AA299" i="3" s="1"/>
  <c r="AB303" i="3"/>
  <c r="AA303" i="3" s="1"/>
  <c r="AB309" i="3"/>
  <c r="AA309" i="3" s="1"/>
  <c r="AB311" i="3"/>
  <c r="AA311" i="3" s="1"/>
  <c r="BE311" i="3" s="1"/>
  <c r="AP311" i="3" s="1"/>
  <c r="AB313" i="3"/>
  <c r="AA313" i="3" s="1"/>
  <c r="AB315" i="3"/>
  <c r="AA315" i="3" s="1"/>
  <c r="AB321" i="3"/>
  <c r="AA321" i="3" s="1"/>
  <c r="AB323" i="3"/>
  <c r="AA323" i="3" s="1"/>
  <c r="AB331" i="3"/>
  <c r="AA331" i="3" s="1"/>
  <c r="BE331" i="3" s="1"/>
  <c r="AP331" i="3" s="1"/>
  <c r="AB341" i="3"/>
  <c r="AA341" i="3" s="1"/>
  <c r="AB345" i="3"/>
  <c r="AA345" i="3" s="1"/>
  <c r="BE345" i="3" s="1"/>
  <c r="AP345" i="3" s="1"/>
  <c r="AB347" i="3"/>
  <c r="AA347" i="3" s="1"/>
  <c r="AB353" i="3"/>
  <c r="AA353" i="3" s="1"/>
  <c r="AB357" i="3"/>
  <c r="AA357" i="3" s="1"/>
  <c r="AB359" i="3"/>
  <c r="AA359" i="3" s="1"/>
  <c r="AB363" i="3"/>
  <c r="AA363" i="3" s="1"/>
  <c r="AB365" i="3"/>
  <c r="AA365" i="3" s="1"/>
  <c r="AB367" i="3"/>
  <c r="AA367" i="3" s="1"/>
  <c r="AB373" i="3"/>
  <c r="AA373" i="3" s="1"/>
  <c r="BE373" i="3" s="1"/>
  <c r="AP373" i="3" s="1"/>
  <c r="AB377" i="3"/>
  <c r="AA377" i="3" s="1"/>
  <c r="BE377" i="3" s="1"/>
  <c r="AP377" i="3" s="1"/>
  <c r="AB379" i="3"/>
  <c r="AA379" i="3" s="1"/>
  <c r="AB381" i="3"/>
  <c r="AA381" i="3" s="1"/>
  <c r="AB383" i="3"/>
  <c r="AA383" i="3" s="1"/>
  <c r="AB389" i="3"/>
  <c r="AA389" i="3" s="1"/>
  <c r="AB391" i="3"/>
  <c r="AA391" i="3" s="1"/>
  <c r="BE391" i="3" s="1"/>
  <c r="AP391" i="3" s="1"/>
  <c r="AB395" i="3"/>
  <c r="AA395" i="3" s="1"/>
  <c r="AB397" i="3"/>
  <c r="AA397" i="3" s="1"/>
  <c r="AB399" i="3"/>
  <c r="AA399" i="3" s="1"/>
  <c r="AB407" i="3"/>
  <c r="AA407" i="3" s="1"/>
  <c r="AB409" i="3"/>
  <c r="AA409" i="3" s="1"/>
  <c r="AB415" i="3"/>
  <c r="AA415" i="3" s="1"/>
  <c r="AB417" i="3"/>
  <c r="AA417" i="3" s="1"/>
  <c r="BE417" i="3" s="1"/>
  <c r="AP417" i="3" s="1"/>
  <c r="AB421" i="3"/>
  <c r="AA421" i="3" s="1"/>
  <c r="BE421" i="3" s="1"/>
  <c r="AP421" i="3" s="1"/>
  <c r="AB431" i="3"/>
  <c r="AA431" i="3" s="1"/>
  <c r="BE431" i="3" s="1"/>
  <c r="AP431" i="3" s="1"/>
  <c r="AB441" i="3"/>
  <c r="AA441" i="3" s="1"/>
  <c r="AB451" i="3"/>
  <c r="AA451" i="3" s="1"/>
  <c r="BE451" i="3" s="1"/>
  <c r="AP451" i="3" s="1"/>
  <c r="AB453" i="3"/>
  <c r="AA453" i="3" s="1"/>
  <c r="AB457" i="3"/>
  <c r="AA457" i="3" s="1"/>
  <c r="AB459" i="3"/>
  <c r="AA459" i="3" s="1"/>
  <c r="AB469" i="3"/>
  <c r="AA469" i="3" s="1"/>
  <c r="AB483" i="3"/>
  <c r="AA483" i="3" s="1"/>
  <c r="AB485" i="3"/>
  <c r="AA485" i="3" s="1"/>
  <c r="AB487" i="3"/>
  <c r="AA487" i="3" s="1"/>
  <c r="AB491" i="3"/>
  <c r="AA491" i="3" s="1"/>
  <c r="AB495" i="3"/>
  <c r="AA495" i="3" s="1"/>
  <c r="AB497" i="3"/>
  <c r="AA497" i="3" s="1"/>
  <c r="AB501" i="3"/>
  <c r="AA501" i="3" s="1"/>
  <c r="AB505" i="3"/>
  <c r="AA505" i="3" s="1"/>
  <c r="AB507" i="3"/>
  <c r="AA507" i="3" s="1"/>
  <c r="AB509" i="3"/>
  <c r="AA509" i="3" s="1"/>
  <c r="AB515" i="3"/>
  <c r="AA515" i="3" s="1"/>
  <c r="AB519" i="3"/>
  <c r="AA519" i="3" s="1"/>
  <c r="AB521" i="3"/>
  <c r="AA521" i="3" s="1"/>
  <c r="AB523" i="3"/>
  <c r="AA523" i="3" s="1"/>
  <c r="AB527" i="3"/>
  <c r="AA527" i="3" s="1"/>
  <c r="AB529" i="3"/>
  <c r="AA529" i="3" s="1"/>
  <c r="AB533" i="3"/>
  <c r="AA533" i="3" s="1"/>
  <c r="AB535" i="3"/>
  <c r="AA535" i="3" s="1"/>
  <c r="AB537" i="3"/>
  <c r="AA537" i="3" s="1"/>
  <c r="AB538" i="3"/>
  <c r="AA538" i="3" s="1"/>
  <c r="AB540" i="3"/>
  <c r="AA540" i="3" s="1"/>
  <c r="AB544" i="3"/>
  <c r="AA544" i="3" s="1"/>
  <c r="BE544" i="3" s="1"/>
  <c r="AP544" i="3" s="1"/>
  <c r="AB546" i="3"/>
  <c r="AA546" i="3" s="1"/>
  <c r="AB548" i="3"/>
  <c r="AA548" i="3" s="1"/>
  <c r="AB554" i="3"/>
  <c r="AA554" i="3" s="1"/>
  <c r="AB556" i="3"/>
  <c r="AA556" i="3" s="1"/>
  <c r="AB562" i="3"/>
  <c r="AA562" i="3" s="1"/>
  <c r="AB564" i="3"/>
  <c r="AA564" i="3" s="1"/>
  <c r="AB570" i="3"/>
  <c r="AA570" i="3" s="1"/>
  <c r="AB572" i="3"/>
  <c r="AA572" i="3" s="1"/>
  <c r="AB574" i="3"/>
  <c r="AA574" i="3" s="1"/>
  <c r="AB576" i="3"/>
  <c r="AA576" i="3" s="1"/>
  <c r="AB578" i="3"/>
  <c r="AA578" i="3" s="1"/>
  <c r="AB584" i="3"/>
  <c r="AA584" i="3" s="1"/>
  <c r="AB586" i="3"/>
  <c r="AA586" i="3" s="1"/>
  <c r="BE586" i="3" s="1"/>
  <c r="AP586" i="3" s="1"/>
  <c r="AB590" i="3"/>
  <c r="AA590" i="3" s="1"/>
  <c r="BE590" i="3" s="1"/>
  <c r="AP590" i="3" s="1"/>
  <c r="AB592" i="3"/>
  <c r="AA592" i="3" s="1"/>
  <c r="BE592" i="3" s="1"/>
  <c r="AP592" i="3" s="1"/>
  <c r="AB594" i="3"/>
  <c r="AA594" i="3" s="1"/>
  <c r="BE594" i="3" s="1"/>
  <c r="AP594" i="3" s="1"/>
  <c r="AB600" i="3"/>
  <c r="AA600" i="3" s="1"/>
  <c r="AB602" i="3"/>
  <c r="AA602" i="3" s="1"/>
  <c r="BE602" i="3" s="1"/>
  <c r="AP602" i="3" s="1"/>
  <c r="AB606" i="3"/>
  <c r="AA606" i="3" s="1"/>
  <c r="AB608" i="3"/>
  <c r="AA608" i="3" s="1"/>
  <c r="AB614" i="3"/>
  <c r="AA614" i="3" s="1"/>
  <c r="AB616" i="3"/>
  <c r="AA616" i="3" s="1"/>
  <c r="AB620" i="3"/>
  <c r="AA620" i="3" s="1"/>
  <c r="AB622" i="3"/>
  <c r="AA622" i="3" s="1"/>
  <c r="AB632" i="3"/>
  <c r="AA632" i="3" s="1"/>
  <c r="AB636" i="3"/>
  <c r="AA636" i="3" s="1"/>
  <c r="AB638" i="3"/>
  <c r="AA638" i="3" s="1"/>
  <c r="AB640" i="3"/>
  <c r="AA640" i="3" s="1"/>
  <c r="AB644" i="3"/>
  <c r="AA644" i="3" s="1"/>
  <c r="AB646" i="3"/>
  <c r="AA646" i="3" s="1"/>
  <c r="AB652" i="3"/>
  <c r="AA652" i="3" s="1"/>
  <c r="AB654" i="3"/>
  <c r="AA654" i="3" s="1"/>
  <c r="AB660" i="3"/>
  <c r="AA660" i="3" s="1"/>
  <c r="AB662" i="3"/>
  <c r="AA662" i="3" s="1"/>
  <c r="AB664" i="3"/>
  <c r="AA664" i="3" s="1"/>
  <c r="AB668" i="3"/>
  <c r="AA668" i="3" s="1"/>
  <c r="AB670" i="3"/>
  <c r="AA670" i="3" s="1"/>
  <c r="AB676" i="3"/>
  <c r="AA676" i="3" s="1"/>
  <c r="AB686" i="3"/>
  <c r="AA686" i="3" s="1"/>
  <c r="AB694" i="3"/>
  <c r="AA694" i="3" s="1"/>
  <c r="AB696" i="3"/>
  <c r="AA696" i="3" s="1"/>
  <c r="AB704" i="3"/>
  <c r="AA704" i="3" s="1"/>
  <c r="BE704" i="3" s="1"/>
  <c r="AP704" i="3" s="1"/>
  <c r="AB719" i="3"/>
  <c r="AA719" i="3" s="1"/>
  <c r="AB721" i="3"/>
  <c r="AA721" i="3" s="1"/>
  <c r="AB729" i="3"/>
  <c r="AA729" i="3" s="1"/>
  <c r="AB731" i="3"/>
  <c r="AA731" i="3" s="1"/>
  <c r="AB737" i="3"/>
  <c r="AA737" i="3" s="1"/>
  <c r="BE737" i="3" s="1"/>
  <c r="AP737" i="3" s="1"/>
  <c r="AB741" i="3"/>
  <c r="AA741" i="3" s="1"/>
  <c r="BE741" i="3" s="1"/>
  <c r="AP741" i="3" s="1"/>
  <c r="AB753" i="3"/>
  <c r="AA753" i="3" s="1"/>
  <c r="BE753" i="3" s="1"/>
  <c r="AP753" i="3" s="1"/>
  <c r="AB755" i="3"/>
  <c r="AA755" i="3" s="1"/>
  <c r="AB759" i="3"/>
  <c r="AA759" i="3" s="1"/>
  <c r="BE759" i="3" s="1"/>
  <c r="AP759" i="3" s="1"/>
  <c r="AB761" i="3"/>
  <c r="AA761" i="3" s="1"/>
  <c r="AB767" i="3"/>
  <c r="AA767" i="3" s="1"/>
  <c r="BE767" i="3" s="1"/>
  <c r="AP767" i="3" s="1"/>
  <c r="AB769" i="3"/>
  <c r="AA769" i="3" s="1"/>
  <c r="AB775" i="3"/>
  <c r="AA775" i="3" s="1"/>
  <c r="AB777" i="3"/>
  <c r="AA777" i="3" s="1"/>
  <c r="AB779" i="3"/>
  <c r="AA779" i="3" s="1"/>
  <c r="BE779" i="3" s="1"/>
  <c r="AP779" i="3" s="1"/>
  <c r="AB781" i="3"/>
  <c r="AA781" i="3" s="1"/>
  <c r="AB783" i="3"/>
  <c r="AA783" i="3" s="1"/>
  <c r="AB785" i="3"/>
  <c r="AA785" i="3" s="1"/>
  <c r="AB787" i="3"/>
  <c r="AA787" i="3" s="1"/>
  <c r="AB793" i="3"/>
  <c r="AA793" i="3" s="1"/>
  <c r="AB795" i="3"/>
  <c r="AA795" i="3" s="1"/>
  <c r="AB801" i="3"/>
  <c r="AA801" i="3" s="1"/>
  <c r="AB807" i="3"/>
  <c r="AA807" i="3" s="1"/>
  <c r="AB809" i="3"/>
  <c r="AA809" i="3" s="1"/>
  <c r="AB811" i="3"/>
  <c r="AA811" i="3" s="1"/>
  <c r="AB813" i="3"/>
  <c r="AA813" i="3" s="1"/>
  <c r="AB815" i="3"/>
  <c r="AA815" i="3" s="1"/>
  <c r="AB817" i="3"/>
  <c r="AA817" i="3" s="1"/>
  <c r="AB821" i="3"/>
  <c r="AA821" i="3" s="1"/>
  <c r="AB831" i="3"/>
  <c r="AA831" i="3" s="1"/>
  <c r="AB837" i="3"/>
  <c r="AA837" i="3" s="1"/>
  <c r="AB841" i="3"/>
  <c r="AA841" i="3" s="1"/>
  <c r="AB843" i="3"/>
  <c r="AA843" i="3" s="1"/>
  <c r="AB845" i="3"/>
  <c r="AA845" i="3" s="1"/>
  <c r="AB851" i="3"/>
  <c r="AA851" i="3" s="1"/>
  <c r="AB865" i="3"/>
  <c r="AA865" i="3" s="1"/>
  <c r="AB871" i="3"/>
  <c r="AA871" i="3" s="1"/>
  <c r="AB873" i="3"/>
  <c r="AA873" i="3" s="1"/>
  <c r="AB875" i="3"/>
  <c r="AA875" i="3" s="1"/>
  <c r="AB885" i="3"/>
  <c r="AA885" i="3" s="1"/>
  <c r="AB887" i="3"/>
  <c r="AA887" i="3" s="1"/>
  <c r="AB897" i="3"/>
  <c r="AA897" i="3" s="1"/>
  <c r="AB899" i="3"/>
  <c r="AA899" i="3" s="1"/>
  <c r="AB906" i="3"/>
  <c r="AA906" i="3" s="1"/>
  <c r="AB908" i="3"/>
  <c r="AA908" i="3" s="1"/>
  <c r="BE908" i="3" s="1"/>
  <c r="AP908" i="3" s="1"/>
  <c r="AB910" i="3"/>
  <c r="AA910" i="3" s="1"/>
  <c r="AB914" i="3"/>
  <c r="AA914" i="3" s="1"/>
  <c r="AB916" i="3"/>
  <c r="AA916" i="3" s="1"/>
  <c r="AB926" i="3"/>
  <c r="AA926" i="3" s="1"/>
  <c r="AB934" i="3"/>
  <c r="AA934" i="3" s="1"/>
  <c r="BE934" i="3" s="1"/>
  <c r="AP934" i="3" s="1"/>
  <c r="AB946" i="3"/>
  <c r="AA946" i="3" s="1"/>
  <c r="BE946" i="3" s="1"/>
  <c r="AP946" i="3" s="1"/>
  <c r="AB950" i="3"/>
  <c r="AA950" i="3" s="1"/>
  <c r="AB954" i="3"/>
  <c r="AA954" i="3" s="1"/>
  <c r="AB956" i="3"/>
  <c r="AA956" i="3" s="1"/>
  <c r="AB958" i="3"/>
  <c r="AA958" i="3" s="1"/>
  <c r="AB964" i="3"/>
  <c r="AA964" i="3" s="1"/>
  <c r="AB978" i="3"/>
  <c r="AA978" i="3" s="1"/>
  <c r="AB980" i="3"/>
  <c r="AA980" i="3" s="1"/>
  <c r="AB986" i="3"/>
  <c r="AA986" i="3" s="1"/>
  <c r="AB990" i="3"/>
  <c r="AA990" i="3" s="1"/>
  <c r="AB17" i="3"/>
  <c r="AA17" i="3" s="1"/>
  <c r="AB20" i="3"/>
  <c r="AA20" i="3" s="1"/>
  <c r="G11" i="16"/>
  <c r="AB18" i="3"/>
  <c r="AA18" i="3" s="1"/>
  <c r="AC2" i="3"/>
  <c r="C9" i="2" s="1"/>
  <c r="AD2" i="3"/>
  <c r="E9" i="2" s="1"/>
  <c r="AF2" i="3"/>
  <c r="B4" i="2" s="1"/>
  <c r="H17" i="15"/>
  <c r="AJ2" i="3"/>
  <c r="B6" i="2" s="1"/>
  <c r="G13" i="17"/>
  <c r="AM2" i="3"/>
  <c r="AL15" i="3"/>
  <c r="P11" i="15"/>
  <c r="F15" i="23" s="1"/>
  <c r="F13" i="23" s="1"/>
  <c r="F22" i="23" s="1"/>
  <c r="P14" i="15"/>
  <c r="P15" i="15"/>
  <c r="P18" i="15"/>
  <c r="L11" i="15"/>
  <c r="E15" i="23" s="1"/>
  <c r="E13" i="23" s="1"/>
  <c r="E22" i="23" s="1"/>
  <c r="T11" i="15"/>
  <c r="G15" i="23" s="1"/>
  <c r="G13" i="23" s="1"/>
  <c r="G22" i="23" s="1"/>
  <c r="L13" i="15"/>
  <c r="T13" i="15"/>
  <c r="L14" i="15"/>
  <c r="L15" i="15"/>
  <c r="L18" i="15"/>
  <c r="L19" i="15"/>
  <c r="T19" i="15"/>
  <c r="S10" i="17"/>
  <c r="K14" i="17"/>
  <c r="S14" i="17"/>
  <c r="K15" i="17"/>
  <c r="S15" i="17"/>
  <c r="AH15" i="3"/>
  <c r="AB11" i="3"/>
  <c r="AB12" i="3"/>
  <c r="AA12" i="3" s="1"/>
  <c r="AB13" i="3"/>
  <c r="AA13" i="3" s="1"/>
  <c r="AB14" i="3"/>
  <c r="AR11" i="3" s="1"/>
  <c r="D17" i="13" l="1"/>
  <c r="H23" i="13"/>
  <c r="O23" i="13" s="1"/>
  <c r="BE33" i="3"/>
  <c r="AP33" i="3" s="1"/>
  <c r="K11" i="17"/>
  <c r="D28" i="13"/>
  <c r="AE15" i="3"/>
  <c r="BD15" i="3" s="1"/>
  <c r="AO15" i="3" s="1"/>
  <c r="BE574" i="3"/>
  <c r="AP574" i="3" s="1"/>
  <c r="BE179" i="3"/>
  <c r="AP179" i="3" s="1"/>
  <c r="BE83" i="3"/>
  <c r="AP83" i="3" s="1"/>
  <c r="AR23" i="3"/>
  <c r="BE973" i="3"/>
  <c r="AP973" i="3" s="1"/>
  <c r="BE917" i="3"/>
  <c r="AP917" i="3" s="1"/>
  <c r="BE739" i="3"/>
  <c r="AP739" i="3" s="1"/>
  <c r="BE433" i="3"/>
  <c r="AP433" i="3" s="1"/>
  <c r="BE266" i="3"/>
  <c r="AP266" i="3" s="1"/>
  <c r="BE91" i="3"/>
  <c r="AP91" i="3" s="1"/>
  <c r="BE19" i="3"/>
  <c r="AP19" i="3" s="1"/>
  <c r="BE745" i="3"/>
  <c r="AP745" i="3" s="1"/>
  <c r="D22" i="13"/>
  <c r="D23" i="13" s="1"/>
  <c r="BE121" i="3"/>
  <c r="AP121" i="3" s="1"/>
  <c r="BE724" i="3"/>
  <c r="AP724" i="3" s="1"/>
  <c r="BE597" i="3"/>
  <c r="AP597" i="3" s="1"/>
  <c r="BE317" i="3"/>
  <c r="AP317" i="3" s="1"/>
  <c r="BE396" i="3"/>
  <c r="AP396" i="3" s="1"/>
  <c r="BE300" i="3"/>
  <c r="AP300" i="3" s="1"/>
  <c r="BE209" i="3"/>
  <c r="AP209" i="3" s="1"/>
  <c r="BE304" i="3"/>
  <c r="AP304" i="3" s="1"/>
  <c r="BE798" i="3"/>
  <c r="AP798" i="3" s="1"/>
  <c r="BE145" i="3"/>
  <c r="AP145" i="3" s="1"/>
  <c r="BE185" i="3"/>
  <c r="AP185" i="3" s="1"/>
  <c r="BE988" i="3"/>
  <c r="AP988" i="3" s="1"/>
  <c r="BE710" i="3"/>
  <c r="AP710" i="3" s="1"/>
  <c r="BE73" i="3"/>
  <c r="AP73" i="3" s="1"/>
  <c r="BE117" i="3"/>
  <c r="AP117" i="3" s="1"/>
  <c r="BD14" i="3"/>
  <c r="AO14" i="3" s="1"/>
  <c r="AR22" i="3"/>
  <c r="S11" i="17"/>
  <c r="I9" i="2"/>
  <c r="M9" i="2" s="1"/>
  <c r="Q9" i="2" s="1"/>
  <c r="BE962" i="3"/>
  <c r="AP962" i="3" s="1"/>
  <c r="BE100" i="3"/>
  <c r="AP100" i="3" s="1"/>
  <c r="BE54" i="3"/>
  <c r="AP54" i="3" s="1"/>
  <c r="BE858" i="3"/>
  <c r="AP858" i="3" s="1"/>
  <c r="BE28" i="3"/>
  <c r="AP28" i="3" s="1"/>
  <c r="H9" i="2"/>
  <c r="L9" i="2" s="1"/>
  <c r="P9" i="2" s="1"/>
  <c r="BE620" i="3"/>
  <c r="AP620" i="3" s="1"/>
  <c r="BE916" i="3"/>
  <c r="AP916" i="3" s="1"/>
  <c r="BE548" i="3"/>
  <c r="AP548" i="3" s="1"/>
  <c r="BE995" i="3"/>
  <c r="AP995" i="3" s="1"/>
  <c r="BE870" i="3"/>
  <c r="AP870" i="3" s="1"/>
  <c r="BE786" i="3"/>
  <c r="AP786" i="3" s="1"/>
  <c r="BE717" i="3"/>
  <c r="AP717" i="3" s="1"/>
  <c r="BE702" i="3"/>
  <c r="AP702" i="3" s="1"/>
  <c r="BE553" i="3"/>
  <c r="AP553" i="3" s="1"/>
  <c r="BE524" i="3"/>
  <c r="AP524" i="3" s="1"/>
  <c r="BE178" i="3"/>
  <c r="AP178" i="3" s="1"/>
  <c r="BE128" i="3"/>
  <c r="AP128" i="3" s="1"/>
  <c r="BE538" i="3"/>
  <c r="AP538" i="3" s="1"/>
  <c r="BE914" i="3"/>
  <c r="AP914" i="3" s="1"/>
  <c r="BE359" i="3"/>
  <c r="AP359" i="3" s="1"/>
  <c r="BE189" i="3"/>
  <c r="AP189" i="3" s="1"/>
  <c r="BE502" i="3"/>
  <c r="AP502" i="3" s="1"/>
  <c r="BE423" i="3"/>
  <c r="AP423" i="3" s="1"/>
  <c r="BE414" i="3"/>
  <c r="AP414" i="3" s="1"/>
  <c r="BE628" i="3"/>
  <c r="AP628" i="3" s="1"/>
  <c r="BE355" i="3"/>
  <c r="AP355" i="3" s="1"/>
  <c r="BE190" i="3"/>
  <c r="AP190" i="3" s="1"/>
  <c r="BE51" i="3"/>
  <c r="AP51" i="3" s="1"/>
  <c r="BE681" i="3"/>
  <c r="AP681" i="3" s="1"/>
  <c r="BE820" i="3"/>
  <c r="AP820" i="3" s="1"/>
  <c r="BE734" i="3"/>
  <c r="AP734" i="3" s="1"/>
  <c r="BE1001" i="3"/>
  <c r="AP1001" i="3" s="1"/>
  <c r="BE530" i="3"/>
  <c r="AP530" i="3" s="1"/>
  <c r="BE919" i="3"/>
  <c r="AP919" i="3" s="1"/>
  <c r="AL2" i="3"/>
  <c r="B8" i="2" s="1"/>
  <c r="BE636" i="3"/>
  <c r="AP636" i="3" s="1"/>
  <c r="BE576" i="3"/>
  <c r="AP576" i="3" s="1"/>
  <c r="BE389" i="3"/>
  <c r="AP389" i="3" s="1"/>
  <c r="BE644" i="3"/>
  <c r="AP644" i="3" s="1"/>
  <c r="BE600" i="3"/>
  <c r="AP600" i="3" s="1"/>
  <c r="BE562" i="3"/>
  <c r="AP562" i="3" s="1"/>
  <c r="BE546" i="3"/>
  <c r="AP546" i="3" s="1"/>
  <c r="BE101" i="3"/>
  <c r="AP101" i="3" s="1"/>
  <c r="BE85" i="3"/>
  <c r="AP85" i="3" s="1"/>
  <c r="BE873" i="3"/>
  <c r="AP873" i="3" s="1"/>
  <c r="BE315" i="3"/>
  <c r="AP315" i="3" s="1"/>
  <c r="BE175" i="3"/>
  <c r="AP175" i="3" s="1"/>
  <c r="BE35" i="3"/>
  <c r="AP35" i="3" s="1"/>
  <c r="E11" i="13"/>
  <c r="S24" i="17"/>
  <c r="BE877" i="3"/>
  <c r="AP877" i="3" s="1"/>
  <c r="BE832" i="3"/>
  <c r="AP832" i="3" s="1"/>
  <c r="BE732" i="3"/>
  <c r="AP732" i="3" s="1"/>
  <c r="BE679" i="3"/>
  <c r="AP679" i="3" s="1"/>
  <c r="BE634" i="3"/>
  <c r="AP634" i="3" s="1"/>
  <c r="BE536" i="3"/>
  <c r="AP536" i="3" s="1"/>
  <c r="BE518" i="3"/>
  <c r="AP518" i="3" s="1"/>
  <c r="BE428" i="3"/>
  <c r="AP428" i="3" s="1"/>
  <c r="BE390" i="3"/>
  <c r="AP390" i="3" s="1"/>
  <c r="BE66" i="3"/>
  <c r="AP66" i="3" s="1"/>
  <c r="BE27" i="3"/>
  <c r="AP27" i="3" s="1"/>
  <c r="BE498" i="3"/>
  <c r="AP498" i="3" s="1"/>
  <c r="BE927" i="3"/>
  <c r="AP927" i="3" s="1"/>
  <c r="BE42" i="3"/>
  <c r="AP42" i="3" s="1"/>
  <c r="BE306" i="3"/>
  <c r="AP306" i="3" s="1"/>
  <c r="BE310" i="3"/>
  <c r="AP310" i="3" s="1"/>
  <c r="BE279" i="3"/>
  <c r="AP279" i="3" s="1"/>
  <c r="BE207" i="3"/>
  <c r="AP207" i="3" s="1"/>
  <c r="BE195" i="3"/>
  <c r="AP195" i="3" s="1"/>
  <c r="D22" i="16"/>
  <c r="N11" i="2"/>
  <c r="N12" i="2" s="1"/>
  <c r="E21" i="15"/>
  <c r="D17" i="17"/>
  <c r="H17" i="17" s="1"/>
  <c r="J11" i="2"/>
  <c r="J6" i="2" s="1"/>
  <c r="D18" i="17"/>
  <c r="H18" i="17" s="1"/>
  <c r="K11" i="2"/>
  <c r="K4" i="2" s="1"/>
  <c r="F22" i="15"/>
  <c r="R22" i="15" s="1"/>
  <c r="F21" i="15"/>
  <c r="N21" i="15" s="1"/>
  <c r="E18" i="17"/>
  <c r="M18" i="17" s="1"/>
  <c r="O11" i="2"/>
  <c r="O12" i="2" s="1"/>
  <c r="E23" i="16"/>
  <c r="M23" i="16" s="1"/>
  <c r="E22" i="16"/>
  <c r="I22" i="16" s="1"/>
  <c r="E11" i="2"/>
  <c r="C11" i="2"/>
  <c r="O10" i="13"/>
  <c r="R21" i="15"/>
  <c r="M17" i="17"/>
  <c r="I17" i="17"/>
  <c r="Q17" i="17"/>
  <c r="K6" i="2"/>
  <c r="E22" i="15"/>
  <c r="M22" i="15" s="1"/>
  <c r="D23" i="16"/>
  <c r="L23" i="16" s="1"/>
  <c r="D2" i="3"/>
  <c r="Q21" i="15"/>
  <c r="M21" i="15"/>
  <c r="I21" i="15"/>
  <c r="P22" i="16"/>
  <c r="H22" i="16"/>
  <c r="L22" i="16"/>
  <c r="J7" i="2"/>
  <c r="C2" i="3"/>
  <c r="C16" i="1"/>
  <c r="BE174" i="3"/>
  <c r="AP174" i="3" s="1"/>
  <c r="P2" i="3"/>
  <c r="BE989" i="3"/>
  <c r="AP989" i="3" s="1"/>
  <c r="BE880" i="3"/>
  <c r="AP880" i="3" s="1"/>
  <c r="BE711" i="3"/>
  <c r="AP711" i="3" s="1"/>
  <c r="BE571" i="3"/>
  <c r="AP571" i="3" s="1"/>
  <c r="BE444" i="3"/>
  <c r="AP444" i="3" s="1"/>
  <c r="BE366" i="3"/>
  <c r="AP366" i="3" s="1"/>
  <c r="BE364" i="3"/>
  <c r="AP364" i="3" s="1"/>
  <c r="BE362" i="3"/>
  <c r="AP362" i="3" s="1"/>
  <c r="BE959" i="3"/>
  <c r="AP959" i="3" s="1"/>
  <c r="BE957" i="3"/>
  <c r="AP957" i="3" s="1"/>
  <c r="BE955" i="3"/>
  <c r="AP955" i="3" s="1"/>
  <c r="BE902" i="3"/>
  <c r="AP902" i="3" s="1"/>
  <c r="BE900" i="3"/>
  <c r="AP900" i="3" s="1"/>
  <c r="BE898" i="3"/>
  <c r="AP898" i="3" s="1"/>
  <c r="BE618" i="3"/>
  <c r="AP618" i="3" s="1"/>
  <c r="BE613" i="3"/>
  <c r="AP613" i="3" s="1"/>
  <c r="BE609" i="3"/>
  <c r="AP609" i="3" s="1"/>
  <c r="BE581" i="3"/>
  <c r="AP581" i="3" s="1"/>
  <c r="BE557" i="3"/>
  <c r="AP557" i="3" s="1"/>
  <c r="BE551" i="3"/>
  <c r="AP551" i="3" s="1"/>
  <c r="BE542" i="3"/>
  <c r="AP542" i="3" s="1"/>
  <c r="BE532" i="3"/>
  <c r="AP532" i="3" s="1"/>
  <c r="BE522" i="3"/>
  <c r="AP522" i="3" s="1"/>
  <c r="BE512" i="3"/>
  <c r="AP512" i="3" s="1"/>
  <c r="BE406" i="3"/>
  <c r="AP406" i="3" s="1"/>
  <c r="BE350" i="3"/>
  <c r="AP350" i="3" s="1"/>
  <c r="BE302" i="3"/>
  <c r="AP302" i="3" s="1"/>
  <c r="BE292" i="3"/>
  <c r="AP292" i="3" s="1"/>
  <c r="BE290" i="3"/>
  <c r="AP290" i="3" s="1"/>
  <c r="BE288" i="3"/>
  <c r="AP288" i="3" s="1"/>
  <c r="BE286" i="3"/>
  <c r="AP286" i="3" s="1"/>
  <c r="BE196" i="3"/>
  <c r="AP196" i="3" s="1"/>
  <c r="BE160" i="3"/>
  <c r="AP160" i="3" s="1"/>
  <c r="BE158" i="3"/>
  <c r="AP158" i="3" s="1"/>
  <c r="BE156" i="3"/>
  <c r="AP156" i="3" s="1"/>
  <c r="BE154" i="3"/>
  <c r="AP154" i="3" s="1"/>
  <c r="BE138" i="3"/>
  <c r="AP138" i="3" s="1"/>
  <c r="BE136" i="3"/>
  <c r="AP136" i="3" s="1"/>
  <c r="BE134" i="3"/>
  <c r="AP134" i="3" s="1"/>
  <c r="BE132" i="3"/>
  <c r="AP132" i="3" s="1"/>
  <c r="BE130" i="3"/>
  <c r="AP130" i="3" s="1"/>
  <c r="BE122" i="3"/>
  <c r="AP122" i="3" s="1"/>
  <c r="BE93" i="3"/>
  <c r="AP93" i="3" s="1"/>
  <c r="BE64" i="3"/>
  <c r="AP64" i="3" s="1"/>
  <c r="BE34" i="3"/>
  <c r="AP34" i="3" s="1"/>
  <c r="BE280" i="3"/>
  <c r="AP280" i="3" s="1"/>
  <c r="BE278" i="3"/>
  <c r="AP278" i="3" s="1"/>
  <c r="BE276" i="3"/>
  <c r="AP276" i="3" s="1"/>
  <c r="BE232" i="3"/>
  <c r="AP232" i="3" s="1"/>
  <c r="BE230" i="3"/>
  <c r="AP230" i="3" s="1"/>
  <c r="BE90" i="3"/>
  <c r="AP90" i="3" s="1"/>
  <c r="BE69" i="3"/>
  <c r="AP69" i="3" s="1"/>
  <c r="BE53" i="3"/>
  <c r="AP53" i="3" s="1"/>
  <c r="BE41" i="3"/>
  <c r="AP41" i="3" s="1"/>
  <c r="BE993" i="3"/>
  <c r="AP993" i="3" s="1"/>
  <c r="BE879" i="3"/>
  <c r="AP879" i="3" s="1"/>
  <c r="BE718" i="3"/>
  <c r="AP718" i="3" s="1"/>
  <c r="BE715" i="3"/>
  <c r="AP715" i="3" s="1"/>
  <c r="BE707" i="3"/>
  <c r="AP707" i="3" s="1"/>
  <c r="BE595" i="3"/>
  <c r="AP595" i="3" s="1"/>
  <c r="BE439" i="3"/>
  <c r="AP439" i="3" s="1"/>
  <c r="BE394" i="3"/>
  <c r="AP394" i="3" s="1"/>
  <c r="BE384" i="3"/>
  <c r="AP384" i="3" s="1"/>
  <c r="BE361" i="3"/>
  <c r="AP361" i="3" s="1"/>
  <c r="BE336" i="3"/>
  <c r="AP336" i="3" s="1"/>
  <c r="BE947" i="3"/>
  <c r="AP947" i="3" s="1"/>
  <c r="BE894" i="3"/>
  <c r="AP894" i="3" s="1"/>
  <c r="BE872" i="3"/>
  <c r="AP872" i="3" s="1"/>
  <c r="BE862" i="3"/>
  <c r="AP862" i="3" s="1"/>
  <c r="BE844" i="3"/>
  <c r="AP844" i="3" s="1"/>
  <c r="BE834" i="3"/>
  <c r="AP834" i="3" s="1"/>
  <c r="BE824" i="3"/>
  <c r="AP824" i="3" s="1"/>
  <c r="BE818" i="3"/>
  <c r="AP818" i="3" s="1"/>
  <c r="BE806" i="3"/>
  <c r="AP806" i="3" s="1"/>
  <c r="BE804" i="3"/>
  <c r="AP804" i="3" s="1"/>
  <c r="BE788" i="3"/>
  <c r="AP788" i="3" s="1"/>
  <c r="BE648" i="3"/>
  <c r="AP648" i="3" s="1"/>
  <c r="BE603" i="3"/>
  <c r="AP603" i="3" s="1"/>
  <c r="BE500" i="3"/>
  <c r="AP500" i="3" s="1"/>
  <c r="BE430" i="3"/>
  <c r="AP430" i="3" s="1"/>
  <c r="BE412" i="3"/>
  <c r="AP412" i="3" s="1"/>
  <c r="BE375" i="3"/>
  <c r="AP375" i="3" s="1"/>
  <c r="BE285" i="3"/>
  <c r="AP285" i="3" s="1"/>
  <c r="BE188" i="3"/>
  <c r="AP188" i="3" s="1"/>
  <c r="BE186" i="3"/>
  <c r="AP186" i="3" s="1"/>
  <c r="BE180" i="3"/>
  <c r="AP180" i="3" s="1"/>
  <c r="BE170" i="3"/>
  <c r="AP170" i="3" s="1"/>
  <c r="BE168" i="3"/>
  <c r="AP168" i="3" s="1"/>
  <c r="BE166" i="3"/>
  <c r="AP166" i="3" s="1"/>
  <c r="BE164" i="3"/>
  <c r="AP164" i="3" s="1"/>
  <c r="BE150" i="3"/>
  <c r="AP150" i="3" s="1"/>
  <c r="BE126" i="3"/>
  <c r="AP126" i="3" s="1"/>
  <c r="BE96" i="3"/>
  <c r="AP96" i="3" s="1"/>
  <c r="BE94" i="3"/>
  <c r="AP94" i="3" s="1"/>
  <c r="BE319" i="3"/>
  <c r="AP319" i="3" s="1"/>
  <c r="BE297" i="3"/>
  <c r="AP297" i="3" s="1"/>
  <c r="BE272" i="3"/>
  <c r="AP272" i="3" s="1"/>
  <c r="BE262" i="3"/>
  <c r="AP262" i="3" s="1"/>
  <c r="BE240" i="3"/>
  <c r="AP240" i="3" s="1"/>
  <c r="BE238" i="3"/>
  <c r="AP238" i="3" s="1"/>
  <c r="BE118" i="3"/>
  <c r="AP118" i="3" s="1"/>
  <c r="BE109" i="3"/>
  <c r="AP109" i="3" s="1"/>
  <c r="BE107" i="3"/>
  <c r="AP107" i="3" s="1"/>
  <c r="BE29" i="3"/>
  <c r="AP29" i="3" s="1"/>
  <c r="O997" i="3"/>
  <c r="BE997" i="3" s="1"/>
  <c r="AP997" i="3" s="1"/>
  <c r="O996" i="3"/>
  <c r="BE996" i="3" s="1"/>
  <c r="AP996" i="3" s="1"/>
  <c r="O884" i="3"/>
  <c r="BE884" i="3" s="1"/>
  <c r="AP884" i="3" s="1"/>
  <c r="O878" i="3"/>
  <c r="BE878" i="3" s="1"/>
  <c r="AP878" i="3" s="1"/>
  <c r="O868" i="3"/>
  <c r="BE868" i="3" s="1"/>
  <c r="AP868" i="3" s="1"/>
  <c r="O864" i="3"/>
  <c r="BE864" i="3" s="1"/>
  <c r="AP864" i="3" s="1"/>
  <c r="O863" i="3"/>
  <c r="BE863" i="3" s="1"/>
  <c r="AP863" i="3" s="1"/>
  <c r="O810" i="3"/>
  <c r="BE810" i="3" s="1"/>
  <c r="AP810" i="3" s="1"/>
  <c r="O800" i="3"/>
  <c r="BE800" i="3" s="1"/>
  <c r="AP800" i="3" s="1"/>
  <c r="O776" i="3"/>
  <c r="BE776" i="3" s="1"/>
  <c r="AP776" i="3" s="1"/>
  <c r="O771" i="3"/>
  <c r="BE771" i="3" s="1"/>
  <c r="AP771" i="3" s="1"/>
  <c r="O833" i="3"/>
  <c r="BE833" i="3" s="1"/>
  <c r="AP833" i="3" s="1"/>
  <c r="O827" i="3"/>
  <c r="BE827" i="3" s="1"/>
  <c r="AP827" i="3" s="1"/>
  <c r="O792" i="3"/>
  <c r="BE792" i="3" s="1"/>
  <c r="AP792" i="3" s="1"/>
  <c r="O763" i="3"/>
  <c r="BE763" i="3" s="1"/>
  <c r="AP763" i="3" s="1"/>
  <c r="O615" i="3"/>
  <c r="BE615" i="3" s="1"/>
  <c r="AP615" i="3" s="1"/>
  <c r="O612" i="3"/>
  <c r="BE612" i="3" s="1"/>
  <c r="AP612" i="3" s="1"/>
  <c r="O535" i="3"/>
  <c r="BE535" i="3" s="1"/>
  <c r="AP535" i="3" s="1"/>
  <c r="O504" i="3"/>
  <c r="BE504" i="3" s="1"/>
  <c r="AP504" i="3" s="1"/>
  <c r="O503" i="3"/>
  <c r="BE503" i="3" s="1"/>
  <c r="AP503" i="3" s="1"/>
  <c r="O501" i="3"/>
  <c r="BE501" i="3" s="1"/>
  <c r="AP501" i="3" s="1"/>
  <c r="O495" i="3"/>
  <c r="BE495" i="3" s="1"/>
  <c r="AP495" i="3" s="1"/>
  <c r="O494" i="3"/>
  <c r="BE494" i="3" s="1"/>
  <c r="AP494" i="3" s="1"/>
  <c r="O491" i="3"/>
  <c r="BE491" i="3" s="1"/>
  <c r="AP491" i="3" s="1"/>
  <c r="O488" i="3"/>
  <c r="BE488" i="3" s="1"/>
  <c r="AP488" i="3" s="1"/>
  <c r="O485" i="3"/>
  <c r="BE485" i="3" s="1"/>
  <c r="AP485" i="3" s="1"/>
  <c r="O483" i="3"/>
  <c r="BE483" i="3" s="1"/>
  <c r="AP483" i="3" s="1"/>
  <c r="O332" i="3"/>
  <c r="BE332" i="3" s="1"/>
  <c r="AP332" i="3" s="1"/>
  <c r="O316" i="3"/>
  <c r="BE316" i="3" s="1"/>
  <c r="AP316" i="3" s="1"/>
  <c r="O426" i="3"/>
  <c r="BE426" i="3" s="1"/>
  <c r="AP426" i="3" s="1"/>
  <c r="O425" i="3"/>
  <c r="BE425" i="3" s="1"/>
  <c r="AP425" i="3" s="1"/>
  <c r="O415" i="3"/>
  <c r="BE415" i="3" s="1"/>
  <c r="AP415" i="3" s="1"/>
  <c r="O392" i="3"/>
  <c r="BE392" i="3" s="1"/>
  <c r="AP392" i="3" s="1"/>
  <c r="O374" i="3"/>
  <c r="BE374" i="3" s="1"/>
  <c r="AP374" i="3" s="1"/>
  <c r="O370" i="3"/>
  <c r="BE370" i="3" s="1"/>
  <c r="AP370" i="3" s="1"/>
  <c r="O369" i="3"/>
  <c r="BE369" i="3" s="1"/>
  <c r="AP369" i="3" s="1"/>
  <c r="O367" i="3"/>
  <c r="BE367" i="3" s="1"/>
  <c r="AP367" i="3" s="1"/>
  <c r="O365" i="3"/>
  <c r="BE365" i="3" s="1"/>
  <c r="AP365" i="3" s="1"/>
  <c r="O363" i="3"/>
  <c r="BE363" i="3" s="1"/>
  <c r="AP363" i="3" s="1"/>
  <c r="O354" i="3"/>
  <c r="BE354" i="3" s="1"/>
  <c r="AP354" i="3" s="1"/>
  <c r="O234" i="3"/>
  <c r="BE234" i="3" s="1"/>
  <c r="AP234" i="3" s="1"/>
  <c r="O228" i="3"/>
  <c r="BE228" i="3" s="1"/>
  <c r="AP228" i="3" s="1"/>
  <c r="O172" i="3"/>
  <c r="BE172" i="3" s="1"/>
  <c r="AP172" i="3" s="1"/>
  <c r="O171" i="3"/>
  <c r="BE171" i="3" s="1"/>
  <c r="AP171" i="3" s="1"/>
  <c r="O169" i="3"/>
  <c r="BE169" i="3" s="1"/>
  <c r="AP169" i="3" s="1"/>
  <c r="O167" i="3"/>
  <c r="BE167" i="3" s="1"/>
  <c r="AP167" i="3" s="1"/>
  <c r="O151" i="3"/>
  <c r="BE151" i="3" s="1"/>
  <c r="AP151" i="3" s="1"/>
  <c r="O87" i="3"/>
  <c r="BE87" i="3" s="1"/>
  <c r="AP87" i="3" s="1"/>
  <c r="O86" i="3"/>
  <c r="BE86" i="3" s="1"/>
  <c r="AP86" i="3" s="1"/>
  <c r="O986" i="3"/>
  <c r="BE986" i="3" s="1"/>
  <c r="AP986" i="3" s="1"/>
  <c r="O977" i="3"/>
  <c r="BE977" i="3" s="1"/>
  <c r="AP977" i="3" s="1"/>
  <c r="O968" i="3"/>
  <c r="BE968" i="3" s="1"/>
  <c r="AP968" i="3" s="1"/>
  <c r="O933" i="3"/>
  <c r="BE933" i="3" s="1"/>
  <c r="AP933" i="3" s="1"/>
  <c r="O932" i="3"/>
  <c r="BE932" i="3" s="1"/>
  <c r="AP932" i="3" s="1"/>
  <c r="O923" i="3"/>
  <c r="BE923" i="3" s="1"/>
  <c r="AP923" i="3" s="1"/>
  <c r="O922" i="3"/>
  <c r="BE922" i="3" s="1"/>
  <c r="AP922" i="3" s="1"/>
  <c r="O956" i="3"/>
  <c r="BE956" i="3" s="1"/>
  <c r="AP956" i="3" s="1"/>
  <c r="O945" i="3"/>
  <c r="BE945" i="3" s="1"/>
  <c r="AP945" i="3" s="1"/>
  <c r="O944" i="3"/>
  <c r="BE944" i="3" s="1"/>
  <c r="AP944" i="3" s="1"/>
  <c r="O892" i="3"/>
  <c r="BE892" i="3" s="1"/>
  <c r="AP892" i="3" s="1"/>
  <c r="O888" i="3"/>
  <c r="BE888" i="3" s="1"/>
  <c r="AP888" i="3" s="1"/>
  <c r="O860" i="3"/>
  <c r="BE860" i="3" s="1"/>
  <c r="AP860" i="3" s="1"/>
  <c r="O849" i="3"/>
  <c r="BE849" i="3" s="1"/>
  <c r="AP849" i="3" s="1"/>
  <c r="O841" i="3"/>
  <c r="BE841" i="3" s="1"/>
  <c r="AP841" i="3" s="1"/>
  <c r="O836" i="3"/>
  <c r="BE836" i="3" s="1"/>
  <c r="AP836" i="3" s="1"/>
  <c r="O796" i="3"/>
  <c r="BE796" i="3" s="1"/>
  <c r="AP796" i="3" s="1"/>
  <c r="O787" i="3"/>
  <c r="BE787" i="3" s="1"/>
  <c r="AP787" i="3" s="1"/>
  <c r="O761" i="3"/>
  <c r="BE761" i="3" s="1"/>
  <c r="AP761" i="3" s="1"/>
  <c r="O757" i="3"/>
  <c r="BE757" i="3" s="1"/>
  <c r="AP757" i="3" s="1"/>
  <c r="O752" i="3"/>
  <c r="BE752" i="3" s="1"/>
  <c r="AP752" i="3" s="1"/>
  <c r="O750" i="3"/>
  <c r="BE750" i="3" s="1"/>
  <c r="AP750" i="3" s="1"/>
  <c r="O736" i="3"/>
  <c r="BE736" i="3" s="1"/>
  <c r="AP736" i="3" s="1"/>
  <c r="O705" i="3"/>
  <c r="BE705" i="3" s="1"/>
  <c r="AP705" i="3" s="1"/>
  <c r="O688" i="3"/>
  <c r="BE688" i="3" s="1"/>
  <c r="AP688" i="3" s="1"/>
  <c r="O675" i="3"/>
  <c r="BE675" i="3" s="1"/>
  <c r="AP675" i="3" s="1"/>
  <c r="O669" i="3"/>
  <c r="BE669" i="3" s="1"/>
  <c r="AP669" i="3" s="1"/>
  <c r="O654" i="3"/>
  <c r="BE654" i="3" s="1"/>
  <c r="AP654" i="3" s="1"/>
  <c r="O653" i="3"/>
  <c r="BE653" i="3" s="1"/>
  <c r="AP653" i="3" s="1"/>
  <c r="O637" i="3"/>
  <c r="BE637" i="3" s="1"/>
  <c r="AP637" i="3" s="1"/>
  <c r="O631" i="3"/>
  <c r="BE631" i="3" s="1"/>
  <c r="AP631" i="3" s="1"/>
  <c r="O622" i="3"/>
  <c r="BE622" i="3" s="1"/>
  <c r="AP622" i="3" s="1"/>
  <c r="O605" i="3"/>
  <c r="BE605" i="3" s="1"/>
  <c r="AP605" i="3" s="1"/>
  <c r="O781" i="3"/>
  <c r="BE781" i="3" s="1"/>
  <c r="AP781" i="3" s="1"/>
  <c r="O740" i="3"/>
  <c r="BE740" i="3" s="1"/>
  <c r="AP740" i="3" s="1"/>
  <c r="O720" i="3"/>
  <c r="BE720" i="3" s="1"/>
  <c r="AP720" i="3" s="1"/>
  <c r="O709" i="3"/>
  <c r="BE709" i="3" s="1"/>
  <c r="AP709" i="3" s="1"/>
  <c r="O663" i="3"/>
  <c r="BE663" i="3" s="1"/>
  <c r="AP663" i="3" s="1"/>
  <c r="O608" i="3"/>
  <c r="BE608" i="3" s="1"/>
  <c r="AP608" i="3" s="1"/>
  <c r="O578" i="3"/>
  <c r="BE578" i="3" s="1"/>
  <c r="AP578" i="3" s="1"/>
  <c r="O572" i="3"/>
  <c r="BE572" i="3" s="1"/>
  <c r="AP572" i="3" s="1"/>
  <c r="O570" i="3"/>
  <c r="BE570" i="3" s="1"/>
  <c r="AP570" i="3" s="1"/>
  <c r="O559" i="3"/>
  <c r="BE559" i="3" s="1"/>
  <c r="AP559" i="3" s="1"/>
  <c r="O523" i="3"/>
  <c r="BE523" i="3" s="1"/>
  <c r="AP523" i="3" s="1"/>
  <c r="O511" i="3"/>
  <c r="BE511" i="3" s="1"/>
  <c r="AP511" i="3" s="1"/>
  <c r="O508" i="3"/>
  <c r="BE508" i="3" s="1"/>
  <c r="AP508" i="3" s="1"/>
  <c r="O490" i="3"/>
  <c r="BE490" i="3" s="1"/>
  <c r="AP490" i="3" s="1"/>
  <c r="O427" i="3"/>
  <c r="BE427" i="3" s="1"/>
  <c r="AP427" i="3" s="1"/>
  <c r="O403" i="3"/>
  <c r="BE403" i="3" s="1"/>
  <c r="AP403" i="3" s="1"/>
  <c r="O352" i="3"/>
  <c r="BE352" i="3" s="1"/>
  <c r="AP352" i="3" s="1"/>
  <c r="O284" i="3"/>
  <c r="BE284" i="3" s="1"/>
  <c r="AP284" i="3" s="1"/>
  <c r="O264" i="3"/>
  <c r="BE264" i="3" s="1"/>
  <c r="AP264" i="3" s="1"/>
  <c r="O257" i="3"/>
  <c r="BE257" i="3" s="1"/>
  <c r="AP257" i="3" s="1"/>
  <c r="O256" i="3"/>
  <c r="BE256" i="3" s="1"/>
  <c r="AP256" i="3" s="1"/>
  <c r="O225" i="3"/>
  <c r="BE225" i="3" s="1"/>
  <c r="AP225" i="3" s="1"/>
  <c r="O224" i="3"/>
  <c r="BE224" i="3" s="1"/>
  <c r="AP224" i="3" s="1"/>
  <c r="O205" i="3"/>
  <c r="BE205" i="3" s="1"/>
  <c r="AP205" i="3" s="1"/>
  <c r="O165" i="3"/>
  <c r="BE165" i="3" s="1"/>
  <c r="AP165" i="3" s="1"/>
  <c r="O159" i="3"/>
  <c r="BE159" i="3" s="1"/>
  <c r="AP159" i="3" s="1"/>
  <c r="O152" i="3"/>
  <c r="BE152" i="3" s="1"/>
  <c r="AP152" i="3" s="1"/>
  <c r="O98" i="3"/>
  <c r="BE98" i="3" s="1"/>
  <c r="AP98" i="3" s="1"/>
  <c r="O71" i="3"/>
  <c r="BE71" i="3" s="1"/>
  <c r="AP71" i="3" s="1"/>
  <c r="O67" i="3"/>
  <c r="BE67" i="3" s="1"/>
  <c r="AP67" i="3" s="1"/>
  <c r="O52" i="3"/>
  <c r="BE52" i="3" s="1"/>
  <c r="AP52" i="3" s="1"/>
  <c r="O39" i="3"/>
  <c r="BE39" i="3" s="1"/>
  <c r="AP39" i="3" s="1"/>
  <c r="O527" i="3"/>
  <c r="BE527" i="3" s="1"/>
  <c r="AP527" i="3" s="1"/>
  <c r="O516" i="3"/>
  <c r="BE516" i="3" s="1"/>
  <c r="AP516" i="3" s="1"/>
  <c r="O456" i="3"/>
  <c r="BE456" i="3" s="1"/>
  <c r="AP456" i="3" s="1"/>
  <c r="O442" i="3"/>
  <c r="BE442" i="3" s="1"/>
  <c r="AP442" i="3" s="1"/>
  <c r="O347" i="3"/>
  <c r="BE347" i="3" s="1"/>
  <c r="AP347" i="3" s="1"/>
  <c r="O323" i="3"/>
  <c r="BE323" i="3" s="1"/>
  <c r="AP323" i="3" s="1"/>
  <c r="O241" i="3"/>
  <c r="BE241" i="3" s="1"/>
  <c r="AP241" i="3" s="1"/>
  <c r="O239" i="3"/>
  <c r="BE239" i="3" s="1"/>
  <c r="AP239" i="3" s="1"/>
  <c r="O202" i="3"/>
  <c r="BE202" i="3" s="1"/>
  <c r="AP202" i="3" s="1"/>
  <c r="O176" i="3"/>
  <c r="BE176" i="3" s="1"/>
  <c r="AP176" i="3" s="1"/>
  <c r="O140" i="3"/>
  <c r="BE140" i="3" s="1"/>
  <c r="AP140" i="3" s="1"/>
  <c r="O139" i="3"/>
  <c r="BE139" i="3" s="1"/>
  <c r="AP139" i="3" s="1"/>
  <c r="O133" i="3"/>
  <c r="BE133" i="3" s="1"/>
  <c r="AP133" i="3" s="1"/>
  <c r="O129" i="3"/>
  <c r="BE129" i="3" s="1"/>
  <c r="AP129" i="3" s="1"/>
  <c r="O92" i="3"/>
  <c r="BE92" i="3" s="1"/>
  <c r="AP92" i="3" s="1"/>
  <c r="O38" i="3"/>
  <c r="BE38" i="3" s="1"/>
  <c r="AP38" i="3" s="1"/>
  <c r="O32" i="3"/>
  <c r="BE32" i="3" s="1"/>
  <c r="AP32" i="3" s="1"/>
  <c r="O26" i="3"/>
  <c r="BE26" i="3" s="1"/>
  <c r="AP26" i="3" s="1"/>
  <c r="O13" i="3"/>
  <c r="BE13" i="3" s="1"/>
  <c r="AP13" i="3" s="1"/>
  <c r="O951" i="3"/>
  <c r="BE951" i="3" s="1"/>
  <c r="AP951" i="3" s="1"/>
  <c r="O393" i="3"/>
  <c r="BE393" i="3" s="1"/>
  <c r="AP393" i="3" s="1"/>
  <c r="O254" i="3"/>
  <c r="BE254" i="3" s="1"/>
  <c r="AP254" i="3" s="1"/>
  <c r="O199" i="3"/>
  <c r="BE199" i="3" s="1"/>
  <c r="AP199" i="3" s="1"/>
  <c r="O155" i="3"/>
  <c r="BE155" i="3" s="1"/>
  <c r="AP155" i="3" s="1"/>
  <c r="O966" i="3"/>
  <c r="BE966" i="3" s="1"/>
  <c r="AP966" i="3" s="1"/>
  <c r="O440" i="3"/>
  <c r="BE440" i="3" s="1"/>
  <c r="AP440" i="3" s="1"/>
  <c r="O222" i="3"/>
  <c r="BE222" i="3" s="1"/>
  <c r="AP222" i="3" s="1"/>
  <c r="O987" i="3"/>
  <c r="BE987" i="3" s="1"/>
  <c r="AP987" i="3" s="1"/>
  <c r="O981" i="3"/>
  <c r="BE981" i="3" s="1"/>
  <c r="AP981" i="3" s="1"/>
  <c r="O979" i="3"/>
  <c r="BE979" i="3" s="1"/>
  <c r="AP979" i="3" s="1"/>
  <c r="O976" i="3"/>
  <c r="BE976" i="3" s="1"/>
  <c r="AP976" i="3" s="1"/>
  <c r="O972" i="3"/>
  <c r="BE972" i="3" s="1"/>
  <c r="AP972" i="3" s="1"/>
  <c r="O964" i="3"/>
  <c r="BE964" i="3" s="1"/>
  <c r="AP964" i="3" s="1"/>
  <c r="O943" i="3"/>
  <c r="BE943" i="3" s="1"/>
  <c r="AP943" i="3" s="1"/>
  <c r="O938" i="3"/>
  <c r="BE938" i="3" s="1"/>
  <c r="AP938" i="3" s="1"/>
  <c r="O936" i="3"/>
  <c r="BE936" i="3" s="1"/>
  <c r="AP936" i="3" s="1"/>
  <c r="O918" i="3"/>
  <c r="BE918" i="3" s="1"/>
  <c r="AP918" i="3" s="1"/>
  <c r="O915" i="3"/>
  <c r="BE915" i="3" s="1"/>
  <c r="AP915" i="3" s="1"/>
  <c r="O911" i="3"/>
  <c r="BE911" i="3" s="1"/>
  <c r="AP911" i="3" s="1"/>
  <c r="O907" i="3"/>
  <c r="BE907" i="3" s="1"/>
  <c r="AP907" i="3" s="1"/>
  <c r="O778" i="3"/>
  <c r="BE778" i="3" s="1"/>
  <c r="AP778" i="3" s="1"/>
  <c r="O457" i="3"/>
  <c r="BE457" i="3" s="1"/>
  <c r="AP457" i="3" s="1"/>
  <c r="O418" i="3"/>
  <c r="BE418" i="3" s="1"/>
  <c r="AP418" i="3" s="1"/>
  <c r="O897" i="3"/>
  <c r="BE897" i="3" s="1"/>
  <c r="AP897" i="3" s="1"/>
  <c r="O890" i="3"/>
  <c r="BE890" i="3" s="1"/>
  <c r="AP890" i="3" s="1"/>
  <c r="O889" i="3"/>
  <c r="BE889" i="3" s="1"/>
  <c r="AP889" i="3" s="1"/>
  <c r="O887" i="3"/>
  <c r="BE887" i="3" s="1"/>
  <c r="AP887" i="3" s="1"/>
  <c r="O885" i="3"/>
  <c r="BE885" i="3" s="1"/>
  <c r="AP885" i="3" s="1"/>
  <c r="O714" i="3"/>
  <c r="BE714" i="3" s="1"/>
  <c r="AP714" i="3" s="1"/>
  <c r="O561" i="3"/>
  <c r="BE561" i="3" s="1"/>
  <c r="AP561" i="3" s="1"/>
  <c r="O560" i="3"/>
  <c r="BE560" i="3" s="1"/>
  <c r="AP560" i="3" s="1"/>
  <c r="O558" i="3"/>
  <c r="BE558" i="3" s="1"/>
  <c r="AP558" i="3" s="1"/>
  <c r="O556" i="3"/>
  <c r="BE556" i="3" s="1"/>
  <c r="AP556" i="3" s="1"/>
  <c r="O526" i="3"/>
  <c r="BE526" i="3" s="1"/>
  <c r="AP526" i="3" s="1"/>
  <c r="O525" i="3"/>
  <c r="BE525" i="3" s="1"/>
  <c r="AP525" i="3" s="1"/>
  <c r="O499" i="3"/>
  <c r="BE499" i="3" s="1"/>
  <c r="AP499" i="3" s="1"/>
  <c r="O497" i="3"/>
  <c r="BE497" i="3" s="1"/>
  <c r="AP497" i="3" s="1"/>
  <c r="O489" i="3"/>
  <c r="BE489" i="3" s="1"/>
  <c r="AP489" i="3" s="1"/>
  <c r="O487" i="3"/>
  <c r="BE487" i="3" s="1"/>
  <c r="AP487" i="3" s="1"/>
  <c r="O481" i="3"/>
  <c r="BE481" i="3" s="1"/>
  <c r="AP481" i="3" s="1"/>
  <c r="O476" i="3"/>
  <c r="BE476" i="3" s="1"/>
  <c r="AP476" i="3" s="1"/>
  <c r="O475" i="3"/>
  <c r="BE475" i="3" s="1"/>
  <c r="AP475" i="3" s="1"/>
  <c r="O472" i="3"/>
  <c r="BE472" i="3" s="1"/>
  <c r="AP472" i="3" s="1"/>
  <c r="O975" i="3"/>
  <c r="BE975" i="3" s="1"/>
  <c r="AP975" i="3" s="1"/>
  <c r="O974" i="3"/>
  <c r="BE974" i="3" s="1"/>
  <c r="AP974" i="3" s="1"/>
  <c r="O971" i="3"/>
  <c r="BE971" i="3" s="1"/>
  <c r="AP971" i="3" s="1"/>
  <c r="O970" i="3"/>
  <c r="BE970" i="3" s="1"/>
  <c r="AP970" i="3" s="1"/>
  <c r="O939" i="3"/>
  <c r="BE939" i="3" s="1"/>
  <c r="AP939" i="3" s="1"/>
  <c r="O344" i="3"/>
  <c r="BE344" i="3" s="1"/>
  <c r="AP344" i="3" s="1"/>
  <c r="O342" i="3"/>
  <c r="BE342" i="3" s="1"/>
  <c r="AP342" i="3" s="1"/>
  <c r="O340" i="3"/>
  <c r="BE340" i="3" s="1"/>
  <c r="AP340" i="3" s="1"/>
  <c r="O72" i="3"/>
  <c r="BE72" i="3" s="1"/>
  <c r="AP72" i="3" s="1"/>
  <c r="O468" i="3"/>
  <c r="BE468" i="3" s="1"/>
  <c r="AP468" i="3" s="1"/>
  <c r="O462" i="3"/>
  <c r="BE462" i="3" s="1"/>
  <c r="AP462" i="3" s="1"/>
  <c r="O461" i="3"/>
  <c r="BE461" i="3" s="1"/>
  <c r="AP461" i="3" s="1"/>
  <c r="O459" i="3"/>
  <c r="BE459" i="3" s="1"/>
  <c r="AP459" i="3" s="1"/>
  <c r="O458" i="3"/>
  <c r="BE458" i="3" s="1"/>
  <c r="AP458" i="3" s="1"/>
  <c r="O447" i="3"/>
  <c r="BE447" i="3" s="1"/>
  <c r="AP447" i="3" s="1"/>
  <c r="O445" i="3"/>
  <c r="BE445" i="3" s="1"/>
  <c r="AP445" i="3" s="1"/>
  <c r="O443" i="3"/>
  <c r="BE443" i="3" s="1"/>
  <c r="AP443" i="3" s="1"/>
  <c r="O441" i="3"/>
  <c r="BE441" i="3" s="1"/>
  <c r="AP441" i="3" s="1"/>
  <c r="O436" i="3"/>
  <c r="BE436" i="3" s="1"/>
  <c r="AP436" i="3" s="1"/>
  <c r="O434" i="3"/>
  <c r="BE434" i="3" s="1"/>
  <c r="AP434" i="3" s="1"/>
  <c r="O422" i="3"/>
  <c r="BE422" i="3" s="1"/>
  <c r="AP422" i="3" s="1"/>
  <c r="O790" i="3"/>
  <c r="BE790" i="3" s="1"/>
  <c r="AP790" i="3" s="1"/>
  <c r="O346" i="3"/>
  <c r="BE346" i="3" s="1"/>
  <c r="AP346" i="3" s="1"/>
  <c r="O343" i="3"/>
  <c r="BE343" i="3" s="1"/>
  <c r="AP343" i="3" s="1"/>
  <c r="O341" i="3"/>
  <c r="BE341" i="3" s="1"/>
  <c r="AP341" i="3" s="1"/>
  <c r="O337" i="3"/>
  <c r="BE337" i="3" s="1"/>
  <c r="AP337" i="3" s="1"/>
  <c r="O335" i="3"/>
  <c r="BE335" i="3" s="1"/>
  <c r="AP335" i="3" s="1"/>
  <c r="O330" i="3"/>
  <c r="BE330" i="3" s="1"/>
  <c r="AP330" i="3" s="1"/>
  <c r="O324" i="3"/>
  <c r="BE324" i="3" s="1"/>
  <c r="AP324" i="3" s="1"/>
  <c r="O320" i="3"/>
  <c r="BE320" i="3" s="1"/>
  <c r="AP320" i="3" s="1"/>
  <c r="O318" i="3"/>
  <c r="BE318" i="3" s="1"/>
  <c r="AP318" i="3" s="1"/>
  <c r="O314" i="3"/>
  <c r="BE314" i="3" s="1"/>
  <c r="AP314" i="3" s="1"/>
  <c r="O309" i="3"/>
  <c r="BE309" i="3" s="1"/>
  <c r="AP309" i="3" s="1"/>
  <c r="O305" i="3"/>
  <c r="BE305" i="3" s="1"/>
  <c r="AP305" i="3" s="1"/>
  <c r="O303" i="3"/>
  <c r="BE303" i="3" s="1"/>
  <c r="AP303" i="3" s="1"/>
  <c r="O871" i="3"/>
  <c r="BE871" i="3" s="1"/>
  <c r="AP871" i="3" s="1"/>
  <c r="O764" i="3"/>
  <c r="BE764" i="3" s="1"/>
  <c r="AP764" i="3" s="1"/>
  <c r="O762" i="3"/>
  <c r="BE762" i="3" s="1"/>
  <c r="AP762" i="3" s="1"/>
  <c r="O760" i="3"/>
  <c r="BE760" i="3" s="1"/>
  <c r="AP760" i="3" s="1"/>
  <c r="O746" i="3"/>
  <c r="BE746" i="3" s="1"/>
  <c r="AP746" i="3" s="1"/>
  <c r="O744" i="3"/>
  <c r="BE744" i="3" s="1"/>
  <c r="AP744" i="3" s="1"/>
  <c r="O742" i="3"/>
  <c r="BE742" i="3" s="1"/>
  <c r="AP742" i="3" s="1"/>
  <c r="O733" i="3"/>
  <c r="BE733" i="3" s="1"/>
  <c r="AP733" i="3" s="1"/>
  <c r="O728" i="3"/>
  <c r="BE728" i="3" s="1"/>
  <c r="AP728" i="3" s="1"/>
  <c r="O727" i="3"/>
  <c r="BE727" i="3" s="1"/>
  <c r="AP727" i="3" s="1"/>
  <c r="O816" i="3"/>
  <c r="BE816" i="3" s="1"/>
  <c r="AP816" i="3" s="1"/>
  <c r="O808" i="3"/>
  <c r="BE808" i="3" s="1"/>
  <c r="AP808" i="3" s="1"/>
  <c r="O805" i="3"/>
  <c r="BE805" i="3" s="1"/>
  <c r="AP805" i="3" s="1"/>
  <c r="O731" i="3"/>
  <c r="BE731" i="3" s="1"/>
  <c r="AP731" i="3" s="1"/>
  <c r="O723" i="3"/>
  <c r="BE723" i="3" s="1"/>
  <c r="AP723" i="3" s="1"/>
  <c r="O721" i="3"/>
  <c r="BE721" i="3" s="1"/>
  <c r="AP721" i="3" s="1"/>
  <c r="O719" i="3"/>
  <c r="BE719" i="3" s="1"/>
  <c r="AP719" i="3" s="1"/>
  <c r="O703" i="3"/>
  <c r="BE703" i="3" s="1"/>
  <c r="AP703" i="3" s="1"/>
  <c r="O696" i="3"/>
  <c r="BE696" i="3" s="1"/>
  <c r="AP696" i="3" s="1"/>
  <c r="O694" i="3"/>
  <c r="BE694" i="3" s="1"/>
  <c r="AP694" i="3" s="1"/>
  <c r="O692" i="3"/>
  <c r="BE692" i="3" s="1"/>
  <c r="AP692" i="3" s="1"/>
  <c r="O687" i="3"/>
  <c r="BE687" i="3" s="1"/>
  <c r="AP687" i="3" s="1"/>
  <c r="O680" i="3"/>
  <c r="BE680" i="3" s="1"/>
  <c r="AP680" i="3" s="1"/>
  <c r="O678" i="3"/>
  <c r="BE678" i="3" s="1"/>
  <c r="AP678" i="3" s="1"/>
  <c r="O676" i="3"/>
  <c r="BE676" i="3" s="1"/>
  <c r="AP676" i="3" s="1"/>
  <c r="O674" i="3"/>
  <c r="BE674" i="3" s="1"/>
  <c r="AP674" i="3" s="1"/>
  <c r="O670" i="3"/>
  <c r="BE670" i="3" s="1"/>
  <c r="AP670" i="3" s="1"/>
  <c r="O587" i="3"/>
  <c r="BE587" i="3" s="1"/>
  <c r="AP587" i="3" s="1"/>
  <c r="O529" i="3"/>
  <c r="BE529" i="3" s="1"/>
  <c r="AP529" i="3" s="1"/>
  <c r="O413" i="3"/>
  <c r="BE413" i="3" s="1"/>
  <c r="AP413" i="3" s="1"/>
  <c r="O296" i="3"/>
  <c r="BE296" i="3" s="1"/>
  <c r="AP296" i="3" s="1"/>
  <c r="O275" i="3"/>
  <c r="BE275" i="3" s="1"/>
  <c r="AP275" i="3" s="1"/>
  <c r="O269" i="3"/>
  <c r="BE269" i="3" s="1"/>
  <c r="AP269" i="3" s="1"/>
  <c r="O265" i="3"/>
  <c r="BE265" i="3" s="1"/>
  <c r="AP265" i="3" s="1"/>
  <c r="O248" i="3"/>
  <c r="BE248" i="3" s="1"/>
  <c r="AP248" i="3" s="1"/>
  <c r="O223" i="3"/>
  <c r="BE223" i="3" s="1"/>
  <c r="AP223" i="3" s="1"/>
  <c r="O212" i="3"/>
  <c r="BE212" i="3" s="1"/>
  <c r="AP212" i="3" s="1"/>
  <c r="O194" i="3"/>
  <c r="BE194" i="3" s="1"/>
  <c r="AP194" i="3" s="1"/>
  <c r="O182" i="3"/>
  <c r="BE182" i="3" s="1"/>
  <c r="AP182" i="3" s="1"/>
  <c r="O106" i="3"/>
  <c r="BE106" i="3" s="1"/>
  <c r="AP106" i="3" s="1"/>
  <c r="O104" i="3"/>
  <c r="BE104" i="3" s="1"/>
  <c r="AP104" i="3" s="1"/>
  <c r="O70" i="3"/>
  <c r="BE70" i="3" s="1"/>
  <c r="AP70" i="3" s="1"/>
  <c r="O50" i="3"/>
  <c r="BE50" i="3" s="1"/>
  <c r="AP50" i="3" s="1"/>
  <c r="O17" i="3"/>
  <c r="BE17" i="3" s="1"/>
  <c r="AP17" i="3" s="1"/>
  <c r="O664" i="3"/>
  <c r="BE664" i="3" s="1"/>
  <c r="AP664" i="3" s="1"/>
  <c r="O662" i="3"/>
  <c r="BE662" i="3" s="1"/>
  <c r="AP662" i="3" s="1"/>
  <c r="O660" i="3"/>
  <c r="BE660" i="3" s="1"/>
  <c r="AP660" i="3" s="1"/>
  <c r="O658" i="3"/>
  <c r="BE658" i="3" s="1"/>
  <c r="AP658" i="3" s="1"/>
  <c r="O386" i="3"/>
  <c r="BE386" i="3" s="1"/>
  <c r="AP386" i="3" s="1"/>
  <c r="O289" i="3"/>
  <c r="BE289" i="3" s="1"/>
  <c r="AP289" i="3" s="1"/>
  <c r="O59" i="3"/>
  <c r="BE59" i="3" s="1"/>
  <c r="AP59" i="3" s="1"/>
  <c r="O869" i="3"/>
  <c r="BE869" i="3" s="1"/>
  <c r="AP869" i="3" s="1"/>
  <c r="O843" i="3"/>
  <c r="BE843" i="3" s="1"/>
  <c r="AP843" i="3" s="1"/>
  <c r="O837" i="3"/>
  <c r="BE837" i="3" s="1"/>
  <c r="AP837" i="3" s="1"/>
  <c r="O835" i="3"/>
  <c r="BE835" i="3" s="1"/>
  <c r="AP835" i="3" s="1"/>
  <c r="O829" i="3"/>
  <c r="BE829" i="3" s="1"/>
  <c r="AP829" i="3" s="1"/>
  <c r="O819" i="3"/>
  <c r="BE819" i="3" s="1"/>
  <c r="AP819" i="3" s="1"/>
  <c r="O813" i="3"/>
  <c r="BE813" i="3" s="1"/>
  <c r="AP813" i="3" s="1"/>
  <c r="O811" i="3"/>
  <c r="BE811" i="3" s="1"/>
  <c r="AP811" i="3" s="1"/>
  <c r="O809" i="3"/>
  <c r="BE809" i="3" s="1"/>
  <c r="AP809" i="3" s="1"/>
  <c r="O807" i="3"/>
  <c r="BE807" i="3" s="1"/>
  <c r="AP807" i="3" s="1"/>
  <c r="O789" i="3"/>
  <c r="BE789" i="3" s="1"/>
  <c r="AP789" i="3" s="1"/>
  <c r="O729" i="3"/>
  <c r="BE729" i="3" s="1"/>
  <c r="AP729" i="3" s="1"/>
  <c r="O691" i="3"/>
  <c r="BE691" i="3" s="1"/>
  <c r="AP691" i="3" s="1"/>
  <c r="O690" i="3"/>
  <c r="BE690" i="3" s="1"/>
  <c r="AP690" i="3" s="1"/>
  <c r="O635" i="3"/>
  <c r="BE635" i="3" s="1"/>
  <c r="AP635" i="3" s="1"/>
  <c r="O627" i="3"/>
  <c r="BE627" i="3" s="1"/>
  <c r="AP627" i="3" s="1"/>
  <c r="O624" i="3"/>
  <c r="BE624" i="3" s="1"/>
  <c r="AP624" i="3" s="1"/>
  <c r="O486" i="3"/>
  <c r="BE486" i="3" s="1"/>
  <c r="AP486" i="3" s="1"/>
  <c r="O484" i="3"/>
  <c r="BE484" i="3" s="1"/>
  <c r="AP484" i="3" s="1"/>
  <c r="O482" i="3"/>
  <c r="BE482" i="3" s="1"/>
  <c r="AP482" i="3" s="1"/>
  <c r="O463" i="3"/>
  <c r="BE463" i="3" s="1"/>
  <c r="AP463" i="3" s="1"/>
  <c r="O287" i="3"/>
  <c r="BE287" i="3" s="1"/>
  <c r="AP287" i="3" s="1"/>
  <c r="O231" i="3"/>
  <c r="BE231" i="3" s="1"/>
  <c r="AP231" i="3" s="1"/>
  <c r="O213" i="3"/>
  <c r="BE213" i="3" s="1"/>
  <c r="AP213" i="3" s="1"/>
  <c r="O200" i="3"/>
  <c r="BE200" i="3" s="1"/>
  <c r="AP200" i="3" s="1"/>
  <c r="O161" i="3"/>
  <c r="BE161" i="3" s="1"/>
  <c r="AP161" i="3" s="1"/>
  <c r="O153" i="3"/>
  <c r="BE153" i="3" s="1"/>
  <c r="AP153" i="3" s="1"/>
  <c r="O48" i="3"/>
  <c r="BE48" i="3" s="1"/>
  <c r="AP48" i="3" s="1"/>
  <c r="O623" i="3"/>
  <c r="BE623" i="3" s="1"/>
  <c r="AP623" i="3" s="1"/>
  <c r="O621" i="3"/>
  <c r="BE621" i="3" s="1"/>
  <c r="AP621" i="3" s="1"/>
  <c r="O616" i="3"/>
  <c r="BE616" i="3" s="1"/>
  <c r="AP616" i="3" s="1"/>
  <c r="O614" i="3"/>
  <c r="BE614" i="3" s="1"/>
  <c r="AP614" i="3" s="1"/>
  <c r="O610" i="3"/>
  <c r="BE610" i="3" s="1"/>
  <c r="AP610" i="3" s="1"/>
  <c r="O606" i="3"/>
  <c r="BE606" i="3" s="1"/>
  <c r="AP606" i="3" s="1"/>
  <c r="O604" i="3"/>
  <c r="BE604" i="3" s="1"/>
  <c r="AP604" i="3" s="1"/>
  <c r="O601" i="3"/>
  <c r="BE601" i="3" s="1"/>
  <c r="AP601" i="3" s="1"/>
  <c r="O582" i="3"/>
  <c r="BE582" i="3" s="1"/>
  <c r="AP582" i="3" s="1"/>
  <c r="O565" i="3"/>
  <c r="BE565" i="3" s="1"/>
  <c r="AP565" i="3" s="1"/>
  <c r="O563" i="3"/>
  <c r="BE563" i="3" s="1"/>
  <c r="AP563" i="3" s="1"/>
  <c r="O63" i="3"/>
  <c r="BE63" i="3" s="1"/>
  <c r="AP63" i="3" s="1"/>
  <c r="O18" i="3"/>
  <c r="BE18" i="3" s="1"/>
  <c r="AP18" i="3" s="1"/>
  <c r="O273" i="3"/>
  <c r="BE273" i="3" s="1"/>
  <c r="AP273" i="3" s="1"/>
  <c r="O242" i="3"/>
  <c r="BE242" i="3" s="1"/>
  <c r="AP242" i="3" s="1"/>
  <c r="O144" i="3"/>
  <c r="BE144" i="3" s="1"/>
  <c r="AP144" i="3" s="1"/>
  <c r="O123" i="3"/>
  <c r="BE123" i="3" s="1"/>
  <c r="AP123" i="3" s="1"/>
  <c r="O120" i="3"/>
  <c r="BE120" i="3" s="1"/>
  <c r="AP120" i="3" s="1"/>
  <c r="O999" i="3"/>
  <c r="BE999" i="3" s="1"/>
  <c r="AP999" i="3" s="1"/>
  <c r="O861" i="3"/>
  <c r="BE861" i="3" s="1"/>
  <c r="AP861" i="3" s="1"/>
  <c r="O859" i="3"/>
  <c r="BE859" i="3" s="1"/>
  <c r="AP859" i="3" s="1"/>
  <c r="O855" i="3"/>
  <c r="BE855" i="3" s="1"/>
  <c r="AP855" i="3" s="1"/>
  <c r="O851" i="3"/>
  <c r="BE851" i="3" s="1"/>
  <c r="AP851" i="3" s="1"/>
  <c r="O383" i="3"/>
  <c r="BE383" i="3" s="1"/>
  <c r="AP383" i="3" s="1"/>
  <c r="O271" i="3"/>
  <c r="BE271" i="3" s="1"/>
  <c r="AP271" i="3" s="1"/>
  <c r="O110" i="3"/>
  <c r="BE110" i="3" s="1"/>
  <c r="AP110" i="3" s="1"/>
  <c r="O40" i="3"/>
  <c r="BE40" i="3" s="1"/>
  <c r="AP40" i="3" s="1"/>
  <c r="O777" i="3"/>
  <c r="BE777" i="3" s="1"/>
  <c r="AP777" i="3" s="1"/>
  <c r="O769" i="3"/>
  <c r="BE769" i="3" s="1"/>
  <c r="AP769" i="3" s="1"/>
  <c r="O665" i="3"/>
  <c r="BE665" i="3" s="1"/>
  <c r="AP665" i="3" s="1"/>
  <c r="O657" i="3"/>
  <c r="BE657" i="3" s="1"/>
  <c r="AP657" i="3" s="1"/>
  <c r="O655" i="3"/>
  <c r="BE655" i="3" s="1"/>
  <c r="AP655" i="3" s="1"/>
  <c r="O651" i="3"/>
  <c r="BE651" i="3" s="1"/>
  <c r="AP651" i="3" s="1"/>
  <c r="O321" i="3"/>
  <c r="BE321" i="3" s="1"/>
  <c r="AP321" i="3" s="1"/>
  <c r="O258" i="3"/>
  <c r="BE258" i="3" s="1"/>
  <c r="AP258" i="3" s="1"/>
  <c r="O252" i="3"/>
  <c r="BE252" i="3" s="1"/>
  <c r="AP252" i="3" s="1"/>
  <c r="O250" i="3"/>
  <c r="BE250" i="3" s="1"/>
  <c r="AP250" i="3" s="1"/>
  <c r="O249" i="3"/>
  <c r="BE249" i="3" s="1"/>
  <c r="AP249" i="3" s="1"/>
  <c r="O247" i="3"/>
  <c r="BE247" i="3" s="1"/>
  <c r="AP247" i="3" s="1"/>
  <c r="O245" i="3"/>
  <c r="BE245" i="3" s="1"/>
  <c r="AP245" i="3" s="1"/>
  <c r="O243" i="3"/>
  <c r="BE243" i="3" s="1"/>
  <c r="AP243" i="3" s="1"/>
  <c r="O216" i="3"/>
  <c r="BE216" i="3" s="1"/>
  <c r="AP216" i="3" s="1"/>
  <c r="O208" i="3"/>
  <c r="BE208" i="3" s="1"/>
  <c r="AP208" i="3" s="1"/>
  <c r="O204" i="3"/>
  <c r="BE204" i="3" s="1"/>
  <c r="AP204" i="3" s="1"/>
  <c r="O203" i="3"/>
  <c r="BE203" i="3" s="1"/>
  <c r="AP203" i="3" s="1"/>
  <c r="O201" i="3"/>
  <c r="BE201" i="3" s="1"/>
  <c r="AP201" i="3" s="1"/>
  <c r="O173" i="3"/>
  <c r="BE173" i="3" s="1"/>
  <c r="AP173" i="3" s="1"/>
  <c r="O958" i="3"/>
  <c r="BE958" i="3" s="1"/>
  <c r="AP958" i="3" s="1"/>
  <c r="O921" i="3"/>
  <c r="BE921" i="3" s="1"/>
  <c r="AP921" i="3" s="1"/>
  <c r="O896" i="3"/>
  <c r="BE896" i="3" s="1"/>
  <c r="AP896" i="3" s="1"/>
  <c r="O882" i="3"/>
  <c r="BE882" i="3" s="1"/>
  <c r="AP882" i="3" s="1"/>
  <c r="O881" i="3"/>
  <c r="BE881" i="3" s="1"/>
  <c r="AP881" i="3" s="1"/>
  <c r="O876" i="3"/>
  <c r="BE876" i="3" s="1"/>
  <c r="AP876" i="3" s="1"/>
  <c r="O866" i="3"/>
  <c r="BE866" i="3" s="1"/>
  <c r="AP866" i="3" s="1"/>
  <c r="O857" i="3"/>
  <c r="BE857" i="3" s="1"/>
  <c r="AP857" i="3" s="1"/>
  <c r="O854" i="3"/>
  <c r="BE854" i="3" s="1"/>
  <c r="AP854" i="3" s="1"/>
  <c r="O823" i="3"/>
  <c r="BE823" i="3" s="1"/>
  <c r="AP823" i="3" s="1"/>
  <c r="O749" i="3"/>
  <c r="BE749" i="3" s="1"/>
  <c r="AP749" i="3" s="1"/>
  <c r="O850" i="3"/>
  <c r="BE850" i="3" s="1"/>
  <c r="AP850" i="3" s="1"/>
  <c r="O814" i="3"/>
  <c r="BE814" i="3" s="1"/>
  <c r="AP814" i="3" s="1"/>
  <c r="O784" i="3"/>
  <c r="BE784" i="3" s="1"/>
  <c r="AP784" i="3" s="1"/>
  <c r="O743" i="3"/>
  <c r="BE743" i="3" s="1"/>
  <c r="AP743" i="3" s="1"/>
  <c r="O642" i="3"/>
  <c r="BE642" i="3" s="1"/>
  <c r="AP642" i="3" s="1"/>
  <c r="O630" i="3"/>
  <c r="BE630" i="3" s="1"/>
  <c r="AP630" i="3" s="1"/>
  <c r="O554" i="3"/>
  <c r="BE554" i="3" s="1"/>
  <c r="AP554" i="3" s="1"/>
  <c r="O506" i="3"/>
  <c r="BE506" i="3" s="1"/>
  <c r="AP506" i="3" s="1"/>
  <c r="O466" i="3"/>
  <c r="BE466" i="3" s="1"/>
  <c r="AP466" i="3" s="1"/>
  <c r="O465" i="3"/>
  <c r="BE465" i="3" s="1"/>
  <c r="AP465" i="3" s="1"/>
  <c r="O402" i="3"/>
  <c r="BE402" i="3" s="1"/>
  <c r="AP402" i="3" s="1"/>
  <c r="O401" i="3"/>
  <c r="BE401" i="3" s="1"/>
  <c r="AP401" i="3" s="1"/>
  <c r="O399" i="3"/>
  <c r="BE399" i="3" s="1"/>
  <c r="AP399" i="3" s="1"/>
  <c r="O397" i="3"/>
  <c r="BE397" i="3" s="1"/>
  <c r="AP397" i="3" s="1"/>
  <c r="O395" i="3"/>
  <c r="BE395" i="3" s="1"/>
  <c r="AP395" i="3" s="1"/>
  <c r="O388" i="3"/>
  <c r="BE388" i="3" s="1"/>
  <c r="AP388" i="3" s="1"/>
  <c r="O387" i="3"/>
  <c r="BE387" i="3" s="1"/>
  <c r="AP387" i="3" s="1"/>
  <c r="O381" i="3"/>
  <c r="BE381" i="3" s="1"/>
  <c r="AP381" i="3" s="1"/>
  <c r="O380" i="3"/>
  <c r="BE380" i="3" s="1"/>
  <c r="AP380" i="3" s="1"/>
  <c r="O376" i="3"/>
  <c r="BE376" i="3" s="1"/>
  <c r="AP376" i="3" s="1"/>
  <c r="O372" i="3"/>
  <c r="BE372" i="3" s="1"/>
  <c r="AP372" i="3" s="1"/>
  <c r="O360" i="3"/>
  <c r="BE360" i="3" s="1"/>
  <c r="AP360" i="3" s="1"/>
  <c r="O357" i="3"/>
  <c r="BE357" i="3" s="1"/>
  <c r="AP357" i="3" s="1"/>
  <c r="O356" i="3"/>
  <c r="BE356" i="3" s="1"/>
  <c r="AP356" i="3" s="1"/>
  <c r="O237" i="3"/>
  <c r="BE237" i="3" s="1"/>
  <c r="AP237" i="3" s="1"/>
  <c r="O236" i="3"/>
  <c r="BE236" i="3" s="1"/>
  <c r="AP236" i="3" s="1"/>
  <c r="O233" i="3"/>
  <c r="BE233" i="3" s="1"/>
  <c r="AP233" i="3" s="1"/>
  <c r="O124" i="3"/>
  <c r="BE124" i="3" s="1"/>
  <c r="AP124" i="3" s="1"/>
  <c r="O61" i="3"/>
  <c r="BE61" i="3" s="1"/>
  <c r="AP61" i="3" s="1"/>
  <c r="O991" i="3"/>
  <c r="BE991" i="3" s="1"/>
  <c r="AP991" i="3" s="1"/>
  <c r="O984" i="3"/>
  <c r="BE984" i="3" s="1"/>
  <c r="AP984" i="3" s="1"/>
  <c r="O969" i="3"/>
  <c r="BE969" i="3" s="1"/>
  <c r="AP969" i="3" s="1"/>
  <c r="O937" i="3"/>
  <c r="BE937" i="3" s="1"/>
  <c r="AP937" i="3" s="1"/>
  <c r="O929" i="3"/>
  <c r="BE929" i="3" s="1"/>
  <c r="AP929" i="3" s="1"/>
  <c r="O926" i="3"/>
  <c r="BE926" i="3" s="1"/>
  <c r="AP926" i="3" s="1"/>
  <c r="O910" i="3"/>
  <c r="BE910" i="3" s="1"/>
  <c r="AP910" i="3" s="1"/>
  <c r="O875" i="3"/>
  <c r="BE875" i="3" s="1"/>
  <c r="AP875" i="3" s="1"/>
  <c r="O831" i="3"/>
  <c r="BE831" i="3" s="1"/>
  <c r="AP831" i="3" s="1"/>
  <c r="O828" i="3"/>
  <c r="BE828" i="3" s="1"/>
  <c r="AP828" i="3" s="1"/>
  <c r="O953" i="3"/>
  <c r="BE953" i="3" s="1"/>
  <c r="AP953" i="3" s="1"/>
  <c r="O950" i="3"/>
  <c r="BE950" i="3" s="1"/>
  <c r="AP950" i="3" s="1"/>
  <c r="O942" i="3"/>
  <c r="BE942" i="3" s="1"/>
  <c r="AP942" i="3" s="1"/>
  <c r="O940" i="3"/>
  <c r="BE940" i="3" s="1"/>
  <c r="AP940" i="3" s="1"/>
  <c r="O899" i="3"/>
  <c r="BE899" i="3" s="1"/>
  <c r="AP899" i="3" s="1"/>
  <c r="O853" i="3"/>
  <c r="BE853" i="3" s="1"/>
  <c r="AP853" i="3" s="1"/>
  <c r="O845" i="3"/>
  <c r="BE845" i="3" s="1"/>
  <c r="AP845" i="3" s="1"/>
  <c r="O803" i="3"/>
  <c r="BE803" i="3" s="1"/>
  <c r="AP803" i="3" s="1"/>
  <c r="O791" i="3"/>
  <c r="BE791" i="3" s="1"/>
  <c r="AP791" i="3" s="1"/>
  <c r="O785" i="3"/>
  <c r="BE785" i="3" s="1"/>
  <c r="AP785" i="3" s="1"/>
  <c r="O758" i="3"/>
  <c r="BE758" i="3" s="1"/>
  <c r="AP758" i="3" s="1"/>
  <c r="O726" i="3"/>
  <c r="BE726" i="3" s="1"/>
  <c r="AP726" i="3" s="1"/>
  <c r="O725" i="3"/>
  <c r="BE725" i="3" s="1"/>
  <c r="AP725" i="3" s="1"/>
  <c r="O672" i="3"/>
  <c r="BE672" i="3" s="1"/>
  <c r="AP672" i="3" s="1"/>
  <c r="O668" i="3"/>
  <c r="BE668" i="3" s="1"/>
  <c r="AP668" i="3" s="1"/>
  <c r="O646" i="3"/>
  <c r="BE646" i="3" s="1"/>
  <c r="AP646" i="3" s="1"/>
  <c r="O645" i="3"/>
  <c r="BE645" i="3" s="1"/>
  <c r="AP645" i="3" s="1"/>
  <c r="O640" i="3"/>
  <c r="BE640" i="3" s="1"/>
  <c r="AP640" i="3" s="1"/>
  <c r="O638" i="3"/>
  <c r="BE638" i="3" s="1"/>
  <c r="AP638" i="3" s="1"/>
  <c r="O632" i="3"/>
  <c r="BE632" i="3" s="1"/>
  <c r="AP632" i="3" s="1"/>
  <c r="O593" i="3"/>
  <c r="BE593" i="3" s="1"/>
  <c r="AP593" i="3" s="1"/>
  <c r="O780" i="3"/>
  <c r="BE780" i="3" s="1"/>
  <c r="AP780" i="3" s="1"/>
  <c r="O716" i="3"/>
  <c r="BE716" i="3" s="1"/>
  <c r="AP716" i="3" s="1"/>
  <c r="O698" i="3"/>
  <c r="BE698" i="3" s="1"/>
  <c r="AP698" i="3" s="1"/>
  <c r="O686" i="3"/>
  <c r="BE686" i="3" s="1"/>
  <c r="AP686" i="3" s="1"/>
  <c r="O682" i="3"/>
  <c r="BE682" i="3" s="1"/>
  <c r="AP682" i="3" s="1"/>
  <c r="O625" i="3"/>
  <c r="BE625" i="3" s="1"/>
  <c r="AP625" i="3" s="1"/>
  <c r="O619" i="3"/>
  <c r="BE619" i="3" s="1"/>
  <c r="AP619" i="3" s="1"/>
  <c r="O585" i="3"/>
  <c r="BE585" i="3" s="1"/>
  <c r="AP585" i="3" s="1"/>
  <c r="O573" i="3"/>
  <c r="BE573" i="3" s="1"/>
  <c r="AP573" i="3" s="1"/>
  <c r="O564" i="3"/>
  <c r="BE564" i="3" s="1"/>
  <c r="AP564" i="3" s="1"/>
  <c r="O549" i="3"/>
  <c r="BE549" i="3" s="1"/>
  <c r="AP549" i="3" s="1"/>
  <c r="O547" i="3"/>
  <c r="BE547" i="3" s="1"/>
  <c r="AP547" i="3" s="1"/>
  <c r="O540" i="3"/>
  <c r="BE540" i="3" s="1"/>
  <c r="AP540" i="3" s="1"/>
  <c r="O514" i="3"/>
  <c r="BE514" i="3" s="1"/>
  <c r="AP514" i="3" s="1"/>
  <c r="O477" i="3"/>
  <c r="BE477" i="3" s="1"/>
  <c r="AP477" i="3" s="1"/>
  <c r="O471" i="3"/>
  <c r="BE471" i="3" s="1"/>
  <c r="AP471" i="3" s="1"/>
  <c r="O424" i="3"/>
  <c r="BE424" i="3" s="1"/>
  <c r="AP424" i="3" s="1"/>
  <c r="O416" i="3"/>
  <c r="BE416" i="3" s="1"/>
  <c r="AP416" i="3" s="1"/>
  <c r="O409" i="3"/>
  <c r="BE409" i="3" s="1"/>
  <c r="AP409" i="3" s="1"/>
  <c r="O408" i="3"/>
  <c r="BE408" i="3" s="1"/>
  <c r="AP408" i="3" s="1"/>
  <c r="O338" i="3"/>
  <c r="BE338" i="3" s="1"/>
  <c r="AP338" i="3" s="1"/>
  <c r="O263" i="3"/>
  <c r="BE263" i="3" s="1"/>
  <c r="AP263" i="3" s="1"/>
  <c r="O197" i="3"/>
  <c r="BE197" i="3" s="1"/>
  <c r="AP197" i="3" s="1"/>
  <c r="O193" i="3"/>
  <c r="BE193" i="3" s="1"/>
  <c r="AP193" i="3" s="1"/>
  <c r="O162" i="3"/>
  <c r="BE162" i="3" s="1"/>
  <c r="AP162" i="3" s="1"/>
  <c r="O119" i="3"/>
  <c r="BE119" i="3" s="1"/>
  <c r="AP119" i="3" s="1"/>
  <c r="O112" i="3"/>
  <c r="BE112" i="3" s="1"/>
  <c r="AP112" i="3" s="1"/>
  <c r="O111" i="3"/>
  <c r="BE111" i="3" s="1"/>
  <c r="AP111" i="3" s="1"/>
  <c r="O97" i="3"/>
  <c r="BE97" i="3" s="1"/>
  <c r="AP97" i="3" s="1"/>
  <c r="O62" i="3"/>
  <c r="BE62" i="3" s="1"/>
  <c r="AP62" i="3" s="1"/>
  <c r="O58" i="3"/>
  <c r="BE58" i="3" s="1"/>
  <c r="AP58" i="3" s="1"/>
  <c r="O57" i="3"/>
  <c r="BE57" i="3" s="1"/>
  <c r="AP57" i="3" s="1"/>
  <c r="O49" i="3"/>
  <c r="BE49" i="3" s="1"/>
  <c r="AP49" i="3" s="1"/>
  <c r="O47" i="3"/>
  <c r="BE47" i="3" s="1"/>
  <c r="AP47" i="3" s="1"/>
  <c r="O46" i="3"/>
  <c r="BE46" i="3" s="1"/>
  <c r="AP46" i="3" s="1"/>
  <c r="O45" i="3"/>
  <c r="BE45" i="3" s="1"/>
  <c r="AP45" i="3" s="1"/>
  <c r="O591" i="3"/>
  <c r="BE591" i="3" s="1"/>
  <c r="AP591" i="3" s="1"/>
  <c r="O589" i="3"/>
  <c r="BE589" i="3" s="1"/>
  <c r="AP589" i="3" s="1"/>
  <c r="O519" i="3"/>
  <c r="BE519" i="3" s="1"/>
  <c r="AP519" i="3" s="1"/>
  <c r="O460" i="3"/>
  <c r="BE460" i="3" s="1"/>
  <c r="AP460" i="3" s="1"/>
  <c r="O438" i="3"/>
  <c r="BE438" i="3" s="1"/>
  <c r="AP438" i="3" s="1"/>
  <c r="O435" i="3"/>
  <c r="BE435" i="3" s="1"/>
  <c r="AP435" i="3" s="1"/>
  <c r="O420" i="3"/>
  <c r="BE420" i="3" s="1"/>
  <c r="AP420" i="3" s="1"/>
  <c r="O382" i="3"/>
  <c r="BE382" i="3" s="1"/>
  <c r="AP382" i="3" s="1"/>
  <c r="O298" i="3"/>
  <c r="BE298" i="3" s="1"/>
  <c r="AP298" i="3" s="1"/>
  <c r="O294" i="3"/>
  <c r="BE294" i="3" s="1"/>
  <c r="AP294" i="3" s="1"/>
  <c r="O293" i="3"/>
  <c r="BE293" i="3" s="1"/>
  <c r="AP293" i="3" s="1"/>
  <c r="O291" i="3"/>
  <c r="BE291" i="3" s="1"/>
  <c r="AP291" i="3" s="1"/>
  <c r="O246" i="3"/>
  <c r="BE246" i="3" s="1"/>
  <c r="AP246" i="3" s="1"/>
  <c r="O219" i="3"/>
  <c r="BE219" i="3" s="1"/>
  <c r="AP219" i="3" s="1"/>
  <c r="O184" i="3"/>
  <c r="BE184" i="3" s="1"/>
  <c r="AP184" i="3" s="1"/>
  <c r="O181" i="3"/>
  <c r="BE181" i="3" s="1"/>
  <c r="AP181" i="3" s="1"/>
  <c r="O148" i="3"/>
  <c r="BE148" i="3" s="1"/>
  <c r="AP148" i="3" s="1"/>
  <c r="O147" i="3"/>
  <c r="BE147" i="3" s="1"/>
  <c r="AP147" i="3" s="1"/>
  <c r="O137" i="3"/>
  <c r="BE137" i="3" s="1"/>
  <c r="AP137" i="3" s="1"/>
  <c r="O131" i="3"/>
  <c r="BE131" i="3" s="1"/>
  <c r="AP131" i="3" s="1"/>
  <c r="O108" i="3"/>
  <c r="BE108" i="3" s="1"/>
  <c r="AP108" i="3" s="1"/>
  <c r="O82" i="3"/>
  <c r="BE82" i="3" s="1"/>
  <c r="AP82" i="3" s="1"/>
  <c r="O80" i="3"/>
  <c r="BE80" i="3" s="1"/>
  <c r="AP80" i="3" s="1"/>
  <c r="O36" i="3"/>
  <c r="BE36" i="3" s="1"/>
  <c r="AP36" i="3" s="1"/>
  <c r="O31" i="3"/>
  <c r="BE31" i="3" s="1"/>
  <c r="AP31" i="3" s="1"/>
  <c r="O20" i="3"/>
  <c r="BE20" i="3" s="1"/>
  <c r="AP20" i="3" s="1"/>
  <c r="O852" i="3"/>
  <c r="BE852" i="3" s="1"/>
  <c r="AP852" i="3" s="1"/>
  <c r="O755" i="3"/>
  <c r="BE755" i="3" s="1"/>
  <c r="AP755" i="3" s="1"/>
  <c r="O545" i="3"/>
  <c r="BE545" i="3" s="1"/>
  <c r="AP545" i="3" s="1"/>
  <c r="O261" i="3"/>
  <c r="BE261" i="3" s="1"/>
  <c r="AP261" i="3" s="1"/>
  <c r="O259" i="3"/>
  <c r="BE259" i="3" s="1"/>
  <c r="AP259" i="3" s="1"/>
  <c r="O1000" i="3"/>
  <c r="BE1000" i="3" s="1"/>
  <c r="AP1000" i="3" s="1"/>
  <c r="O998" i="3"/>
  <c r="BE998" i="3" s="1"/>
  <c r="AP998" i="3" s="1"/>
  <c r="O954" i="3"/>
  <c r="BE954" i="3" s="1"/>
  <c r="AP954" i="3" s="1"/>
  <c r="O822" i="3"/>
  <c r="BE822" i="3" s="1"/>
  <c r="AP822" i="3" s="1"/>
  <c r="O531" i="3"/>
  <c r="BE531" i="3" s="1"/>
  <c r="AP531" i="3" s="1"/>
  <c r="O84" i="3"/>
  <c r="BE84" i="3" s="1"/>
  <c r="AP84" i="3" s="1"/>
  <c r="O12" i="3"/>
  <c r="O994" i="3"/>
  <c r="BE994" i="3" s="1"/>
  <c r="AP994" i="3" s="1"/>
  <c r="O992" i="3"/>
  <c r="BE992" i="3" s="1"/>
  <c r="AP992" i="3" s="1"/>
  <c r="O990" i="3"/>
  <c r="BE990" i="3" s="1"/>
  <c r="AP990" i="3" s="1"/>
  <c r="O985" i="3"/>
  <c r="BE985" i="3" s="1"/>
  <c r="AP985" i="3" s="1"/>
  <c r="O961" i="3"/>
  <c r="BE961" i="3" s="1"/>
  <c r="AP961" i="3" s="1"/>
  <c r="O960" i="3"/>
  <c r="BE960" i="3" s="1"/>
  <c r="AP960" i="3" s="1"/>
  <c r="O952" i="3"/>
  <c r="BE952" i="3" s="1"/>
  <c r="AP952" i="3" s="1"/>
  <c r="O948" i="3"/>
  <c r="BE948" i="3" s="1"/>
  <c r="AP948" i="3" s="1"/>
  <c r="O941" i="3"/>
  <c r="BE941" i="3" s="1"/>
  <c r="AP941" i="3" s="1"/>
  <c r="O931" i="3"/>
  <c r="BE931" i="3" s="1"/>
  <c r="AP931" i="3" s="1"/>
  <c r="O930" i="3"/>
  <c r="BE930" i="3" s="1"/>
  <c r="AP930" i="3" s="1"/>
  <c r="O928" i="3"/>
  <c r="BE928" i="3" s="1"/>
  <c r="AP928" i="3" s="1"/>
  <c r="O924" i="3"/>
  <c r="BE924" i="3" s="1"/>
  <c r="AP924" i="3" s="1"/>
  <c r="O920" i="3"/>
  <c r="BE920" i="3" s="1"/>
  <c r="AP920" i="3" s="1"/>
  <c r="O913" i="3"/>
  <c r="BE913" i="3" s="1"/>
  <c r="AP913" i="3" s="1"/>
  <c r="O909" i="3"/>
  <c r="BE909" i="3" s="1"/>
  <c r="AP909" i="3" s="1"/>
  <c r="O689" i="3"/>
  <c r="BE689" i="3" s="1"/>
  <c r="AP689" i="3" s="1"/>
  <c r="O478" i="3"/>
  <c r="BE478" i="3" s="1"/>
  <c r="AP478" i="3" s="1"/>
  <c r="O404" i="3"/>
  <c r="BE404" i="3" s="1"/>
  <c r="AP404" i="3" s="1"/>
  <c r="O235" i="3"/>
  <c r="BE235" i="3" s="1"/>
  <c r="AP235" i="3" s="1"/>
  <c r="O76" i="3"/>
  <c r="BE76" i="3" s="1"/>
  <c r="AP76" i="3" s="1"/>
  <c r="O906" i="3"/>
  <c r="BE906" i="3" s="1"/>
  <c r="AP906" i="3" s="1"/>
  <c r="O905" i="3"/>
  <c r="BE905" i="3" s="1"/>
  <c r="AP905" i="3" s="1"/>
  <c r="O903" i="3"/>
  <c r="BE903" i="3" s="1"/>
  <c r="AP903" i="3" s="1"/>
  <c r="O901" i="3"/>
  <c r="BE901" i="3" s="1"/>
  <c r="AP901" i="3" s="1"/>
  <c r="O895" i="3"/>
  <c r="BE895" i="3" s="1"/>
  <c r="AP895" i="3" s="1"/>
  <c r="O883" i="3"/>
  <c r="BE883" i="3" s="1"/>
  <c r="AP883" i="3" s="1"/>
  <c r="O533" i="3"/>
  <c r="BE533" i="3" s="1"/>
  <c r="AP533" i="3" s="1"/>
  <c r="O99" i="3"/>
  <c r="BE99" i="3" s="1"/>
  <c r="AP99" i="3" s="1"/>
  <c r="O596" i="3"/>
  <c r="BE596" i="3" s="1"/>
  <c r="AP596" i="3" s="1"/>
  <c r="O552" i="3"/>
  <c r="BE552" i="3" s="1"/>
  <c r="AP552" i="3" s="1"/>
  <c r="O543" i="3"/>
  <c r="BE543" i="3" s="1"/>
  <c r="AP543" i="3" s="1"/>
  <c r="O541" i="3"/>
  <c r="BE541" i="3" s="1"/>
  <c r="AP541" i="3" s="1"/>
  <c r="O539" i="3"/>
  <c r="BE539" i="3" s="1"/>
  <c r="AP539" i="3" s="1"/>
  <c r="O537" i="3"/>
  <c r="BE537" i="3" s="1"/>
  <c r="AP537" i="3" s="1"/>
  <c r="O528" i="3"/>
  <c r="BE528" i="3" s="1"/>
  <c r="AP528" i="3" s="1"/>
  <c r="O521" i="3"/>
  <c r="BE521" i="3" s="1"/>
  <c r="AP521" i="3" s="1"/>
  <c r="O517" i="3"/>
  <c r="BE517" i="3" s="1"/>
  <c r="AP517" i="3" s="1"/>
  <c r="O515" i="3"/>
  <c r="BE515" i="3" s="1"/>
  <c r="AP515" i="3" s="1"/>
  <c r="O513" i="3"/>
  <c r="BE513" i="3" s="1"/>
  <c r="AP513" i="3" s="1"/>
  <c r="O509" i="3"/>
  <c r="BE509" i="3" s="1"/>
  <c r="AP509" i="3" s="1"/>
  <c r="O507" i="3"/>
  <c r="BE507" i="3" s="1"/>
  <c r="AP507" i="3" s="1"/>
  <c r="O505" i="3"/>
  <c r="BE505" i="3" s="1"/>
  <c r="AP505" i="3" s="1"/>
  <c r="O493" i="3"/>
  <c r="BE493" i="3" s="1"/>
  <c r="AP493" i="3" s="1"/>
  <c r="O983" i="3"/>
  <c r="BE983" i="3" s="1"/>
  <c r="AP983" i="3" s="1"/>
  <c r="O982" i="3"/>
  <c r="BE982" i="3" s="1"/>
  <c r="AP982" i="3" s="1"/>
  <c r="O980" i="3"/>
  <c r="BE980" i="3" s="1"/>
  <c r="AP980" i="3" s="1"/>
  <c r="O978" i="3"/>
  <c r="BE978" i="3" s="1"/>
  <c r="AP978" i="3" s="1"/>
  <c r="O967" i="3"/>
  <c r="BE967" i="3" s="1"/>
  <c r="AP967" i="3" s="1"/>
  <c r="O965" i="3"/>
  <c r="BE965" i="3" s="1"/>
  <c r="AP965" i="3" s="1"/>
  <c r="O963" i="3"/>
  <c r="BE963" i="3" s="1"/>
  <c r="AP963" i="3" s="1"/>
  <c r="O935" i="3"/>
  <c r="BE935" i="3" s="1"/>
  <c r="AP935" i="3" s="1"/>
  <c r="O313" i="3"/>
  <c r="BE313" i="3" s="1"/>
  <c r="AP313" i="3" s="1"/>
  <c r="O163" i="3"/>
  <c r="BE163" i="3" s="1"/>
  <c r="AP163" i="3" s="1"/>
  <c r="O470" i="3"/>
  <c r="BE470" i="3" s="1"/>
  <c r="AP470" i="3" s="1"/>
  <c r="O464" i="3"/>
  <c r="BE464" i="3" s="1"/>
  <c r="AP464" i="3" s="1"/>
  <c r="O454" i="3"/>
  <c r="BE454" i="3" s="1"/>
  <c r="AP454" i="3" s="1"/>
  <c r="O452" i="3"/>
  <c r="BE452" i="3" s="1"/>
  <c r="AP452" i="3" s="1"/>
  <c r="O449" i="3"/>
  <c r="BE449" i="3" s="1"/>
  <c r="AP449" i="3" s="1"/>
  <c r="O432" i="3"/>
  <c r="BE432" i="3" s="1"/>
  <c r="AP432" i="3" s="1"/>
  <c r="O407" i="3"/>
  <c r="BE407" i="3" s="1"/>
  <c r="AP407" i="3" s="1"/>
  <c r="O794" i="3"/>
  <c r="BE794" i="3" s="1"/>
  <c r="AP794" i="3" s="1"/>
  <c r="O683" i="3"/>
  <c r="BE683" i="3" s="1"/>
  <c r="AP683" i="3" s="1"/>
  <c r="O353" i="3"/>
  <c r="BE353" i="3" s="1"/>
  <c r="AP353" i="3" s="1"/>
  <c r="O351" i="3"/>
  <c r="BE351" i="3" s="1"/>
  <c r="AP351" i="3" s="1"/>
  <c r="O348" i="3"/>
  <c r="BE348" i="3" s="1"/>
  <c r="AP348" i="3" s="1"/>
  <c r="O339" i="3"/>
  <c r="BE339" i="3" s="1"/>
  <c r="AP339" i="3" s="1"/>
  <c r="O328" i="3"/>
  <c r="BE328" i="3" s="1"/>
  <c r="AP328" i="3" s="1"/>
  <c r="O326" i="3"/>
  <c r="BE326" i="3" s="1"/>
  <c r="AP326" i="3" s="1"/>
  <c r="O322" i="3"/>
  <c r="BE322" i="3" s="1"/>
  <c r="AP322" i="3" s="1"/>
  <c r="O312" i="3"/>
  <c r="BE312" i="3" s="1"/>
  <c r="AP312" i="3" s="1"/>
  <c r="O307" i="3"/>
  <c r="BE307" i="3" s="1"/>
  <c r="AP307" i="3" s="1"/>
  <c r="O301" i="3"/>
  <c r="BE301" i="3" s="1"/>
  <c r="AP301" i="3" s="1"/>
  <c r="O783" i="3"/>
  <c r="BE783" i="3" s="1"/>
  <c r="AP783" i="3" s="1"/>
  <c r="O774" i="3"/>
  <c r="BE774" i="3" s="1"/>
  <c r="AP774" i="3" s="1"/>
  <c r="O772" i="3"/>
  <c r="BE772" i="3" s="1"/>
  <c r="AP772" i="3" s="1"/>
  <c r="O770" i="3"/>
  <c r="BE770" i="3" s="1"/>
  <c r="AP770" i="3" s="1"/>
  <c r="O768" i="3"/>
  <c r="BE768" i="3" s="1"/>
  <c r="AP768" i="3" s="1"/>
  <c r="O766" i="3"/>
  <c r="BE766" i="3" s="1"/>
  <c r="AP766" i="3" s="1"/>
  <c r="O756" i="3"/>
  <c r="BE756" i="3" s="1"/>
  <c r="AP756" i="3" s="1"/>
  <c r="O754" i="3"/>
  <c r="BE754" i="3" s="1"/>
  <c r="AP754" i="3" s="1"/>
  <c r="O748" i="3"/>
  <c r="BE748" i="3" s="1"/>
  <c r="AP748" i="3" s="1"/>
  <c r="O738" i="3"/>
  <c r="BE738" i="3" s="1"/>
  <c r="AP738" i="3" s="1"/>
  <c r="O735" i="3"/>
  <c r="BE735" i="3" s="1"/>
  <c r="AP735" i="3" s="1"/>
  <c r="O730" i="3"/>
  <c r="BE730" i="3" s="1"/>
  <c r="AP730" i="3" s="1"/>
  <c r="O708" i="3"/>
  <c r="BE708" i="3" s="1"/>
  <c r="AP708" i="3" s="1"/>
  <c r="O886" i="3"/>
  <c r="BE886" i="3" s="1"/>
  <c r="AP886" i="3" s="1"/>
  <c r="O842" i="3"/>
  <c r="BE842" i="3" s="1"/>
  <c r="AP842" i="3" s="1"/>
  <c r="O848" i="3"/>
  <c r="BE848" i="3" s="1"/>
  <c r="AP848" i="3" s="1"/>
  <c r="O801" i="3"/>
  <c r="BE801" i="3" s="1"/>
  <c r="AP801" i="3" s="1"/>
  <c r="O712" i="3"/>
  <c r="BE712" i="3" s="1"/>
  <c r="AP712" i="3" s="1"/>
  <c r="O701" i="3"/>
  <c r="BE701" i="3" s="1"/>
  <c r="AP701" i="3" s="1"/>
  <c r="O700" i="3"/>
  <c r="BE700" i="3" s="1"/>
  <c r="AP700" i="3" s="1"/>
  <c r="O685" i="3"/>
  <c r="BE685" i="3" s="1"/>
  <c r="AP685" i="3" s="1"/>
  <c r="O684" i="3"/>
  <c r="BE684" i="3" s="1"/>
  <c r="AP684" i="3" s="1"/>
  <c r="O666" i="3"/>
  <c r="BE666" i="3" s="1"/>
  <c r="AP666" i="3" s="1"/>
  <c r="O579" i="3"/>
  <c r="BE579" i="3" s="1"/>
  <c r="AP579" i="3" s="1"/>
  <c r="O474" i="3"/>
  <c r="BE474" i="3" s="1"/>
  <c r="AP474" i="3" s="1"/>
  <c r="O411" i="3"/>
  <c r="BE411" i="3" s="1"/>
  <c r="AP411" i="3" s="1"/>
  <c r="O379" i="3"/>
  <c r="BE379" i="3" s="1"/>
  <c r="AP379" i="3" s="1"/>
  <c r="O358" i="3"/>
  <c r="BE358" i="3" s="1"/>
  <c r="AP358" i="3" s="1"/>
  <c r="O281" i="3"/>
  <c r="BE281" i="3" s="1"/>
  <c r="AP281" i="3" s="1"/>
  <c r="O277" i="3"/>
  <c r="BE277" i="3" s="1"/>
  <c r="AP277" i="3" s="1"/>
  <c r="O267" i="3"/>
  <c r="BE267" i="3" s="1"/>
  <c r="AP267" i="3" s="1"/>
  <c r="O255" i="3"/>
  <c r="BE255" i="3" s="1"/>
  <c r="AP255" i="3" s="1"/>
  <c r="O253" i="3"/>
  <c r="BE253" i="3" s="1"/>
  <c r="AP253" i="3" s="1"/>
  <c r="O251" i="3"/>
  <c r="BE251" i="3" s="1"/>
  <c r="AP251" i="3" s="1"/>
  <c r="O244" i="3"/>
  <c r="BE244" i="3" s="1"/>
  <c r="AP244" i="3" s="1"/>
  <c r="O206" i="3"/>
  <c r="BE206" i="3" s="1"/>
  <c r="AP206" i="3" s="1"/>
  <c r="O116" i="3"/>
  <c r="BE116" i="3" s="1"/>
  <c r="AP116" i="3" s="1"/>
  <c r="O102" i="3"/>
  <c r="BE102" i="3" s="1"/>
  <c r="AP102" i="3" s="1"/>
  <c r="O89" i="3"/>
  <c r="BE89" i="3" s="1"/>
  <c r="AP89" i="3" s="1"/>
  <c r="O68" i="3"/>
  <c r="BE68" i="3" s="1"/>
  <c r="AP68" i="3" s="1"/>
  <c r="O656" i="3"/>
  <c r="BE656" i="3" s="1"/>
  <c r="AP656" i="3" s="1"/>
  <c r="O652" i="3"/>
  <c r="BE652" i="3" s="1"/>
  <c r="AP652" i="3" s="1"/>
  <c r="O650" i="3"/>
  <c r="BE650" i="3" s="1"/>
  <c r="AP650" i="3" s="1"/>
  <c r="O647" i="3"/>
  <c r="BE647" i="3" s="1"/>
  <c r="AP647" i="3" s="1"/>
  <c r="O643" i="3"/>
  <c r="BE643" i="3" s="1"/>
  <c r="AP643" i="3" s="1"/>
  <c r="O641" i="3"/>
  <c r="BE641" i="3" s="1"/>
  <c r="AP641" i="3" s="1"/>
  <c r="O568" i="3"/>
  <c r="BE568" i="3" s="1"/>
  <c r="AP568" i="3" s="1"/>
  <c r="O299" i="3"/>
  <c r="BE299" i="3" s="1"/>
  <c r="AP299" i="3" s="1"/>
  <c r="O282" i="3"/>
  <c r="BE282" i="3" s="1"/>
  <c r="AP282" i="3" s="1"/>
  <c r="O135" i="3"/>
  <c r="BE135" i="3" s="1"/>
  <c r="AP135" i="3" s="1"/>
  <c r="O95" i="3"/>
  <c r="BE95" i="3" s="1"/>
  <c r="AP95" i="3" s="1"/>
  <c r="O846" i="3"/>
  <c r="BE846" i="3" s="1"/>
  <c r="AP846" i="3" s="1"/>
  <c r="O839" i="3"/>
  <c r="BE839" i="3" s="1"/>
  <c r="AP839" i="3" s="1"/>
  <c r="O825" i="3"/>
  <c r="BE825" i="3" s="1"/>
  <c r="AP825" i="3" s="1"/>
  <c r="O821" i="3"/>
  <c r="BE821" i="3" s="1"/>
  <c r="AP821" i="3" s="1"/>
  <c r="O817" i="3"/>
  <c r="BE817" i="3" s="1"/>
  <c r="AP817" i="3" s="1"/>
  <c r="O815" i="3"/>
  <c r="BE815" i="3" s="1"/>
  <c r="AP815" i="3" s="1"/>
  <c r="O799" i="3"/>
  <c r="BE799" i="3" s="1"/>
  <c r="AP799" i="3" s="1"/>
  <c r="O797" i="3"/>
  <c r="BE797" i="3" s="1"/>
  <c r="AP797" i="3" s="1"/>
  <c r="O795" i="3"/>
  <c r="BE795" i="3" s="1"/>
  <c r="AP795" i="3" s="1"/>
  <c r="O793" i="3"/>
  <c r="BE793" i="3" s="1"/>
  <c r="AP793" i="3" s="1"/>
  <c r="O699" i="3"/>
  <c r="BE699" i="3" s="1"/>
  <c r="AP699" i="3" s="1"/>
  <c r="O697" i="3"/>
  <c r="BE697" i="3" s="1"/>
  <c r="AP697" i="3" s="1"/>
  <c r="O695" i="3"/>
  <c r="BE695" i="3" s="1"/>
  <c r="AP695" i="3" s="1"/>
  <c r="O693" i="3"/>
  <c r="BE693" i="3" s="1"/>
  <c r="AP693" i="3" s="1"/>
  <c r="O639" i="3"/>
  <c r="BE639" i="3" s="1"/>
  <c r="AP639" i="3" s="1"/>
  <c r="O633" i="3"/>
  <c r="BE633" i="3" s="1"/>
  <c r="AP633" i="3" s="1"/>
  <c r="O629" i="3"/>
  <c r="BE629" i="3" s="1"/>
  <c r="AP629" i="3" s="1"/>
  <c r="O626" i="3"/>
  <c r="BE626" i="3" s="1"/>
  <c r="AP626" i="3" s="1"/>
  <c r="O480" i="3"/>
  <c r="BE480" i="3" s="1"/>
  <c r="AP480" i="3" s="1"/>
  <c r="O479" i="3"/>
  <c r="BE479" i="3" s="1"/>
  <c r="AP479" i="3" s="1"/>
  <c r="O473" i="3"/>
  <c r="BE473" i="3" s="1"/>
  <c r="AP473" i="3" s="1"/>
  <c r="O469" i="3"/>
  <c r="BE469" i="3" s="1"/>
  <c r="AP469" i="3" s="1"/>
  <c r="O467" i="3"/>
  <c r="BE467" i="3" s="1"/>
  <c r="AP467" i="3" s="1"/>
  <c r="O455" i="3"/>
  <c r="BE455" i="3" s="1"/>
  <c r="AP455" i="3" s="1"/>
  <c r="O453" i="3"/>
  <c r="BE453" i="3" s="1"/>
  <c r="AP453" i="3" s="1"/>
  <c r="O157" i="3"/>
  <c r="BE157" i="3" s="1"/>
  <c r="AP157" i="3" s="1"/>
  <c r="O146" i="3"/>
  <c r="BE146" i="3" s="1"/>
  <c r="AP146" i="3" s="1"/>
  <c r="O127" i="3"/>
  <c r="BE127" i="3" s="1"/>
  <c r="AP127" i="3" s="1"/>
  <c r="O125" i="3"/>
  <c r="BE125" i="3" s="1"/>
  <c r="AP125" i="3" s="1"/>
  <c r="O584" i="3"/>
  <c r="BE584" i="3" s="1"/>
  <c r="AP584" i="3" s="1"/>
  <c r="O577" i="3"/>
  <c r="BE577" i="3" s="1"/>
  <c r="AP577" i="3" s="1"/>
  <c r="O575" i="3"/>
  <c r="BE575" i="3" s="1"/>
  <c r="AP575" i="3" s="1"/>
  <c r="O569" i="3"/>
  <c r="BE569" i="3" s="1"/>
  <c r="AP569" i="3" s="1"/>
  <c r="O567" i="3"/>
  <c r="BE567" i="3" s="1"/>
  <c r="AP567" i="3" s="1"/>
  <c r="O599" i="3"/>
  <c r="BE599" i="3" s="1"/>
  <c r="AP599" i="3" s="1"/>
  <c r="O598" i="3"/>
  <c r="BE598" i="3" s="1"/>
  <c r="AP598" i="3" s="1"/>
  <c r="O198" i="3"/>
  <c r="BE198" i="3" s="1"/>
  <c r="AP198" i="3" s="1"/>
  <c r="O142" i="3"/>
  <c r="BE142" i="3" s="1"/>
  <c r="AP142" i="3" s="1"/>
  <c r="O368" i="3"/>
  <c r="BE368" i="3" s="1"/>
  <c r="AP368" i="3" s="1"/>
  <c r="O270" i="3"/>
  <c r="BE270" i="3" s="1"/>
  <c r="AP270" i="3" s="1"/>
  <c r="O226" i="3"/>
  <c r="BE226" i="3" s="1"/>
  <c r="AP226" i="3" s="1"/>
  <c r="O867" i="3"/>
  <c r="BE867" i="3" s="1"/>
  <c r="AP867" i="3" s="1"/>
  <c r="O865" i="3"/>
  <c r="BE865" i="3" s="1"/>
  <c r="AP865" i="3" s="1"/>
  <c r="O56" i="3"/>
  <c r="BE56" i="3" s="1"/>
  <c r="AP56" i="3" s="1"/>
  <c r="O775" i="3"/>
  <c r="BE775" i="3" s="1"/>
  <c r="AP775" i="3" s="1"/>
  <c r="O773" i="3"/>
  <c r="BE773" i="3" s="1"/>
  <c r="AP773" i="3" s="1"/>
  <c r="O673" i="3"/>
  <c r="BE673" i="3" s="1"/>
  <c r="AP673" i="3" s="1"/>
  <c r="O671" i="3"/>
  <c r="BE671" i="3" s="1"/>
  <c r="AP671" i="3" s="1"/>
  <c r="O667" i="3"/>
  <c r="BE667" i="3" s="1"/>
  <c r="AP667" i="3" s="1"/>
  <c r="O661" i="3"/>
  <c r="BE661" i="3" s="1"/>
  <c r="AP661" i="3" s="1"/>
  <c r="O659" i="3"/>
  <c r="BE659" i="3" s="1"/>
  <c r="AP659" i="3" s="1"/>
  <c r="O649" i="3"/>
  <c r="BE649" i="3" s="1"/>
  <c r="AP649" i="3" s="1"/>
  <c r="O400" i="3"/>
  <c r="BE400" i="3" s="1"/>
  <c r="AP400" i="3" s="1"/>
  <c r="O327" i="3"/>
  <c r="BE327" i="3" s="1"/>
  <c r="AP327" i="3" s="1"/>
  <c r="O325" i="3"/>
  <c r="BE325" i="3" s="1"/>
  <c r="AP325" i="3" s="1"/>
  <c r="O260" i="3"/>
  <c r="BE260" i="3" s="1"/>
  <c r="AP260" i="3" s="1"/>
  <c r="O220" i="3"/>
  <c r="BE220" i="3" s="1"/>
  <c r="AP220" i="3" s="1"/>
  <c r="O218" i="3"/>
  <c r="BE218" i="3" s="1"/>
  <c r="AP218" i="3" s="1"/>
  <c r="O214" i="3"/>
  <c r="BE214" i="3" s="1"/>
  <c r="AP214" i="3" s="1"/>
  <c r="O210" i="3"/>
  <c r="BE210" i="3" s="1"/>
  <c r="AP210" i="3" s="1"/>
  <c r="C19" i="1"/>
  <c r="AR19" i="3"/>
  <c r="O24" i="17"/>
  <c r="S11" i="16"/>
  <c r="D10" i="13"/>
  <c r="D11" i="13" s="1"/>
  <c r="G46" i="23"/>
  <c r="E46" i="23"/>
  <c r="F46" i="23"/>
  <c r="D46" i="23"/>
  <c r="L22" i="4"/>
  <c r="D22" i="4" s="1"/>
  <c r="R23" i="4" s="1"/>
  <c r="H28" i="13"/>
  <c r="O28" i="13" s="1"/>
  <c r="O27" i="13"/>
  <c r="H17" i="13"/>
  <c r="O17" i="13" s="1"/>
  <c r="O16" i="13"/>
  <c r="AR85" i="3"/>
  <c r="AR117" i="3"/>
  <c r="AR53" i="3"/>
  <c r="AR133" i="3"/>
  <c r="AR101" i="3"/>
  <c r="AR69" i="3"/>
  <c r="AR37" i="3"/>
  <c r="K24" i="17"/>
  <c r="AR141" i="3"/>
  <c r="AR125" i="3"/>
  <c r="AR109" i="3"/>
  <c r="AR93" i="3"/>
  <c r="AR77" i="3"/>
  <c r="AR61" i="3"/>
  <c r="AR45" i="3"/>
  <c r="AR29" i="3"/>
  <c r="AR145" i="3"/>
  <c r="AR137" i="3"/>
  <c r="AR129" i="3"/>
  <c r="AR121" i="3"/>
  <c r="AR113" i="3"/>
  <c r="AR105" i="3"/>
  <c r="AR97" i="3"/>
  <c r="AR89" i="3"/>
  <c r="AR81" i="3"/>
  <c r="AR73" i="3"/>
  <c r="AR65" i="3"/>
  <c r="AR57" i="3"/>
  <c r="AR49" i="3"/>
  <c r="AR41" i="3"/>
  <c r="AR33" i="3"/>
  <c r="AR25" i="3"/>
  <c r="AR147" i="3"/>
  <c r="AR143" i="3"/>
  <c r="AR139" i="3"/>
  <c r="AR135" i="3"/>
  <c r="AR131" i="3"/>
  <c r="AR127" i="3"/>
  <c r="AR123" i="3"/>
  <c r="AR119" i="3"/>
  <c r="AR115" i="3"/>
  <c r="AR111" i="3"/>
  <c r="AR107" i="3"/>
  <c r="AR103" i="3"/>
  <c r="AR99" i="3"/>
  <c r="AR95" i="3"/>
  <c r="AR91" i="3"/>
  <c r="AR87" i="3"/>
  <c r="AR83" i="3"/>
  <c r="AR79" i="3"/>
  <c r="AR75" i="3"/>
  <c r="AR71" i="3"/>
  <c r="AR67" i="3"/>
  <c r="AR63" i="3"/>
  <c r="AR59" i="3"/>
  <c r="AR55" i="3"/>
  <c r="AR51" i="3"/>
  <c r="AR47" i="3"/>
  <c r="AR43" i="3"/>
  <c r="AR39" i="3"/>
  <c r="AR35" i="3"/>
  <c r="AR31" i="3"/>
  <c r="AR27" i="3"/>
  <c r="AR21" i="3"/>
  <c r="AR17" i="3"/>
  <c r="AR14" i="3"/>
  <c r="AR13" i="3"/>
  <c r="AR12" i="3"/>
  <c r="K29" i="16"/>
  <c r="O11" i="16"/>
  <c r="AB15" i="3"/>
  <c r="AA15" i="3" s="1"/>
  <c r="BE15" i="3" s="1"/>
  <c r="AP15" i="3" s="1"/>
  <c r="AA14" i="3"/>
  <c r="BE14" i="3" s="1"/>
  <c r="AP14" i="3" s="1"/>
  <c r="AA11" i="3"/>
  <c r="BE11" i="3" s="1"/>
  <c r="AP11" i="3" s="1"/>
  <c r="K11" i="16"/>
  <c r="AR148" i="3"/>
  <c r="AR146" i="3"/>
  <c r="AR144" i="3"/>
  <c r="AR142" i="3"/>
  <c r="AR140" i="3"/>
  <c r="AR138" i="3"/>
  <c r="AR136" i="3"/>
  <c r="AR134" i="3"/>
  <c r="AR132" i="3"/>
  <c r="AR130" i="3"/>
  <c r="AR128" i="3"/>
  <c r="AR126" i="3"/>
  <c r="AR124" i="3"/>
  <c r="AR122" i="3"/>
  <c r="AR120" i="3"/>
  <c r="AR118" i="3"/>
  <c r="AR116" i="3"/>
  <c r="AR114" i="3"/>
  <c r="AR112" i="3"/>
  <c r="AR110" i="3"/>
  <c r="AR108" i="3"/>
  <c r="AR106" i="3"/>
  <c r="AR104" i="3"/>
  <c r="AR102" i="3"/>
  <c r="AR100" i="3"/>
  <c r="AR98" i="3"/>
  <c r="AR96" i="3"/>
  <c r="AR94" i="3"/>
  <c r="AR92" i="3"/>
  <c r="AR90" i="3"/>
  <c r="AR88" i="3"/>
  <c r="AR86" i="3"/>
  <c r="AR84" i="3"/>
  <c r="AR82" i="3"/>
  <c r="AR80" i="3"/>
  <c r="AR78" i="3"/>
  <c r="AR76" i="3"/>
  <c r="AR74" i="3"/>
  <c r="AR72" i="3"/>
  <c r="AR70" i="3"/>
  <c r="AR68" i="3"/>
  <c r="AR66" i="3"/>
  <c r="AR64" i="3"/>
  <c r="AR62" i="3"/>
  <c r="AR60" i="3"/>
  <c r="AR58" i="3"/>
  <c r="AR56" i="3"/>
  <c r="AR54" i="3"/>
  <c r="AR52" i="3"/>
  <c r="AR50" i="3"/>
  <c r="AR48" i="3"/>
  <c r="AR46" i="3"/>
  <c r="AR44" i="3"/>
  <c r="AR42" i="3"/>
  <c r="AR40" i="3"/>
  <c r="AR38" i="3"/>
  <c r="AR36" i="3"/>
  <c r="AR34" i="3"/>
  <c r="AR32" i="3"/>
  <c r="AR30" i="3"/>
  <c r="AR28" i="3"/>
  <c r="AR26" i="3"/>
  <c r="AR24" i="3"/>
  <c r="AR20" i="3"/>
  <c r="AR18" i="3"/>
  <c r="AR16" i="3"/>
  <c r="AR150" i="3"/>
  <c r="AR152" i="3"/>
  <c r="AR154" i="3"/>
  <c r="AR156" i="3"/>
  <c r="AR158" i="3"/>
  <c r="AR160" i="3"/>
  <c r="AR162" i="3"/>
  <c r="AR164" i="3"/>
  <c r="AR166" i="3"/>
  <c r="AR168" i="3"/>
  <c r="AR170" i="3"/>
  <c r="AR172" i="3"/>
  <c r="AR174" i="3"/>
  <c r="AR176" i="3"/>
  <c r="AR178" i="3"/>
  <c r="AR180" i="3"/>
  <c r="AR182" i="3"/>
  <c r="AR184" i="3"/>
  <c r="AR186" i="3"/>
  <c r="AR188" i="3"/>
  <c r="AR190" i="3"/>
  <c r="AR192" i="3"/>
  <c r="AR194" i="3"/>
  <c r="AR196" i="3"/>
  <c r="AR198" i="3"/>
  <c r="AR200" i="3"/>
  <c r="AR202" i="3"/>
  <c r="AR204" i="3"/>
  <c r="AR206" i="3"/>
  <c r="AR208" i="3"/>
  <c r="AR210" i="3"/>
  <c r="AR212" i="3"/>
  <c r="AR214" i="3"/>
  <c r="AR216" i="3"/>
  <c r="AR218" i="3"/>
  <c r="AR220" i="3"/>
  <c r="AR222" i="3"/>
  <c r="AR224" i="3"/>
  <c r="AR226" i="3"/>
  <c r="AR228" i="3"/>
  <c r="AR230" i="3"/>
  <c r="AR232" i="3"/>
  <c r="AR234" i="3"/>
  <c r="AR236" i="3"/>
  <c r="AR238" i="3"/>
  <c r="AR240" i="3"/>
  <c r="AR242" i="3"/>
  <c r="AR244" i="3"/>
  <c r="AR246" i="3"/>
  <c r="AR248" i="3"/>
  <c r="AR250" i="3"/>
  <c r="AR252" i="3"/>
  <c r="AR254" i="3"/>
  <c r="AR256" i="3"/>
  <c r="AR258" i="3"/>
  <c r="AR260" i="3"/>
  <c r="AR262" i="3"/>
  <c r="AR264" i="3"/>
  <c r="AR266" i="3"/>
  <c r="AR268" i="3"/>
  <c r="AR270" i="3"/>
  <c r="AR272" i="3"/>
  <c r="AR274" i="3"/>
  <c r="AR276" i="3"/>
  <c r="AR278" i="3"/>
  <c r="AR280" i="3"/>
  <c r="AR282" i="3"/>
  <c r="AR284" i="3"/>
  <c r="AR286" i="3"/>
  <c r="AR288" i="3"/>
  <c r="AR290" i="3"/>
  <c r="AR292" i="3"/>
  <c r="AR294" i="3"/>
  <c r="AR296" i="3"/>
  <c r="AR298" i="3"/>
  <c r="AR300" i="3"/>
  <c r="AR302" i="3"/>
  <c r="AR304" i="3"/>
  <c r="AR306" i="3"/>
  <c r="AR308" i="3"/>
  <c r="AR310" i="3"/>
  <c r="AR312" i="3"/>
  <c r="AR314" i="3"/>
  <c r="AR316" i="3"/>
  <c r="AR318" i="3"/>
  <c r="AR320" i="3"/>
  <c r="AR322" i="3"/>
  <c r="AR324" i="3"/>
  <c r="AR326" i="3"/>
  <c r="AR328" i="3"/>
  <c r="AR330" i="3"/>
  <c r="AR332" i="3"/>
  <c r="AR334" i="3"/>
  <c r="AR336" i="3"/>
  <c r="AR338" i="3"/>
  <c r="AR340" i="3"/>
  <c r="AR342" i="3"/>
  <c r="AR344" i="3"/>
  <c r="AR346" i="3"/>
  <c r="AR348" i="3"/>
  <c r="AR350" i="3"/>
  <c r="AR352" i="3"/>
  <c r="AR354" i="3"/>
  <c r="AR356" i="3"/>
  <c r="AR358" i="3"/>
  <c r="AR360" i="3"/>
  <c r="AR362" i="3"/>
  <c r="AR364" i="3"/>
  <c r="AR366" i="3"/>
  <c r="AR368" i="3"/>
  <c r="AR370" i="3"/>
  <c r="AR372" i="3"/>
  <c r="AR374" i="3"/>
  <c r="AR376" i="3"/>
  <c r="AR378" i="3"/>
  <c r="AR380" i="3"/>
  <c r="AR382" i="3"/>
  <c r="AR384" i="3"/>
  <c r="AR386" i="3"/>
  <c r="AR388" i="3"/>
  <c r="AR390" i="3"/>
  <c r="AR392" i="3"/>
  <c r="AR394" i="3"/>
  <c r="AR396" i="3"/>
  <c r="AR398" i="3"/>
  <c r="AR400" i="3"/>
  <c r="AR402" i="3"/>
  <c r="AR404" i="3"/>
  <c r="AR406" i="3"/>
  <c r="AR408" i="3"/>
  <c r="AR410" i="3"/>
  <c r="AR412" i="3"/>
  <c r="AR414" i="3"/>
  <c r="AR416" i="3"/>
  <c r="AR418" i="3"/>
  <c r="AR420" i="3"/>
  <c r="AR422" i="3"/>
  <c r="AR424" i="3"/>
  <c r="AR426" i="3"/>
  <c r="AR428" i="3"/>
  <c r="AR430" i="3"/>
  <c r="AR432" i="3"/>
  <c r="AR434" i="3"/>
  <c r="AR436" i="3"/>
  <c r="AR438" i="3"/>
  <c r="AR440" i="3"/>
  <c r="AR442" i="3"/>
  <c r="AR444" i="3"/>
  <c r="AR446" i="3"/>
  <c r="AR448" i="3"/>
  <c r="AR450" i="3"/>
  <c r="AR452" i="3"/>
  <c r="AR454" i="3"/>
  <c r="AR456" i="3"/>
  <c r="AR458" i="3"/>
  <c r="AR460" i="3"/>
  <c r="AR462" i="3"/>
  <c r="AR464" i="3"/>
  <c r="AR466" i="3"/>
  <c r="AR468" i="3"/>
  <c r="AR470" i="3"/>
  <c r="AR472" i="3"/>
  <c r="AR474" i="3"/>
  <c r="AR476" i="3"/>
  <c r="AR478" i="3"/>
  <c r="AR480" i="3"/>
  <c r="AR482" i="3"/>
  <c r="AR484" i="3"/>
  <c r="AR486" i="3"/>
  <c r="AR488" i="3"/>
  <c r="AR490" i="3"/>
  <c r="AR492" i="3"/>
  <c r="AR494" i="3"/>
  <c r="AR496" i="3"/>
  <c r="AR498" i="3"/>
  <c r="AR500" i="3"/>
  <c r="AR502" i="3"/>
  <c r="AR504" i="3"/>
  <c r="AR506" i="3"/>
  <c r="AR508" i="3"/>
  <c r="AR510" i="3"/>
  <c r="AR512" i="3"/>
  <c r="AR514" i="3"/>
  <c r="AR516" i="3"/>
  <c r="AR518" i="3"/>
  <c r="AR520" i="3"/>
  <c r="AR522" i="3"/>
  <c r="AR524" i="3"/>
  <c r="AR526" i="3"/>
  <c r="AR528" i="3"/>
  <c r="AR530" i="3"/>
  <c r="AR532" i="3"/>
  <c r="AR534" i="3"/>
  <c r="AR536" i="3"/>
  <c r="AR538" i="3"/>
  <c r="AR540" i="3"/>
  <c r="AR542" i="3"/>
  <c r="AR544" i="3"/>
  <c r="AR546" i="3"/>
  <c r="AR548" i="3"/>
  <c r="AR550" i="3"/>
  <c r="AR552" i="3"/>
  <c r="AR554" i="3"/>
  <c r="AR556" i="3"/>
  <c r="AR558" i="3"/>
  <c r="AR560" i="3"/>
  <c r="AR562" i="3"/>
  <c r="AR564" i="3"/>
  <c r="AR566" i="3"/>
  <c r="AR568" i="3"/>
  <c r="AR570" i="3"/>
  <c r="AR572" i="3"/>
  <c r="AR574" i="3"/>
  <c r="AR576" i="3"/>
  <c r="AR578" i="3"/>
  <c r="AR580" i="3"/>
  <c r="AR582" i="3"/>
  <c r="AR584" i="3"/>
  <c r="AR586" i="3"/>
  <c r="AR588" i="3"/>
  <c r="AR590" i="3"/>
  <c r="AR592" i="3"/>
  <c r="AR594" i="3"/>
  <c r="AR596" i="3"/>
  <c r="AR598" i="3"/>
  <c r="AR600" i="3"/>
  <c r="AR602" i="3"/>
  <c r="AR377" i="3"/>
  <c r="AR379" i="3"/>
  <c r="AR381" i="3"/>
  <c r="AR383" i="3"/>
  <c r="AR385" i="3"/>
  <c r="AR387" i="3"/>
  <c r="AR389" i="3"/>
  <c r="AR391" i="3"/>
  <c r="AR393" i="3"/>
  <c r="AR395" i="3"/>
  <c r="AR397" i="3"/>
  <c r="AR399" i="3"/>
  <c r="AR401" i="3"/>
  <c r="AR403" i="3"/>
  <c r="AR405" i="3"/>
  <c r="AR407" i="3"/>
  <c r="AR409" i="3"/>
  <c r="AR411" i="3"/>
  <c r="AR413" i="3"/>
  <c r="AR415" i="3"/>
  <c r="AR417" i="3"/>
  <c r="AR419" i="3"/>
  <c r="AR421" i="3"/>
  <c r="AR423" i="3"/>
  <c r="AR425" i="3"/>
  <c r="AR427" i="3"/>
  <c r="AR429" i="3"/>
  <c r="AR431" i="3"/>
  <c r="AR433" i="3"/>
  <c r="AR435" i="3"/>
  <c r="AR437" i="3"/>
  <c r="AR439" i="3"/>
  <c r="AR441" i="3"/>
  <c r="AR443" i="3"/>
  <c r="AR445" i="3"/>
  <c r="AR447" i="3"/>
  <c r="AR449" i="3"/>
  <c r="AR451" i="3"/>
  <c r="AR453" i="3"/>
  <c r="AR455" i="3"/>
  <c r="AR457" i="3"/>
  <c r="AR459" i="3"/>
  <c r="AR461" i="3"/>
  <c r="AR463" i="3"/>
  <c r="AR465" i="3"/>
  <c r="AR467" i="3"/>
  <c r="AR469" i="3"/>
  <c r="AR471" i="3"/>
  <c r="AR473" i="3"/>
  <c r="AR475" i="3"/>
  <c r="AR477" i="3"/>
  <c r="AR479" i="3"/>
  <c r="AR481" i="3"/>
  <c r="AR483" i="3"/>
  <c r="AR485" i="3"/>
  <c r="AR487" i="3"/>
  <c r="AR489" i="3"/>
  <c r="AR491" i="3"/>
  <c r="AR493" i="3"/>
  <c r="AR495" i="3"/>
  <c r="AR497" i="3"/>
  <c r="AR499" i="3"/>
  <c r="AR501" i="3"/>
  <c r="AR503" i="3"/>
  <c r="AR505" i="3"/>
  <c r="AR507" i="3"/>
  <c r="AR509" i="3"/>
  <c r="AR511" i="3"/>
  <c r="AR513" i="3"/>
  <c r="AR515" i="3"/>
  <c r="AR517" i="3"/>
  <c r="AR519" i="3"/>
  <c r="AR521" i="3"/>
  <c r="AR523" i="3"/>
  <c r="AR525" i="3"/>
  <c r="AR527" i="3"/>
  <c r="AR529" i="3"/>
  <c r="AR531" i="3"/>
  <c r="AR533" i="3"/>
  <c r="AR535" i="3"/>
  <c r="AR537" i="3"/>
  <c r="AR539" i="3"/>
  <c r="AR541" i="3"/>
  <c r="AR543" i="3"/>
  <c r="AR545" i="3"/>
  <c r="AR547" i="3"/>
  <c r="AR549" i="3"/>
  <c r="AR551" i="3"/>
  <c r="AR553" i="3"/>
  <c r="AR555" i="3"/>
  <c r="AR557" i="3"/>
  <c r="AR559" i="3"/>
  <c r="AR561" i="3"/>
  <c r="AR563" i="3"/>
  <c r="AR565" i="3"/>
  <c r="AR567" i="3"/>
  <c r="AR569" i="3"/>
  <c r="AR571" i="3"/>
  <c r="AR573" i="3"/>
  <c r="AR575" i="3"/>
  <c r="AR577" i="3"/>
  <c r="AR579" i="3"/>
  <c r="AR581" i="3"/>
  <c r="AR583" i="3"/>
  <c r="AR585" i="3"/>
  <c r="AR587" i="3"/>
  <c r="AR589" i="3"/>
  <c r="AR591" i="3"/>
  <c r="AR593" i="3"/>
  <c r="AR595" i="3"/>
  <c r="AR597" i="3"/>
  <c r="AR599" i="3"/>
  <c r="AR601" i="3"/>
  <c r="AR603" i="3"/>
  <c r="AR605" i="3"/>
  <c r="AR607" i="3"/>
  <c r="AR609" i="3"/>
  <c r="AR611" i="3"/>
  <c r="AR613" i="3"/>
  <c r="AR615" i="3"/>
  <c r="AR617" i="3"/>
  <c r="AR619" i="3"/>
  <c r="AR621" i="3"/>
  <c r="AR623" i="3"/>
  <c r="AR625" i="3"/>
  <c r="AR627" i="3"/>
  <c r="AR629" i="3"/>
  <c r="AR631" i="3"/>
  <c r="AR633" i="3"/>
  <c r="AR635" i="3"/>
  <c r="AR637" i="3"/>
  <c r="AR639" i="3"/>
  <c r="AR641" i="3"/>
  <c r="AR643" i="3"/>
  <c r="AR645" i="3"/>
  <c r="AR647" i="3"/>
  <c r="AR649" i="3"/>
  <c r="AR651" i="3"/>
  <c r="AR653" i="3"/>
  <c r="AR655" i="3"/>
  <c r="AR657" i="3"/>
  <c r="AR659" i="3"/>
  <c r="AR661" i="3"/>
  <c r="AR663" i="3"/>
  <c r="AR665" i="3"/>
  <c r="AR667" i="3"/>
  <c r="AR669" i="3"/>
  <c r="AR671" i="3"/>
  <c r="AR673" i="3"/>
  <c r="AR675" i="3"/>
  <c r="AR677" i="3"/>
  <c r="AR679" i="3"/>
  <c r="AR681" i="3"/>
  <c r="AR683" i="3"/>
  <c r="AR685" i="3"/>
  <c r="AR687" i="3"/>
  <c r="AR689" i="3"/>
  <c r="AR691" i="3"/>
  <c r="AR693" i="3"/>
  <c r="AR695" i="3"/>
  <c r="AR697" i="3"/>
  <c r="AR699" i="3"/>
  <c r="AR701" i="3"/>
  <c r="AR703" i="3"/>
  <c r="AR705" i="3"/>
  <c r="AR707" i="3"/>
  <c r="AR709" i="3"/>
  <c r="AR711" i="3"/>
  <c r="AR713" i="3"/>
  <c r="AR715" i="3"/>
  <c r="AR604" i="3"/>
  <c r="AR606" i="3"/>
  <c r="AR608" i="3"/>
  <c r="AR610" i="3"/>
  <c r="AR612" i="3"/>
  <c r="AR614" i="3"/>
  <c r="AR616" i="3"/>
  <c r="AR618" i="3"/>
  <c r="AR620" i="3"/>
  <c r="AR622" i="3"/>
  <c r="AR624" i="3"/>
  <c r="AR626" i="3"/>
  <c r="AR628" i="3"/>
  <c r="AR630" i="3"/>
  <c r="AR632" i="3"/>
  <c r="AR634" i="3"/>
  <c r="AR636" i="3"/>
  <c r="AR638" i="3"/>
  <c r="AR640" i="3"/>
  <c r="AR642" i="3"/>
  <c r="AR644" i="3"/>
  <c r="AR646" i="3"/>
  <c r="AR648" i="3"/>
  <c r="AR650" i="3"/>
  <c r="AR652" i="3"/>
  <c r="AR654" i="3"/>
  <c r="AR656" i="3"/>
  <c r="AR658" i="3"/>
  <c r="AR660" i="3"/>
  <c r="AR662" i="3"/>
  <c r="AR664" i="3"/>
  <c r="AR666" i="3"/>
  <c r="AR668" i="3"/>
  <c r="AR670" i="3"/>
  <c r="AR672" i="3"/>
  <c r="AR674" i="3"/>
  <c r="AR676" i="3"/>
  <c r="AR678" i="3"/>
  <c r="AR680" i="3"/>
  <c r="AR682" i="3"/>
  <c r="AR684" i="3"/>
  <c r="AR686" i="3"/>
  <c r="AR688" i="3"/>
  <c r="AR690" i="3"/>
  <c r="AR692" i="3"/>
  <c r="AR694" i="3"/>
  <c r="AR696" i="3"/>
  <c r="AR698" i="3"/>
  <c r="AR700" i="3"/>
  <c r="AR702" i="3"/>
  <c r="AR704" i="3"/>
  <c r="AR706" i="3"/>
  <c r="AR708" i="3"/>
  <c r="AR710" i="3"/>
  <c r="AR712" i="3"/>
  <c r="AR714" i="3"/>
  <c r="AR716" i="3"/>
  <c r="AR718" i="3"/>
  <c r="AR720" i="3"/>
  <c r="AR722" i="3"/>
  <c r="AR724" i="3"/>
  <c r="AR726" i="3"/>
  <c r="AR728" i="3"/>
  <c r="AR730" i="3"/>
  <c r="AR732" i="3"/>
  <c r="AR734" i="3"/>
  <c r="AR736" i="3"/>
  <c r="AR738" i="3"/>
  <c r="AR740" i="3"/>
  <c r="AR742" i="3"/>
  <c r="AR744" i="3"/>
  <c r="AR746" i="3"/>
  <c r="AR748" i="3"/>
  <c r="AR750" i="3"/>
  <c r="AR752" i="3"/>
  <c r="AR754" i="3"/>
  <c r="AR756" i="3"/>
  <c r="AR758" i="3"/>
  <c r="AR760" i="3"/>
  <c r="AR762" i="3"/>
  <c r="AR764" i="3"/>
  <c r="AR766" i="3"/>
  <c r="AR768" i="3"/>
  <c r="AR770" i="3"/>
  <c r="AR772" i="3"/>
  <c r="AR774" i="3"/>
  <c r="AR776" i="3"/>
  <c r="AR778" i="3"/>
  <c r="AR780" i="3"/>
  <c r="AR782" i="3"/>
  <c r="AR784" i="3"/>
  <c r="AR786" i="3"/>
  <c r="AR788" i="3"/>
  <c r="AR790" i="3"/>
  <c r="AR792" i="3"/>
  <c r="AR794" i="3"/>
  <c r="AR796" i="3"/>
  <c r="AR798" i="3"/>
  <c r="AR800" i="3"/>
  <c r="AR802" i="3"/>
  <c r="AR804" i="3"/>
  <c r="AR806" i="3"/>
  <c r="AR808" i="3"/>
  <c r="AR810" i="3"/>
  <c r="AR812" i="3"/>
  <c r="AR814" i="3"/>
  <c r="AR816" i="3"/>
  <c r="AR818" i="3"/>
  <c r="AR820" i="3"/>
  <c r="AR822" i="3"/>
  <c r="AR824" i="3"/>
  <c r="AR826" i="3"/>
  <c r="AR828" i="3"/>
  <c r="AR830" i="3"/>
  <c r="AR888" i="3"/>
  <c r="AR890" i="3"/>
  <c r="AR892" i="3"/>
  <c r="AR894" i="3"/>
  <c r="AR896" i="3"/>
  <c r="AR898" i="3"/>
  <c r="AR900" i="3"/>
  <c r="AR902" i="3"/>
  <c r="AR904" i="3"/>
  <c r="AR906" i="3"/>
  <c r="AR908" i="3"/>
  <c r="AR910" i="3"/>
  <c r="AR912" i="3"/>
  <c r="AR914" i="3"/>
  <c r="AR916" i="3"/>
  <c r="AR918" i="3"/>
  <c r="AR920" i="3"/>
  <c r="AR922" i="3"/>
  <c r="AR924" i="3"/>
  <c r="AR926" i="3"/>
  <c r="AR928" i="3"/>
  <c r="AR930" i="3"/>
  <c r="AR932" i="3"/>
  <c r="AR934" i="3"/>
  <c r="AR936" i="3"/>
  <c r="AR938" i="3"/>
  <c r="AR940" i="3"/>
  <c r="AR942" i="3"/>
  <c r="AR944" i="3"/>
  <c r="AR1001" i="3"/>
  <c r="T9" i="15"/>
  <c r="AH2" i="3"/>
  <c r="B5" i="2" s="1"/>
  <c r="AX29" i="3" s="1"/>
  <c r="G18" i="16"/>
  <c r="AR149" i="3"/>
  <c r="AR151" i="3"/>
  <c r="AR153" i="3"/>
  <c r="AR155" i="3"/>
  <c r="AR157" i="3"/>
  <c r="AR159" i="3"/>
  <c r="AR161" i="3"/>
  <c r="AR163" i="3"/>
  <c r="AR165" i="3"/>
  <c r="AR167" i="3"/>
  <c r="AR169" i="3"/>
  <c r="AR171" i="3"/>
  <c r="AR173" i="3"/>
  <c r="AR175" i="3"/>
  <c r="AR177" i="3"/>
  <c r="AR179" i="3"/>
  <c r="AR181" i="3"/>
  <c r="AR183" i="3"/>
  <c r="AR185" i="3"/>
  <c r="AR187" i="3"/>
  <c r="AR189" i="3"/>
  <c r="AR191" i="3"/>
  <c r="AR193" i="3"/>
  <c r="AR195" i="3"/>
  <c r="AR197" i="3"/>
  <c r="AR199" i="3"/>
  <c r="AR201" i="3"/>
  <c r="AR203" i="3"/>
  <c r="AR205" i="3"/>
  <c r="AR207" i="3"/>
  <c r="AR209" i="3"/>
  <c r="AR211" i="3"/>
  <c r="AR213" i="3"/>
  <c r="AR215" i="3"/>
  <c r="AR217" i="3"/>
  <c r="AR219" i="3"/>
  <c r="AR221" i="3"/>
  <c r="AR223" i="3"/>
  <c r="AR225" i="3"/>
  <c r="AR227" i="3"/>
  <c r="AR229" i="3"/>
  <c r="AR231" i="3"/>
  <c r="AR233" i="3"/>
  <c r="AR235" i="3"/>
  <c r="AR237" i="3"/>
  <c r="AR239" i="3"/>
  <c r="AR241" i="3"/>
  <c r="AR243" i="3"/>
  <c r="AR245" i="3"/>
  <c r="AR247" i="3"/>
  <c r="AR249" i="3"/>
  <c r="AR251" i="3"/>
  <c r="AR253" i="3"/>
  <c r="AR255" i="3"/>
  <c r="AR257" i="3"/>
  <c r="AR259" i="3"/>
  <c r="AR261" i="3"/>
  <c r="AR263" i="3"/>
  <c r="AR265" i="3"/>
  <c r="AR267" i="3"/>
  <c r="AR269" i="3"/>
  <c r="AR271" i="3"/>
  <c r="AR273" i="3"/>
  <c r="AR275" i="3"/>
  <c r="AR277" i="3"/>
  <c r="AR279" i="3"/>
  <c r="AR281" i="3"/>
  <c r="AR283" i="3"/>
  <c r="AR285" i="3"/>
  <c r="AR287" i="3"/>
  <c r="AR289" i="3"/>
  <c r="AR291" i="3"/>
  <c r="AR293" i="3"/>
  <c r="AR295" i="3"/>
  <c r="AR297" i="3"/>
  <c r="AR299" i="3"/>
  <c r="AR301" i="3"/>
  <c r="AR303" i="3"/>
  <c r="AR305" i="3"/>
  <c r="AR307" i="3"/>
  <c r="AR309" i="3"/>
  <c r="AR311" i="3"/>
  <c r="AR313" i="3"/>
  <c r="AR315" i="3"/>
  <c r="AR317" i="3"/>
  <c r="AR319" i="3"/>
  <c r="AR321" i="3"/>
  <c r="AR323" i="3"/>
  <c r="AR325" i="3"/>
  <c r="AR327" i="3"/>
  <c r="AR329" i="3"/>
  <c r="AR331" i="3"/>
  <c r="AR333" i="3"/>
  <c r="AR335" i="3"/>
  <c r="AR337" i="3"/>
  <c r="AR339" i="3"/>
  <c r="AR341" i="3"/>
  <c r="AR343" i="3"/>
  <c r="AR345" i="3"/>
  <c r="AR347" i="3"/>
  <c r="AR349" i="3"/>
  <c r="AR351" i="3"/>
  <c r="AR353" i="3"/>
  <c r="AR355" i="3"/>
  <c r="AR357" i="3"/>
  <c r="AR359" i="3"/>
  <c r="AR361" i="3"/>
  <c r="AR363" i="3"/>
  <c r="AR365" i="3"/>
  <c r="AR367" i="3"/>
  <c r="AR369" i="3"/>
  <c r="AR371" i="3"/>
  <c r="AR373" i="3"/>
  <c r="AR375" i="3"/>
  <c r="AR717" i="3"/>
  <c r="AR719" i="3"/>
  <c r="AR721" i="3"/>
  <c r="AR723" i="3"/>
  <c r="AR725" i="3"/>
  <c r="AR727" i="3"/>
  <c r="AR729" i="3"/>
  <c r="AR731" i="3"/>
  <c r="AR733" i="3"/>
  <c r="AR735" i="3"/>
  <c r="AR737" i="3"/>
  <c r="AR739" i="3"/>
  <c r="AR741" i="3"/>
  <c r="AR743" i="3"/>
  <c r="AR745" i="3"/>
  <c r="AR747" i="3"/>
  <c r="AR749" i="3"/>
  <c r="AR751" i="3"/>
  <c r="AR753" i="3"/>
  <c r="AR755" i="3"/>
  <c r="AR757" i="3"/>
  <c r="AR759" i="3"/>
  <c r="AR761" i="3"/>
  <c r="AR763" i="3"/>
  <c r="AR765" i="3"/>
  <c r="AR767" i="3"/>
  <c r="AR769" i="3"/>
  <c r="AR771" i="3"/>
  <c r="AR773" i="3"/>
  <c r="AR775" i="3"/>
  <c r="AR777" i="3"/>
  <c r="AR779" i="3"/>
  <c r="AR781" i="3"/>
  <c r="AR783" i="3"/>
  <c r="AR785" i="3"/>
  <c r="AR787" i="3"/>
  <c r="AR789" i="3"/>
  <c r="AR791" i="3"/>
  <c r="AR793" i="3"/>
  <c r="AR795" i="3"/>
  <c r="AR797" i="3"/>
  <c r="AR799" i="3"/>
  <c r="AR801" i="3"/>
  <c r="AR803" i="3"/>
  <c r="AR805" i="3"/>
  <c r="AR807" i="3"/>
  <c r="AR809" i="3"/>
  <c r="AR811" i="3"/>
  <c r="AR813" i="3"/>
  <c r="AR815" i="3"/>
  <c r="AR817" i="3"/>
  <c r="AR819" i="3"/>
  <c r="AR821" i="3"/>
  <c r="AR823" i="3"/>
  <c r="AR825" i="3"/>
  <c r="AR827" i="3"/>
  <c r="AR829" i="3"/>
  <c r="AR831" i="3"/>
  <c r="AR833" i="3"/>
  <c r="AR835" i="3"/>
  <c r="AR837" i="3"/>
  <c r="AR839" i="3"/>
  <c r="AR841" i="3"/>
  <c r="AR843" i="3"/>
  <c r="AR845" i="3"/>
  <c r="AR847" i="3"/>
  <c r="AR849" i="3"/>
  <c r="AR851" i="3"/>
  <c r="AR853" i="3"/>
  <c r="AR855" i="3"/>
  <c r="AR857" i="3"/>
  <c r="AR859" i="3"/>
  <c r="AR861" i="3"/>
  <c r="AR863" i="3"/>
  <c r="AR865" i="3"/>
  <c r="AR867" i="3"/>
  <c r="AR869" i="3"/>
  <c r="AR871" i="3"/>
  <c r="AR873" i="3"/>
  <c r="AR875" i="3"/>
  <c r="AR877" i="3"/>
  <c r="AR879" i="3"/>
  <c r="AR881" i="3"/>
  <c r="AR883" i="3"/>
  <c r="AR885" i="3"/>
  <c r="AR887" i="3"/>
  <c r="AR832" i="3"/>
  <c r="AR834" i="3"/>
  <c r="AR836" i="3"/>
  <c r="AR838" i="3"/>
  <c r="AR840" i="3"/>
  <c r="AR842" i="3"/>
  <c r="AR844" i="3"/>
  <c r="AR846" i="3"/>
  <c r="AR848" i="3"/>
  <c r="AR850" i="3"/>
  <c r="AR852" i="3"/>
  <c r="AR854" i="3"/>
  <c r="AR856" i="3"/>
  <c r="AR858" i="3"/>
  <c r="AR860" i="3"/>
  <c r="AR862" i="3"/>
  <c r="AR864" i="3"/>
  <c r="AR866" i="3"/>
  <c r="AR868" i="3"/>
  <c r="AR870" i="3"/>
  <c r="AR872" i="3"/>
  <c r="AR874" i="3"/>
  <c r="AR876" i="3"/>
  <c r="AR878" i="3"/>
  <c r="AR880" i="3"/>
  <c r="AR882" i="3"/>
  <c r="AR884" i="3"/>
  <c r="AR886" i="3"/>
  <c r="AR889" i="3"/>
  <c r="AR891" i="3"/>
  <c r="AR893" i="3"/>
  <c r="AR895" i="3"/>
  <c r="AR897" i="3"/>
  <c r="AR899" i="3"/>
  <c r="AR901" i="3"/>
  <c r="AR903" i="3"/>
  <c r="AR905" i="3"/>
  <c r="AR907" i="3"/>
  <c r="AR909" i="3"/>
  <c r="AR911" i="3"/>
  <c r="AR913" i="3"/>
  <c r="AR915" i="3"/>
  <c r="AR917" i="3"/>
  <c r="AR919" i="3"/>
  <c r="AR921" i="3"/>
  <c r="AR923" i="3"/>
  <c r="AR925" i="3"/>
  <c r="AR927" i="3"/>
  <c r="AR929" i="3"/>
  <c r="AR931" i="3"/>
  <c r="AR933" i="3"/>
  <c r="AR935" i="3"/>
  <c r="AR937" i="3"/>
  <c r="AR939" i="3"/>
  <c r="AR941" i="3"/>
  <c r="AR943" i="3"/>
  <c r="AR945" i="3"/>
  <c r="AR947" i="3"/>
  <c r="AR949" i="3"/>
  <c r="AR951" i="3"/>
  <c r="AR953" i="3"/>
  <c r="AR955" i="3"/>
  <c r="AR957" i="3"/>
  <c r="AR959" i="3"/>
  <c r="AR961" i="3"/>
  <c r="AR963" i="3"/>
  <c r="AR965" i="3"/>
  <c r="AR967" i="3"/>
  <c r="AR969" i="3"/>
  <c r="AR971" i="3"/>
  <c r="AR946" i="3"/>
  <c r="AR948" i="3"/>
  <c r="AR950" i="3"/>
  <c r="AR952" i="3"/>
  <c r="AR954" i="3"/>
  <c r="AR956" i="3"/>
  <c r="AR958" i="3"/>
  <c r="AR960" i="3"/>
  <c r="AR962" i="3"/>
  <c r="AR964" i="3"/>
  <c r="AR966" i="3"/>
  <c r="AR968" i="3"/>
  <c r="AR970" i="3"/>
  <c r="AR972" i="3"/>
  <c r="AR974" i="3"/>
  <c r="AR976" i="3"/>
  <c r="AR978" i="3"/>
  <c r="AR980" i="3"/>
  <c r="AR982" i="3"/>
  <c r="AR984" i="3"/>
  <c r="AR986" i="3"/>
  <c r="AR988" i="3"/>
  <c r="AR990" i="3"/>
  <c r="AR992" i="3"/>
  <c r="AR994" i="3"/>
  <c r="AR996" i="3"/>
  <c r="AR998" i="3"/>
  <c r="AR1000" i="3"/>
  <c r="AR973" i="3"/>
  <c r="AR975" i="3"/>
  <c r="AR977" i="3"/>
  <c r="AR979" i="3"/>
  <c r="AR981" i="3"/>
  <c r="AR983" i="3"/>
  <c r="AR985" i="3"/>
  <c r="AR987" i="3"/>
  <c r="AR989" i="3"/>
  <c r="AR991" i="3"/>
  <c r="AR993" i="3"/>
  <c r="AR995" i="3"/>
  <c r="AR997" i="3"/>
  <c r="AR999" i="3"/>
  <c r="L9" i="15"/>
  <c r="P9" i="15"/>
  <c r="O13" i="17"/>
  <c r="O12" i="17" s="1"/>
  <c r="S13" i="17"/>
  <c r="S12" i="17" s="1"/>
  <c r="K13" i="17"/>
  <c r="K12" i="17" s="1"/>
  <c r="G12" i="17"/>
  <c r="T17" i="15"/>
  <c r="T16" i="15" s="1"/>
  <c r="L17" i="15"/>
  <c r="L16" i="15" s="1"/>
  <c r="H16" i="15"/>
  <c r="P17" i="15"/>
  <c r="P16" i="15" s="1"/>
  <c r="K7" i="2" l="1"/>
  <c r="K12" i="2"/>
  <c r="K5" i="2"/>
  <c r="AE2" i="3"/>
  <c r="AR15" i="3"/>
  <c r="AR2" i="3" s="1"/>
  <c r="B7" i="2"/>
  <c r="AX13" i="3"/>
  <c r="AX17" i="3"/>
  <c r="AX19" i="3"/>
  <c r="AX21" i="3"/>
  <c r="AX23" i="3"/>
  <c r="AX25" i="3"/>
  <c r="AX27" i="3"/>
  <c r="AX31" i="3"/>
  <c r="AX33" i="3"/>
  <c r="AX35" i="3"/>
  <c r="AX37" i="3"/>
  <c r="AX39" i="3"/>
  <c r="AX41" i="3"/>
  <c r="AX43" i="3"/>
  <c r="AX45" i="3"/>
  <c r="AX47" i="3"/>
  <c r="AX49" i="3"/>
  <c r="AX51" i="3"/>
  <c r="AX53" i="3"/>
  <c r="AX55" i="3"/>
  <c r="AX57" i="3"/>
  <c r="AX59" i="3"/>
  <c r="AX61" i="3"/>
  <c r="AX63" i="3"/>
  <c r="AX65" i="3"/>
  <c r="AX67" i="3"/>
  <c r="AX69" i="3"/>
  <c r="AX71" i="3"/>
  <c r="AX73" i="3"/>
  <c r="AX75" i="3"/>
  <c r="AX77" i="3"/>
  <c r="AX79" i="3"/>
  <c r="AX81" i="3"/>
  <c r="AX83" i="3"/>
  <c r="AX85" i="3"/>
  <c r="AX87" i="3"/>
  <c r="AX89" i="3"/>
  <c r="AX91" i="3"/>
  <c r="AX93" i="3"/>
  <c r="AX95" i="3"/>
  <c r="AX97" i="3"/>
  <c r="AX99" i="3"/>
  <c r="AX101" i="3"/>
  <c r="AX103" i="3"/>
  <c r="AX105" i="3"/>
  <c r="AX107" i="3"/>
  <c r="AX109" i="3"/>
  <c r="AX111" i="3"/>
  <c r="AX113" i="3"/>
  <c r="AX115" i="3"/>
  <c r="AX117" i="3"/>
  <c r="AX119" i="3"/>
  <c r="AX121" i="3"/>
  <c r="AX123" i="3"/>
  <c r="AX125" i="3"/>
  <c r="AX127" i="3"/>
  <c r="AX129" i="3"/>
  <c r="AX131" i="3"/>
  <c r="AX133" i="3"/>
  <c r="AX135" i="3"/>
  <c r="AX137" i="3"/>
  <c r="AX139" i="3"/>
  <c r="AX141" i="3"/>
  <c r="AX143" i="3"/>
  <c r="AX145" i="3"/>
  <c r="AX147" i="3"/>
  <c r="AX149" i="3"/>
  <c r="AX11" i="3"/>
  <c r="AX14" i="3"/>
  <c r="AX18" i="3"/>
  <c r="AX22" i="3"/>
  <c r="AX26" i="3"/>
  <c r="AX30" i="3"/>
  <c r="AX34" i="3"/>
  <c r="AX38" i="3"/>
  <c r="AX42" i="3"/>
  <c r="AX46" i="3"/>
  <c r="AX50" i="3"/>
  <c r="AX54" i="3"/>
  <c r="AX58" i="3"/>
  <c r="AX62" i="3"/>
  <c r="AX66" i="3"/>
  <c r="AX70" i="3"/>
  <c r="AX74" i="3"/>
  <c r="AX78" i="3"/>
  <c r="AX82" i="3"/>
  <c r="AX86" i="3"/>
  <c r="AX90" i="3"/>
  <c r="AX94" i="3"/>
  <c r="AX98" i="3"/>
  <c r="AX102" i="3"/>
  <c r="AX106" i="3"/>
  <c r="AX110" i="3"/>
  <c r="AX114" i="3"/>
  <c r="AX118" i="3"/>
  <c r="AX122" i="3"/>
  <c r="AX126" i="3"/>
  <c r="AX130" i="3"/>
  <c r="AX134" i="3"/>
  <c r="AX138" i="3"/>
  <c r="AX142" i="3"/>
  <c r="AX146" i="3"/>
  <c r="AX150" i="3"/>
  <c r="AX12" i="3"/>
  <c r="AX16" i="3"/>
  <c r="AX20" i="3"/>
  <c r="AX24" i="3"/>
  <c r="AX28" i="3"/>
  <c r="AX32" i="3"/>
  <c r="AX36" i="3"/>
  <c r="AX40" i="3"/>
  <c r="AX44" i="3"/>
  <c r="AX48" i="3"/>
  <c r="AX52" i="3"/>
  <c r="AX56" i="3"/>
  <c r="AX60" i="3"/>
  <c r="AX64" i="3"/>
  <c r="AX68" i="3"/>
  <c r="AX72" i="3"/>
  <c r="AX76" i="3"/>
  <c r="AX80" i="3"/>
  <c r="AX84" i="3"/>
  <c r="AX88" i="3"/>
  <c r="AX92" i="3"/>
  <c r="AX96" i="3"/>
  <c r="AX100" i="3"/>
  <c r="AX104" i="3"/>
  <c r="AX108" i="3"/>
  <c r="AX112" i="3"/>
  <c r="AX116" i="3"/>
  <c r="AX120" i="3"/>
  <c r="AX124" i="3"/>
  <c r="AX128" i="3"/>
  <c r="AX132" i="3"/>
  <c r="AX136" i="3"/>
  <c r="AX140" i="3"/>
  <c r="AX144" i="3"/>
  <c r="AX148" i="3"/>
  <c r="AX15" i="3"/>
  <c r="BA115" i="3"/>
  <c r="BA111" i="3"/>
  <c r="BA107" i="3"/>
  <c r="BA103" i="3"/>
  <c r="BA99" i="3"/>
  <c r="BA95" i="3"/>
  <c r="BA91" i="3"/>
  <c r="BA87" i="3"/>
  <c r="BA83" i="3"/>
  <c r="BA79" i="3"/>
  <c r="BA75" i="3"/>
  <c r="BA71" i="3"/>
  <c r="BA67" i="3"/>
  <c r="BA63" i="3"/>
  <c r="BA59" i="3"/>
  <c r="BA55" i="3"/>
  <c r="BA51" i="3"/>
  <c r="BA47" i="3"/>
  <c r="BA43" i="3"/>
  <c r="BA36" i="3"/>
  <c r="BA28" i="3"/>
  <c r="BA20" i="3"/>
  <c r="BA12" i="3"/>
  <c r="BA114" i="3"/>
  <c r="BA110" i="3"/>
  <c r="BA106" i="3"/>
  <c r="BA102" i="3"/>
  <c r="BA98" i="3"/>
  <c r="BA94" i="3"/>
  <c r="BA90" i="3"/>
  <c r="BA86" i="3"/>
  <c r="BA82" i="3"/>
  <c r="BA78" i="3"/>
  <c r="BA74" i="3"/>
  <c r="BA70" i="3"/>
  <c r="BA66" i="3"/>
  <c r="BA62" i="3"/>
  <c r="BA58" i="3"/>
  <c r="BA54" i="3"/>
  <c r="BA50" i="3"/>
  <c r="BA46" i="3"/>
  <c r="BA42" i="3"/>
  <c r="BA34" i="3"/>
  <c r="BA26" i="3"/>
  <c r="BA18" i="3"/>
  <c r="BA41" i="3"/>
  <c r="BA37" i="3"/>
  <c r="BA33" i="3"/>
  <c r="BA29" i="3"/>
  <c r="BA25" i="3"/>
  <c r="BA21" i="3"/>
  <c r="BA17" i="3"/>
  <c r="BA15" i="3"/>
  <c r="BA113" i="3"/>
  <c r="BA109" i="3"/>
  <c r="BA105" i="3"/>
  <c r="BA101" i="3"/>
  <c r="BA97" i="3"/>
  <c r="BA93" i="3"/>
  <c r="BA89" i="3"/>
  <c r="BA85" i="3"/>
  <c r="BA81" i="3"/>
  <c r="BA77" i="3"/>
  <c r="BA73" i="3"/>
  <c r="BA69" i="3"/>
  <c r="BA65" i="3"/>
  <c r="BA61" i="3"/>
  <c r="BA57" i="3"/>
  <c r="BA53" i="3"/>
  <c r="BA49" i="3"/>
  <c r="BA45" i="3"/>
  <c r="BA40" i="3"/>
  <c r="BA32" i="3"/>
  <c r="BA24" i="3"/>
  <c r="BA16" i="3"/>
  <c r="BA11" i="3"/>
  <c r="BA112" i="3"/>
  <c r="BA108" i="3"/>
  <c r="BA104" i="3"/>
  <c r="BA100" i="3"/>
  <c r="BA96" i="3"/>
  <c r="BA92" i="3"/>
  <c r="BA88" i="3"/>
  <c r="BA84" i="3"/>
  <c r="BA80" i="3"/>
  <c r="BA76" i="3"/>
  <c r="BA72" i="3"/>
  <c r="BA68" i="3"/>
  <c r="BA64" i="3"/>
  <c r="BA60" i="3"/>
  <c r="BA56" i="3"/>
  <c r="BA52" i="3"/>
  <c r="BA48" i="3"/>
  <c r="BA44" i="3"/>
  <c r="BA38" i="3"/>
  <c r="BA30" i="3"/>
  <c r="BA22" i="3"/>
  <c r="BA14" i="3"/>
  <c r="BA39" i="3"/>
  <c r="BA35" i="3"/>
  <c r="BA31" i="3"/>
  <c r="BA27" i="3"/>
  <c r="BA23" i="3"/>
  <c r="BA19" i="3"/>
  <c r="BA13" i="3"/>
  <c r="Q22" i="16"/>
  <c r="J21" i="15"/>
  <c r="Q18" i="17"/>
  <c r="M22" i="16"/>
  <c r="O7" i="2"/>
  <c r="O8" i="2" s="1"/>
  <c r="P18" i="17"/>
  <c r="Q22" i="15"/>
  <c r="L18" i="17"/>
  <c r="L17" i="17"/>
  <c r="I22" i="15"/>
  <c r="P23" i="16"/>
  <c r="H23" i="16"/>
  <c r="J12" i="2"/>
  <c r="N7" i="2"/>
  <c r="N8" i="2" s="1"/>
  <c r="I23" i="16"/>
  <c r="J4" i="2"/>
  <c r="E23" i="15" s="1"/>
  <c r="J5" i="2"/>
  <c r="L5" i="2" s="1"/>
  <c r="P17" i="17"/>
  <c r="Q23" i="16"/>
  <c r="I18" i="17"/>
  <c r="J22" i="15"/>
  <c r="N22" i="15"/>
  <c r="AA2" i="3"/>
  <c r="E24" i="16"/>
  <c r="M5" i="2"/>
  <c r="F23" i="15"/>
  <c r="M4" i="2"/>
  <c r="K8" i="2"/>
  <c r="M8" i="2" s="1"/>
  <c r="M7" i="2"/>
  <c r="E19" i="17"/>
  <c r="M6" i="2"/>
  <c r="L7" i="2"/>
  <c r="J8" i="2"/>
  <c r="L8" i="2" s="1"/>
  <c r="L4" i="2"/>
  <c r="D24" i="16"/>
  <c r="L6" i="2"/>
  <c r="D19" i="17"/>
  <c r="O2" i="3"/>
  <c r="BE12" i="3"/>
  <c r="AP12" i="3" s="1"/>
  <c r="E12" i="2"/>
  <c r="F12" i="2" s="1"/>
  <c r="K18" i="16"/>
  <c r="S18" i="16"/>
  <c r="S17" i="16" s="1"/>
  <c r="O18" i="16"/>
  <c r="K23" i="4"/>
  <c r="I23" i="4"/>
  <c r="O23" i="4"/>
  <c r="H23" i="4"/>
  <c r="G23" i="4"/>
  <c r="M23" i="4"/>
  <c r="Q23" i="4"/>
  <c r="S23" i="4"/>
  <c r="D23" i="4"/>
  <c r="J23" i="4"/>
  <c r="N23" i="4"/>
  <c r="F23" i="4"/>
  <c r="L23" i="4"/>
  <c r="E23" i="4"/>
  <c r="P23" i="4"/>
  <c r="AB2" i="3"/>
  <c r="H21" i="15"/>
  <c r="AU335" i="3"/>
  <c r="AU591" i="3"/>
  <c r="AU556" i="3"/>
  <c r="AU684" i="3"/>
  <c r="BA812" i="3"/>
  <c r="BA883" i="3"/>
  <c r="BA954" i="3"/>
  <c r="BA169" i="3"/>
  <c r="BA297" i="3"/>
  <c r="BA425" i="3"/>
  <c r="BA523" i="3"/>
  <c r="BA587" i="3"/>
  <c r="BA424" i="3"/>
  <c r="BA488" i="3"/>
  <c r="BA552" i="3"/>
  <c r="BA616" i="3"/>
  <c r="BA680" i="3"/>
  <c r="AX630" i="3"/>
  <c r="AX694" i="3"/>
  <c r="AX758" i="3"/>
  <c r="AX814" i="3"/>
  <c r="AU904" i="3"/>
  <c r="AU936" i="3"/>
  <c r="BA911" i="3"/>
  <c r="BA943" i="3"/>
  <c r="AU975" i="3"/>
  <c r="AU978" i="3"/>
  <c r="AX336" i="3"/>
  <c r="AX402" i="3"/>
  <c r="AX466" i="3"/>
  <c r="AX532" i="3"/>
  <c r="AX594" i="3"/>
  <c r="AX433" i="3"/>
  <c r="AX499" i="3"/>
  <c r="AX561" i="3"/>
  <c r="AX623" i="3"/>
  <c r="AX683" i="3"/>
  <c r="BA627" i="3"/>
  <c r="BA687" i="3"/>
  <c r="BA745" i="3"/>
  <c r="BA805" i="3"/>
  <c r="AU754" i="3"/>
  <c r="AU814" i="3"/>
  <c r="AU886" i="3"/>
  <c r="AX894" i="3"/>
  <c r="AU958" i="3"/>
  <c r="AX173" i="3"/>
  <c r="AX205" i="3"/>
  <c r="AX237" i="3"/>
  <c r="AX269" i="3"/>
  <c r="AX301" i="3"/>
  <c r="AX333" i="3"/>
  <c r="AX365" i="3"/>
  <c r="AU623" i="3"/>
  <c r="AU655" i="3"/>
  <c r="AU687" i="3"/>
  <c r="AU719" i="3"/>
  <c r="AU751" i="3"/>
  <c r="AU783" i="3"/>
  <c r="AU815" i="3"/>
  <c r="AX733" i="3"/>
  <c r="AX765" i="3"/>
  <c r="AX797" i="3"/>
  <c r="AX829" i="3"/>
  <c r="AX849" i="3"/>
  <c r="AX865" i="3"/>
  <c r="AX881" i="3"/>
  <c r="AX840" i="3"/>
  <c r="AX856" i="3"/>
  <c r="AX872" i="3"/>
  <c r="BA888" i="3"/>
  <c r="BA904" i="3"/>
  <c r="BA920" i="3"/>
  <c r="BA936" i="3"/>
  <c r="AX953" i="3"/>
  <c r="AX969" i="3"/>
  <c r="BA957" i="3"/>
  <c r="BA973" i="3"/>
  <c r="BA989" i="3"/>
  <c r="BA976" i="3"/>
  <c r="BA992" i="3"/>
  <c r="AU182" i="3"/>
  <c r="AU198" i="3"/>
  <c r="AU214" i="3"/>
  <c r="AU230" i="3"/>
  <c r="AU238" i="3"/>
  <c r="AU246" i="3"/>
  <c r="AU254" i="3"/>
  <c r="AU262" i="3"/>
  <c r="AU270" i="3"/>
  <c r="AU278" i="3"/>
  <c r="AU286" i="3"/>
  <c r="AU294" i="3"/>
  <c r="AU302" i="3"/>
  <c r="AU310" i="3"/>
  <c r="AU318" i="3"/>
  <c r="AU328" i="3"/>
  <c r="AU336" i="3"/>
  <c r="AU344" i="3"/>
  <c r="AU352" i="3"/>
  <c r="AU360" i="3"/>
  <c r="AU368" i="3"/>
  <c r="AX152" i="3"/>
  <c r="AX160" i="3"/>
  <c r="AX168" i="3"/>
  <c r="AX176" i="3"/>
  <c r="AX184" i="3"/>
  <c r="AX192" i="3"/>
  <c r="AX200" i="3"/>
  <c r="AX208" i="3"/>
  <c r="AX216" i="3"/>
  <c r="AX224" i="3"/>
  <c r="AX232" i="3"/>
  <c r="AX240" i="3"/>
  <c r="AX248" i="3"/>
  <c r="AX256" i="3"/>
  <c r="AX264" i="3"/>
  <c r="AX272" i="3"/>
  <c r="AX280" i="3"/>
  <c r="AX288" i="3"/>
  <c r="AX296" i="3"/>
  <c r="AX304" i="3"/>
  <c r="AX312" i="3"/>
  <c r="AX320" i="3"/>
  <c r="AX330" i="3"/>
  <c r="AX340" i="3"/>
  <c r="AX358" i="3"/>
  <c r="AX372" i="3"/>
  <c r="AX388" i="3"/>
  <c r="AX404" i="3"/>
  <c r="AX420" i="3"/>
  <c r="AX436" i="3"/>
  <c r="AX450" i="3"/>
  <c r="AX468" i="3"/>
  <c r="AX486" i="3"/>
  <c r="AX498" i="3"/>
  <c r="AX512" i="3"/>
  <c r="AX530" i="3"/>
  <c r="AX548" i="3"/>
  <c r="AX562" i="3"/>
  <c r="AX578" i="3"/>
  <c r="AX596" i="3"/>
  <c r="AX383" i="3"/>
  <c r="AX399" i="3"/>
  <c r="AX417" i="3"/>
  <c r="AX431" i="3"/>
  <c r="AX447" i="3"/>
  <c r="AX461" i="3"/>
  <c r="AX477" i="3"/>
  <c r="AX493" i="3"/>
  <c r="AX511" i="3"/>
  <c r="AX525" i="3"/>
  <c r="AX543" i="3"/>
  <c r="AX559" i="3"/>
  <c r="AX577" i="3"/>
  <c r="AX593" i="3"/>
  <c r="AX609" i="3"/>
  <c r="AX625" i="3"/>
  <c r="AX643" i="3"/>
  <c r="AX657" i="3"/>
  <c r="AX675" i="3"/>
  <c r="AX695" i="3"/>
  <c r="AX711" i="3"/>
  <c r="BA615" i="3"/>
  <c r="BA633" i="3"/>
  <c r="BA651" i="3"/>
  <c r="BA667" i="3"/>
  <c r="BA685" i="3"/>
  <c r="BA703" i="3"/>
  <c r="BA719" i="3"/>
  <c r="BA739" i="3"/>
  <c r="BA755" i="3"/>
  <c r="BA773" i="3"/>
  <c r="BA791" i="3"/>
  <c r="BA807" i="3"/>
  <c r="BA825" i="3"/>
  <c r="AU728" i="3"/>
  <c r="AU744" i="3"/>
  <c r="AU760" i="3"/>
  <c r="AU778" i="3"/>
  <c r="AU796" i="3"/>
  <c r="AU812" i="3"/>
  <c r="AU826" i="3"/>
  <c r="AU840" i="3"/>
  <c r="AU856" i="3"/>
  <c r="AU870" i="3"/>
  <c r="AU884" i="3"/>
  <c r="AU843" i="3"/>
  <c r="AU859" i="3"/>
  <c r="AU875" i="3"/>
  <c r="AX888" i="3"/>
  <c r="AX904" i="3"/>
  <c r="AX920" i="3"/>
  <c r="AX934" i="3"/>
  <c r="AU952" i="3"/>
  <c r="AU966" i="3"/>
  <c r="D11" i="2"/>
  <c r="C6" i="2"/>
  <c r="C4" i="2"/>
  <c r="D4" i="2" s="1"/>
  <c r="C7" i="2"/>
  <c r="C5" i="2"/>
  <c r="C12" i="2"/>
  <c r="C8" i="2" s="1"/>
  <c r="K17" i="16"/>
  <c r="G17" i="16"/>
  <c r="O17" i="16"/>
  <c r="F11" i="2"/>
  <c r="E7" i="2"/>
  <c r="K9" i="13" l="1"/>
  <c r="BA119" i="3"/>
  <c r="BA208" i="3"/>
  <c r="BA336" i="3"/>
  <c r="AU239" i="3"/>
  <c r="AU303" i="3"/>
  <c r="AU367" i="3"/>
  <c r="AU431" i="3"/>
  <c r="AU495" i="3"/>
  <c r="AU559" i="3"/>
  <c r="AU396" i="3"/>
  <c r="AU460" i="3"/>
  <c r="AU508" i="3"/>
  <c r="AU540" i="3"/>
  <c r="AU572" i="3"/>
  <c r="AU604" i="3"/>
  <c r="AU636" i="3"/>
  <c r="AU668" i="3"/>
  <c r="AU700" i="3"/>
  <c r="BA732" i="3"/>
  <c r="BA764" i="3"/>
  <c r="BA796" i="3"/>
  <c r="BA828" i="3"/>
  <c r="BA860" i="3"/>
  <c r="BA835" i="3"/>
  <c r="BA867" i="3"/>
  <c r="AX899" i="3"/>
  <c r="AX931" i="3"/>
  <c r="AU907" i="3"/>
  <c r="AU939" i="3"/>
  <c r="BA970" i="3"/>
  <c r="AX974" i="3"/>
  <c r="AX977" i="3"/>
  <c r="BA153" i="3"/>
  <c r="BA185" i="3"/>
  <c r="BA217" i="3"/>
  <c r="BA249" i="3"/>
  <c r="BA281" i="3"/>
  <c r="BA313" i="3"/>
  <c r="BA345" i="3"/>
  <c r="BA377" i="3"/>
  <c r="BA409" i="3"/>
  <c r="BA441" i="3"/>
  <c r="BA473" i="3"/>
  <c r="BA499" i="3"/>
  <c r="BA515" i="3"/>
  <c r="BA531" i="3"/>
  <c r="BA547" i="3"/>
  <c r="BA563" i="3"/>
  <c r="BA579" i="3"/>
  <c r="BA595" i="3"/>
  <c r="BA384" i="3"/>
  <c r="BA400" i="3"/>
  <c r="BA416" i="3"/>
  <c r="BA432" i="3"/>
  <c r="BA448" i="3"/>
  <c r="BA464" i="3"/>
  <c r="BA480" i="3"/>
  <c r="BA496" i="3"/>
  <c r="BA512" i="3"/>
  <c r="BA528" i="3"/>
  <c r="BA544" i="3"/>
  <c r="BA560" i="3"/>
  <c r="BA576" i="3"/>
  <c r="BA592" i="3"/>
  <c r="BA608" i="3"/>
  <c r="BA624" i="3"/>
  <c r="BA640" i="3"/>
  <c r="BA656" i="3"/>
  <c r="BA672" i="3"/>
  <c r="BA688" i="3"/>
  <c r="BA704" i="3"/>
  <c r="AX606" i="3"/>
  <c r="AX622" i="3"/>
  <c r="AX638" i="3"/>
  <c r="AX654" i="3"/>
  <c r="AX670" i="3"/>
  <c r="AX686" i="3"/>
  <c r="AX702" i="3"/>
  <c r="AX718" i="3"/>
  <c r="AX734" i="3"/>
  <c r="AX750" i="3"/>
  <c r="AX766" i="3"/>
  <c r="AX782" i="3"/>
  <c r="AX798" i="3"/>
  <c r="BA272" i="3"/>
  <c r="AU271" i="3"/>
  <c r="AU399" i="3"/>
  <c r="AU527" i="3"/>
  <c r="AU428" i="3"/>
  <c r="AU524" i="3"/>
  <c r="AU588" i="3"/>
  <c r="AU652" i="3"/>
  <c r="AU716" i="3"/>
  <c r="BA780" i="3"/>
  <c r="BA844" i="3"/>
  <c r="BA851" i="3"/>
  <c r="AX915" i="3"/>
  <c r="AU923" i="3"/>
  <c r="AX958" i="3"/>
  <c r="AX993" i="3"/>
  <c r="BA201" i="3"/>
  <c r="BA265" i="3"/>
  <c r="BA329" i="3"/>
  <c r="BA393" i="3"/>
  <c r="BA457" i="3"/>
  <c r="BA507" i="3"/>
  <c r="BA539" i="3"/>
  <c r="BA571" i="3"/>
  <c r="BA376" i="3"/>
  <c r="BA408" i="3"/>
  <c r="BA440" i="3"/>
  <c r="BA472" i="3"/>
  <c r="BA504" i="3"/>
  <c r="BA536" i="3"/>
  <c r="BA568" i="3"/>
  <c r="BA600" i="3"/>
  <c r="BA632" i="3"/>
  <c r="BA664" i="3"/>
  <c r="BA696" i="3"/>
  <c r="AX614" i="3"/>
  <c r="AX646" i="3"/>
  <c r="AX678" i="3"/>
  <c r="AX710" i="3"/>
  <c r="AX742" i="3"/>
  <c r="AX774" i="3"/>
  <c r="AX806" i="3"/>
  <c r="AX822" i="3"/>
  <c r="AU896" i="3"/>
  <c r="AU912" i="3"/>
  <c r="AU928" i="3"/>
  <c r="BA887" i="3"/>
  <c r="BA903" i="3"/>
  <c r="BA919" i="3"/>
  <c r="BA935" i="3"/>
  <c r="AU951" i="3"/>
  <c r="AU967" i="3"/>
  <c r="AU983" i="3"/>
  <c r="AU999" i="3"/>
  <c r="AU986" i="3"/>
  <c r="BA1001" i="3"/>
  <c r="AX354" i="3"/>
  <c r="AX386" i="3"/>
  <c r="AX418" i="3"/>
  <c r="AX452" i="3"/>
  <c r="AX480" i="3"/>
  <c r="AX518" i="3"/>
  <c r="AX546" i="3"/>
  <c r="AX580" i="3"/>
  <c r="AX385" i="3"/>
  <c r="AX415" i="3"/>
  <c r="AX449" i="3"/>
  <c r="AX485" i="3"/>
  <c r="AX513" i="3"/>
  <c r="AX545" i="3"/>
  <c r="AX575" i="3"/>
  <c r="AX607" i="3"/>
  <c r="AX637" i="3"/>
  <c r="AX669" i="3"/>
  <c r="AX697" i="3"/>
  <c r="BA613" i="3"/>
  <c r="BA641" i="3"/>
  <c r="BA673" i="3"/>
  <c r="BA701" i="3"/>
  <c r="BA731" i="3"/>
  <c r="BA759" i="3"/>
  <c r="BA789" i="3"/>
  <c r="BA819" i="3"/>
  <c r="AU738" i="3"/>
  <c r="AU770" i="3"/>
  <c r="AU798" i="3"/>
  <c r="AU832" i="3"/>
  <c r="AU868" i="3"/>
  <c r="AU845" i="3"/>
  <c r="AU877" i="3"/>
  <c r="AX912" i="3"/>
  <c r="AX942" i="3"/>
  <c r="AX1001" i="3"/>
  <c r="AX165" i="3"/>
  <c r="AX181" i="3"/>
  <c r="AX197" i="3"/>
  <c r="AX213" i="3"/>
  <c r="AX229" i="3"/>
  <c r="AX245" i="3"/>
  <c r="AX261" i="3"/>
  <c r="AX277" i="3"/>
  <c r="AX293" i="3"/>
  <c r="AX309" i="3"/>
  <c r="AX325" i="3"/>
  <c r="AX341" i="3"/>
  <c r="AX357" i="3"/>
  <c r="AX373" i="3"/>
  <c r="AU615" i="3"/>
  <c r="AU631" i="3"/>
  <c r="AU647" i="3"/>
  <c r="AU663" i="3"/>
  <c r="AU679" i="3"/>
  <c r="AU695" i="3"/>
  <c r="AU711" i="3"/>
  <c r="AU727" i="3"/>
  <c r="AU743" i="3"/>
  <c r="AU759" i="3"/>
  <c r="AU775" i="3"/>
  <c r="AU791" i="3"/>
  <c r="AU807" i="3"/>
  <c r="AU823" i="3"/>
  <c r="AX725" i="3"/>
  <c r="AX741" i="3"/>
  <c r="AX757" i="3"/>
  <c r="AX773" i="3"/>
  <c r="AX789" i="3"/>
  <c r="AX805" i="3"/>
  <c r="AX821" i="3"/>
  <c r="AX837" i="3"/>
  <c r="AX845" i="3"/>
  <c r="AX853" i="3"/>
  <c r="AX861" i="3"/>
  <c r="AX869" i="3"/>
  <c r="AX877" i="3"/>
  <c r="AX885" i="3"/>
  <c r="AX836" i="3"/>
  <c r="AX844" i="3"/>
  <c r="AX852" i="3"/>
  <c r="AX860" i="3"/>
  <c r="AX868" i="3"/>
  <c r="AX876" i="3"/>
  <c r="AX884" i="3"/>
  <c r="BA892" i="3"/>
  <c r="BA900" i="3"/>
  <c r="BA908" i="3"/>
  <c r="BA916" i="3"/>
  <c r="BA924" i="3"/>
  <c r="BA932" i="3"/>
  <c r="BA940" i="3"/>
  <c r="AX949" i="3"/>
  <c r="AX957" i="3"/>
  <c r="AX965" i="3"/>
  <c r="BA945" i="3"/>
  <c r="BA953" i="3"/>
  <c r="BA961" i="3"/>
  <c r="BA969" i="3"/>
  <c r="BA977" i="3"/>
  <c r="BA985" i="3"/>
  <c r="BA993" i="3"/>
  <c r="BA972" i="3"/>
  <c r="BA980" i="3"/>
  <c r="BA988" i="3"/>
  <c r="BA996" i="3"/>
  <c r="AU178" i="3"/>
  <c r="AU186" i="3"/>
  <c r="AU194" i="3"/>
  <c r="AU202" i="3"/>
  <c r="AU210" i="3"/>
  <c r="AU218" i="3"/>
  <c r="AU226" i="3"/>
  <c r="AU960" i="3"/>
  <c r="AU944" i="3"/>
  <c r="AX926" i="3"/>
  <c r="AX910" i="3"/>
  <c r="AX896" i="3"/>
  <c r="AU883" i="3"/>
  <c r="AU867" i="3"/>
  <c r="AU851" i="3"/>
  <c r="AU835" i="3"/>
  <c r="AU878" i="3"/>
  <c r="AU862" i="3"/>
  <c r="AU848" i="3"/>
  <c r="AU834" i="3"/>
  <c r="AU820" i="3"/>
  <c r="AU804" i="3"/>
  <c r="AU788" i="3"/>
  <c r="AU768" i="3"/>
  <c r="AU752" i="3"/>
  <c r="AU736" i="3"/>
  <c r="AU720" i="3"/>
  <c r="BA817" i="3"/>
  <c r="BA799" i="3"/>
  <c r="BA781" i="3"/>
  <c r="BA765" i="3"/>
  <c r="BA747" i="3"/>
  <c r="BA729" i="3"/>
  <c r="BA711" i="3"/>
  <c r="BA695" i="3"/>
  <c r="BA675" i="3"/>
  <c r="BA659" i="3"/>
  <c r="BA643" i="3"/>
  <c r="BA625" i="3"/>
  <c r="BA605" i="3"/>
  <c r="AX703" i="3"/>
  <c r="AX685" i="3"/>
  <c r="AX667" i="3"/>
  <c r="AX649" i="3"/>
  <c r="AX635" i="3"/>
  <c r="AX617" i="3"/>
  <c r="AX601" i="3"/>
  <c r="AX585" i="3"/>
  <c r="AX567" i="3"/>
  <c r="AX551" i="3"/>
  <c r="AX535" i="3"/>
  <c r="AX519" i="3"/>
  <c r="AX501" i="3"/>
  <c r="AX483" i="3"/>
  <c r="AX469" i="3"/>
  <c r="AX455" i="3"/>
  <c r="AX439" i="3"/>
  <c r="AX425" i="3"/>
  <c r="AX409" i="3"/>
  <c r="AX391" i="3"/>
  <c r="AX602" i="3"/>
  <c r="AX588" i="3"/>
  <c r="AX570" i="3"/>
  <c r="AX554" i="3"/>
  <c r="AX538" i="3"/>
  <c r="AX522" i="3"/>
  <c r="AX506" i="3"/>
  <c r="AX492" i="3"/>
  <c r="AX476" i="3"/>
  <c r="AX460" i="3"/>
  <c r="AX444" i="3"/>
  <c r="AX428" i="3"/>
  <c r="AX412" i="3"/>
  <c r="AX396" i="3"/>
  <c r="AX382" i="3"/>
  <c r="AX364" i="3"/>
  <c r="AX348" i="3"/>
  <c r="AX334" i="3"/>
  <c r="AX324" i="3"/>
  <c r="AX316" i="3"/>
  <c r="AX308" i="3"/>
  <c r="AX300" i="3"/>
  <c r="AX292" i="3"/>
  <c r="AX284" i="3"/>
  <c r="AX276" i="3"/>
  <c r="AX268" i="3"/>
  <c r="AX260" i="3"/>
  <c r="AX252" i="3"/>
  <c r="AX244" i="3"/>
  <c r="AX236" i="3"/>
  <c r="AX228" i="3"/>
  <c r="AX220" i="3"/>
  <c r="AX212" i="3"/>
  <c r="AX204" i="3"/>
  <c r="AX196" i="3"/>
  <c r="AX188" i="3"/>
  <c r="AX180" i="3"/>
  <c r="AX172" i="3"/>
  <c r="AX164" i="3"/>
  <c r="AX156" i="3"/>
  <c r="AU372" i="3"/>
  <c r="AU364" i="3"/>
  <c r="AU356" i="3"/>
  <c r="AU348" i="3"/>
  <c r="AU340" i="3"/>
  <c r="AU332" i="3"/>
  <c r="AU324" i="3"/>
  <c r="AU314" i="3"/>
  <c r="AU306" i="3"/>
  <c r="AU298" i="3"/>
  <c r="AU290" i="3"/>
  <c r="AU282" i="3"/>
  <c r="AU274" i="3"/>
  <c r="AU266" i="3"/>
  <c r="AU258" i="3"/>
  <c r="AU250" i="3"/>
  <c r="AU242" i="3"/>
  <c r="AU234" i="3"/>
  <c r="AU222" i="3"/>
  <c r="AU206" i="3"/>
  <c r="AU190" i="3"/>
  <c r="AU11" i="3"/>
  <c r="BA984" i="3"/>
  <c r="BA997" i="3"/>
  <c r="BA981" i="3"/>
  <c r="BA965" i="3"/>
  <c r="BA949" i="3"/>
  <c r="AX961" i="3"/>
  <c r="AX945" i="3"/>
  <c r="BA928" i="3"/>
  <c r="BA912" i="3"/>
  <c r="BA896" i="3"/>
  <c r="AX880" i="3"/>
  <c r="AX864" i="3"/>
  <c r="AX848" i="3"/>
  <c r="AX832" i="3"/>
  <c r="AX873" i="3"/>
  <c r="AX857" i="3"/>
  <c r="AX841" i="3"/>
  <c r="AX813" i="3"/>
  <c r="AX781" i="3"/>
  <c r="AX749" i="3"/>
  <c r="AX717" i="3"/>
  <c r="AU799" i="3"/>
  <c r="AU767" i="3"/>
  <c r="AU735" i="3"/>
  <c r="AU703" i="3"/>
  <c r="AU671" i="3"/>
  <c r="AU639" i="3"/>
  <c r="AU607" i="3"/>
  <c r="AX349" i="3"/>
  <c r="AX317" i="3"/>
  <c r="AX285" i="3"/>
  <c r="AX253" i="3"/>
  <c r="AX221" i="3"/>
  <c r="AX189" i="3"/>
  <c r="AX157" i="3"/>
  <c r="AX928" i="3"/>
  <c r="AU863" i="3"/>
  <c r="AU850" i="3"/>
  <c r="AU784" i="3"/>
  <c r="AU722" i="3"/>
  <c r="BA775" i="3"/>
  <c r="BA717" i="3"/>
  <c r="BA657" i="3"/>
  <c r="AX713" i="3"/>
  <c r="AX655" i="3"/>
  <c r="AX591" i="3"/>
  <c r="AX529" i="3"/>
  <c r="AX467" i="3"/>
  <c r="AX401" i="3"/>
  <c r="AX564" i="3"/>
  <c r="AX500" i="3"/>
  <c r="AX434" i="3"/>
  <c r="AX370" i="3"/>
  <c r="AU994" i="3"/>
  <c r="AU991" i="3"/>
  <c r="AU959" i="3"/>
  <c r="BA927" i="3"/>
  <c r="BA895" i="3"/>
  <c r="AU920" i="3"/>
  <c r="AU888" i="3"/>
  <c r="AX790" i="3"/>
  <c r="AX726" i="3"/>
  <c r="AX662" i="3"/>
  <c r="BA712" i="3"/>
  <c r="BA648" i="3"/>
  <c r="BA584" i="3"/>
  <c r="BA520" i="3"/>
  <c r="BA456" i="3"/>
  <c r="BA392" i="3"/>
  <c r="BA555" i="3"/>
  <c r="BA489" i="3"/>
  <c r="BA361" i="3"/>
  <c r="BA233" i="3"/>
  <c r="AX990" i="3"/>
  <c r="AU891" i="3"/>
  <c r="BA876" i="3"/>
  <c r="BA748" i="3"/>
  <c r="AU620" i="3"/>
  <c r="AU492" i="3"/>
  <c r="AU463" i="3"/>
  <c r="AU201" i="3"/>
  <c r="E8" i="2"/>
  <c r="I9" i="13"/>
  <c r="BA117" i="3"/>
  <c r="BA121" i="3"/>
  <c r="BA125" i="3"/>
  <c r="BA129" i="3"/>
  <c r="BA133" i="3"/>
  <c r="BA137" i="3"/>
  <c r="BA141" i="3"/>
  <c r="BA145" i="3"/>
  <c r="BA116" i="3"/>
  <c r="BA120" i="3"/>
  <c r="BB120" i="3" s="1"/>
  <c r="BA124" i="3"/>
  <c r="BA128" i="3"/>
  <c r="BB128" i="3" s="1"/>
  <c r="BA132" i="3"/>
  <c r="BA136" i="3"/>
  <c r="BB136" i="3" s="1"/>
  <c r="BA140" i="3"/>
  <c r="BA144" i="3"/>
  <c r="BB144" i="3" s="1"/>
  <c r="G17" i="17"/>
  <c r="S17" i="17" s="1"/>
  <c r="G22" i="16"/>
  <c r="O22" i="16" s="1"/>
  <c r="BA150" i="3"/>
  <c r="BA154" i="3"/>
  <c r="BB154" i="3" s="1"/>
  <c r="BA158" i="3"/>
  <c r="BA162" i="3"/>
  <c r="BB162" i="3" s="1"/>
  <c r="BA166" i="3"/>
  <c r="BA170" i="3"/>
  <c r="BB170" i="3" s="1"/>
  <c r="BA174" i="3"/>
  <c r="BA178" i="3"/>
  <c r="BB178" i="3" s="1"/>
  <c r="BA182" i="3"/>
  <c r="BA186" i="3"/>
  <c r="BB186" i="3" s="1"/>
  <c r="BA190" i="3"/>
  <c r="BA194" i="3"/>
  <c r="BB194" i="3" s="1"/>
  <c r="BA198" i="3"/>
  <c r="BA202" i="3"/>
  <c r="BB202" i="3" s="1"/>
  <c r="BA206" i="3"/>
  <c r="BA210" i="3"/>
  <c r="BB210" i="3" s="1"/>
  <c r="BA214" i="3"/>
  <c r="BA218" i="3"/>
  <c r="BB218" i="3" s="1"/>
  <c r="BA222" i="3"/>
  <c r="BA226" i="3"/>
  <c r="BB226" i="3" s="1"/>
  <c r="BA230" i="3"/>
  <c r="BA234" i="3"/>
  <c r="BB234" i="3" s="1"/>
  <c r="BA238" i="3"/>
  <c r="BA242" i="3"/>
  <c r="BB242" i="3" s="1"/>
  <c r="BA246" i="3"/>
  <c r="BA250" i="3"/>
  <c r="BB250" i="3" s="1"/>
  <c r="BA254" i="3"/>
  <c r="BA258" i="3"/>
  <c r="BB258" i="3" s="1"/>
  <c r="BA262" i="3"/>
  <c r="BA266" i="3"/>
  <c r="BB266" i="3" s="1"/>
  <c r="BA270" i="3"/>
  <c r="BA274" i="3"/>
  <c r="BB274" i="3" s="1"/>
  <c r="BA278" i="3"/>
  <c r="BA282" i="3"/>
  <c r="BB282" i="3" s="1"/>
  <c r="BA286" i="3"/>
  <c r="BA290" i="3"/>
  <c r="BB290" i="3" s="1"/>
  <c r="BA294" i="3"/>
  <c r="BA298" i="3"/>
  <c r="BB298" i="3" s="1"/>
  <c r="BA302" i="3"/>
  <c r="BA306" i="3"/>
  <c r="BB306" i="3" s="1"/>
  <c r="BA310" i="3"/>
  <c r="BA314" i="3"/>
  <c r="BB314" i="3" s="1"/>
  <c r="BA318" i="3"/>
  <c r="BA322" i="3"/>
  <c r="BB322" i="3" s="1"/>
  <c r="BA326" i="3"/>
  <c r="BA330" i="3"/>
  <c r="BB330" i="3" s="1"/>
  <c r="BA334" i="3"/>
  <c r="BA338" i="3"/>
  <c r="BB338" i="3" s="1"/>
  <c r="BA342" i="3"/>
  <c r="BA346" i="3"/>
  <c r="BB346" i="3" s="1"/>
  <c r="BA350" i="3"/>
  <c r="BA354" i="3"/>
  <c r="BB354" i="3" s="1"/>
  <c r="BA358" i="3"/>
  <c r="BA362" i="3"/>
  <c r="BB362" i="3" s="1"/>
  <c r="BA366" i="3"/>
  <c r="BA370" i="3"/>
  <c r="BB370" i="3" s="1"/>
  <c r="BA374" i="3"/>
  <c r="AU179" i="3"/>
  <c r="AU183" i="3"/>
  <c r="AU187" i="3"/>
  <c r="AU191" i="3"/>
  <c r="AU195" i="3"/>
  <c r="AU199" i="3"/>
  <c r="AU203" i="3"/>
  <c r="AU207" i="3"/>
  <c r="AU211" i="3"/>
  <c r="J9" i="13"/>
  <c r="B9" i="2"/>
  <c r="BA123" i="3"/>
  <c r="BA131" i="3"/>
  <c r="BB131" i="3" s="1"/>
  <c r="BA139" i="3"/>
  <c r="BA147" i="3"/>
  <c r="BB147" i="3" s="1"/>
  <c r="BA122" i="3"/>
  <c r="BA130" i="3"/>
  <c r="BA138" i="3"/>
  <c r="BA146" i="3"/>
  <c r="BA148" i="3"/>
  <c r="BA156" i="3"/>
  <c r="BB156" i="3" s="1"/>
  <c r="BA164" i="3"/>
  <c r="BA172" i="3"/>
  <c r="BB172" i="3" s="1"/>
  <c r="BA180" i="3"/>
  <c r="BA188" i="3"/>
  <c r="BB188" i="3" s="1"/>
  <c r="BA196" i="3"/>
  <c r="BA204" i="3"/>
  <c r="BB204" i="3" s="1"/>
  <c r="BA212" i="3"/>
  <c r="BA220" i="3"/>
  <c r="BB220" i="3" s="1"/>
  <c r="BA228" i="3"/>
  <c r="BA236" i="3"/>
  <c r="BB236" i="3" s="1"/>
  <c r="BA244" i="3"/>
  <c r="BA252" i="3"/>
  <c r="BB252" i="3" s="1"/>
  <c r="BA260" i="3"/>
  <c r="BA268" i="3"/>
  <c r="BB268" i="3" s="1"/>
  <c r="BA276" i="3"/>
  <c r="BA284" i="3"/>
  <c r="BB284" i="3" s="1"/>
  <c r="BA292" i="3"/>
  <c r="BA300" i="3"/>
  <c r="BB300" i="3" s="1"/>
  <c r="BA308" i="3"/>
  <c r="BA316" i="3"/>
  <c r="BB316" i="3" s="1"/>
  <c r="BA324" i="3"/>
  <c r="BA332" i="3"/>
  <c r="BB332" i="3" s="1"/>
  <c r="BA340" i="3"/>
  <c r="BA348" i="3"/>
  <c r="BB348" i="3" s="1"/>
  <c r="BA356" i="3"/>
  <c r="BA364" i="3"/>
  <c r="BB364" i="3" s="1"/>
  <c r="BA372" i="3"/>
  <c r="AU181" i="3"/>
  <c r="AU189" i="3"/>
  <c r="AU197" i="3"/>
  <c r="AU205" i="3"/>
  <c r="AU213" i="3"/>
  <c r="AU217" i="3"/>
  <c r="AU221" i="3"/>
  <c r="AU225" i="3"/>
  <c r="AU229" i="3"/>
  <c r="AU233" i="3"/>
  <c r="AU237" i="3"/>
  <c r="AU241" i="3"/>
  <c r="AU245" i="3"/>
  <c r="AU249" i="3"/>
  <c r="AU253" i="3"/>
  <c r="AU257" i="3"/>
  <c r="AU261" i="3"/>
  <c r="AU265" i="3"/>
  <c r="AU269" i="3"/>
  <c r="AU273" i="3"/>
  <c r="AU277" i="3"/>
  <c r="AU281" i="3"/>
  <c r="AU285" i="3"/>
  <c r="AU289" i="3"/>
  <c r="AU293" i="3"/>
  <c r="AU297" i="3"/>
  <c r="AU301" i="3"/>
  <c r="AU305" i="3"/>
  <c r="AU309" i="3"/>
  <c r="AU313" i="3"/>
  <c r="AU317" i="3"/>
  <c r="AU321" i="3"/>
  <c r="AU325" i="3"/>
  <c r="AU329" i="3"/>
  <c r="AU333" i="3"/>
  <c r="AU337" i="3"/>
  <c r="AU341" i="3"/>
  <c r="AU345" i="3"/>
  <c r="AU349" i="3"/>
  <c r="AU353" i="3"/>
  <c r="AU357" i="3"/>
  <c r="AU361" i="3"/>
  <c r="AU365" i="3"/>
  <c r="AU369" i="3"/>
  <c r="AU373" i="3"/>
  <c r="AU377" i="3"/>
  <c r="AU381" i="3"/>
  <c r="AU385" i="3"/>
  <c r="AU389" i="3"/>
  <c r="AU393" i="3"/>
  <c r="AU397" i="3"/>
  <c r="AU401" i="3"/>
  <c r="AU405" i="3"/>
  <c r="AU409" i="3"/>
  <c r="AU413" i="3"/>
  <c r="AU417" i="3"/>
  <c r="AU421" i="3"/>
  <c r="AU425" i="3"/>
  <c r="AU429" i="3"/>
  <c r="AU433" i="3"/>
  <c r="AU437" i="3"/>
  <c r="AU441" i="3"/>
  <c r="AU445" i="3"/>
  <c r="AU449" i="3"/>
  <c r="AU453" i="3"/>
  <c r="AU457" i="3"/>
  <c r="AU461" i="3"/>
  <c r="AU465" i="3"/>
  <c r="AU469" i="3"/>
  <c r="AU473" i="3"/>
  <c r="AU477" i="3"/>
  <c r="AU481" i="3"/>
  <c r="AU485" i="3"/>
  <c r="AU489" i="3"/>
  <c r="AU493" i="3"/>
  <c r="AU497" i="3"/>
  <c r="AU501" i="3"/>
  <c r="AU505" i="3"/>
  <c r="AU509" i="3"/>
  <c r="AU513" i="3"/>
  <c r="AU517" i="3"/>
  <c r="AU521" i="3"/>
  <c r="AU525" i="3"/>
  <c r="AU529" i="3"/>
  <c r="AU533" i="3"/>
  <c r="AU537" i="3"/>
  <c r="AU541" i="3"/>
  <c r="AU545" i="3"/>
  <c r="AU549" i="3"/>
  <c r="AU553" i="3"/>
  <c r="AU557" i="3"/>
  <c r="AU561" i="3"/>
  <c r="AU565" i="3"/>
  <c r="AU569" i="3"/>
  <c r="AU573" i="3"/>
  <c r="AU577" i="3"/>
  <c r="AU581" i="3"/>
  <c r="AU585" i="3"/>
  <c r="AU589" i="3"/>
  <c r="AU593" i="3"/>
  <c r="AU597" i="3"/>
  <c r="AU601" i="3"/>
  <c r="AU378" i="3"/>
  <c r="AU382" i="3"/>
  <c r="AU386" i="3"/>
  <c r="AU390" i="3"/>
  <c r="AU394" i="3"/>
  <c r="AU398" i="3"/>
  <c r="AU402" i="3"/>
  <c r="AU406" i="3"/>
  <c r="AU410" i="3"/>
  <c r="AU414" i="3"/>
  <c r="AU418" i="3"/>
  <c r="AU422" i="3"/>
  <c r="AU426" i="3"/>
  <c r="AU430" i="3"/>
  <c r="AU434" i="3"/>
  <c r="AU438" i="3"/>
  <c r="AU442" i="3"/>
  <c r="AU446" i="3"/>
  <c r="AU450" i="3"/>
  <c r="AU454" i="3"/>
  <c r="AU458" i="3"/>
  <c r="AU462" i="3"/>
  <c r="AU466" i="3"/>
  <c r="AU470" i="3"/>
  <c r="AU474" i="3"/>
  <c r="AU478" i="3"/>
  <c r="AU482" i="3"/>
  <c r="AU486" i="3"/>
  <c r="AU490" i="3"/>
  <c r="BA127" i="3"/>
  <c r="BA143" i="3"/>
  <c r="BB143" i="3" s="1"/>
  <c r="BA126" i="3"/>
  <c r="BA142" i="3"/>
  <c r="BA152" i="3"/>
  <c r="BA168" i="3"/>
  <c r="BA184" i="3"/>
  <c r="BA200" i="3"/>
  <c r="BA216" i="3"/>
  <c r="BA232" i="3"/>
  <c r="BA248" i="3"/>
  <c r="BA264" i="3"/>
  <c r="BA280" i="3"/>
  <c r="BA296" i="3"/>
  <c r="BA312" i="3"/>
  <c r="BA328" i="3"/>
  <c r="BA344" i="3"/>
  <c r="BA360" i="3"/>
  <c r="AU177" i="3"/>
  <c r="AU193" i="3"/>
  <c r="AV193" i="3" s="1"/>
  <c r="AU209" i="3"/>
  <c r="AU219" i="3"/>
  <c r="AU227" i="3"/>
  <c r="AU235" i="3"/>
  <c r="AU243" i="3"/>
  <c r="AU251" i="3"/>
  <c r="AU259" i="3"/>
  <c r="AU267" i="3"/>
  <c r="AU275" i="3"/>
  <c r="AU283" i="3"/>
  <c r="AU291" i="3"/>
  <c r="AU299" i="3"/>
  <c r="AU307" i="3"/>
  <c r="AU315" i="3"/>
  <c r="AU323" i="3"/>
  <c r="AU331" i="3"/>
  <c r="AU339" i="3"/>
  <c r="AU347" i="3"/>
  <c r="AU355" i="3"/>
  <c r="AU363" i="3"/>
  <c r="AU371" i="3"/>
  <c r="AU379" i="3"/>
  <c r="AU387" i="3"/>
  <c r="AU395" i="3"/>
  <c r="AU403" i="3"/>
  <c r="AU411" i="3"/>
  <c r="AU419" i="3"/>
  <c r="AU427" i="3"/>
  <c r="AU435" i="3"/>
  <c r="AU443" i="3"/>
  <c r="AU451" i="3"/>
  <c r="AU459" i="3"/>
  <c r="AU467" i="3"/>
  <c r="AU475" i="3"/>
  <c r="AU483" i="3"/>
  <c r="AU491" i="3"/>
  <c r="AU499" i="3"/>
  <c r="AU507" i="3"/>
  <c r="AU515" i="3"/>
  <c r="AU523" i="3"/>
  <c r="AU531" i="3"/>
  <c r="AU539" i="3"/>
  <c r="AU547" i="3"/>
  <c r="AU555" i="3"/>
  <c r="AU563" i="3"/>
  <c r="AU571" i="3"/>
  <c r="AU579" i="3"/>
  <c r="AU587" i="3"/>
  <c r="AU595" i="3"/>
  <c r="AU376" i="3"/>
  <c r="AU384" i="3"/>
  <c r="AU392" i="3"/>
  <c r="AU400" i="3"/>
  <c r="AU408" i="3"/>
  <c r="AU416" i="3"/>
  <c r="AU424" i="3"/>
  <c r="AU432" i="3"/>
  <c r="AU440" i="3"/>
  <c r="AU448" i="3"/>
  <c r="AU456" i="3"/>
  <c r="AU464" i="3"/>
  <c r="AU472" i="3"/>
  <c r="AU480" i="3"/>
  <c r="AU488" i="3"/>
  <c r="AU494" i="3"/>
  <c r="AU498" i="3"/>
  <c r="AU502" i="3"/>
  <c r="AU506" i="3"/>
  <c r="AU510" i="3"/>
  <c r="AU514" i="3"/>
  <c r="AU518" i="3"/>
  <c r="AU522" i="3"/>
  <c r="AU526" i="3"/>
  <c r="AU530" i="3"/>
  <c r="AU534" i="3"/>
  <c r="AU538" i="3"/>
  <c r="AU542" i="3"/>
  <c r="AU546" i="3"/>
  <c r="AU550" i="3"/>
  <c r="AU554" i="3"/>
  <c r="AU558" i="3"/>
  <c r="AU562" i="3"/>
  <c r="AU566" i="3"/>
  <c r="AU570" i="3"/>
  <c r="AU574" i="3"/>
  <c r="AU578" i="3"/>
  <c r="AU582" i="3"/>
  <c r="AU586" i="3"/>
  <c r="AU590" i="3"/>
  <c r="AU594" i="3"/>
  <c r="AU598" i="3"/>
  <c r="AU602" i="3"/>
  <c r="AU606" i="3"/>
  <c r="AU610" i="3"/>
  <c r="AU614" i="3"/>
  <c r="AU618" i="3"/>
  <c r="AU622" i="3"/>
  <c r="AU626" i="3"/>
  <c r="AU630" i="3"/>
  <c r="AU634" i="3"/>
  <c r="AU638" i="3"/>
  <c r="AU642" i="3"/>
  <c r="AU646" i="3"/>
  <c r="AU650" i="3"/>
  <c r="AU654" i="3"/>
  <c r="AU658" i="3"/>
  <c r="AU662" i="3"/>
  <c r="AU666" i="3"/>
  <c r="AU670" i="3"/>
  <c r="AU674" i="3"/>
  <c r="AU678" i="3"/>
  <c r="AU682" i="3"/>
  <c r="AU686" i="3"/>
  <c r="AU690" i="3"/>
  <c r="AU694" i="3"/>
  <c r="AU698" i="3"/>
  <c r="AU702" i="3"/>
  <c r="AU706" i="3"/>
  <c r="AU710" i="3"/>
  <c r="AU714" i="3"/>
  <c r="BA718" i="3"/>
  <c r="BA722" i="3"/>
  <c r="BA726" i="3"/>
  <c r="BA730" i="3"/>
  <c r="BA734" i="3"/>
  <c r="BA738" i="3"/>
  <c r="BA742" i="3"/>
  <c r="BA746" i="3"/>
  <c r="BA750" i="3"/>
  <c r="BA754" i="3"/>
  <c r="BA758" i="3"/>
  <c r="BA762" i="3"/>
  <c r="BA766" i="3"/>
  <c r="BA770" i="3"/>
  <c r="BA774" i="3"/>
  <c r="BA778" i="3"/>
  <c r="BA782" i="3"/>
  <c r="BA786" i="3"/>
  <c r="BA790" i="3"/>
  <c r="BA794" i="3"/>
  <c r="BA798" i="3"/>
  <c r="BA802" i="3"/>
  <c r="BA806" i="3"/>
  <c r="BA810" i="3"/>
  <c r="BA814" i="3"/>
  <c r="BA818" i="3"/>
  <c r="BA822" i="3"/>
  <c r="BA826" i="3"/>
  <c r="BA830" i="3"/>
  <c r="BA834" i="3"/>
  <c r="BA838" i="3"/>
  <c r="BA842" i="3"/>
  <c r="BA846" i="3"/>
  <c r="BA850" i="3"/>
  <c r="BA854" i="3"/>
  <c r="BA858" i="3"/>
  <c r="BA862" i="3"/>
  <c r="BA866" i="3"/>
  <c r="BA870" i="3"/>
  <c r="BA874" i="3"/>
  <c r="BA878" i="3"/>
  <c r="BA882" i="3"/>
  <c r="BA886" i="3"/>
  <c r="BA833" i="3"/>
  <c r="BA837" i="3"/>
  <c r="BA841" i="3"/>
  <c r="BA845" i="3"/>
  <c r="BA849" i="3"/>
  <c r="BA853" i="3"/>
  <c r="BA857" i="3"/>
  <c r="BA861" i="3"/>
  <c r="BA865" i="3"/>
  <c r="BA869" i="3"/>
  <c r="BA873" i="3"/>
  <c r="BA877" i="3"/>
  <c r="BA881" i="3"/>
  <c r="BA885" i="3"/>
  <c r="AX889" i="3"/>
  <c r="AX893" i="3"/>
  <c r="AX897" i="3"/>
  <c r="AX901" i="3"/>
  <c r="AX905" i="3"/>
  <c r="AX909" i="3"/>
  <c r="AX913" i="3"/>
  <c r="AX917" i="3"/>
  <c r="AX921" i="3"/>
  <c r="AX925" i="3"/>
  <c r="AX929" i="3"/>
  <c r="AX933" i="3"/>
  <c r="AX937" i="3"/>
  <c r="AX941" i="3"/>
  <c r="AU889" i="3"/>
  <c r="AU893" i="3"/>
  <c r="AU897" i="3"/>
  <c r="AU901" i="3"/>
  <c r="AU905" i="3"/>
  <c r="AU909" i="3"/>
  <c r="AU913" i="3"/>
  <c r="AU917" i="3"/>
  <c r="AU921" i="3"/>
  <c r="AU925" i="3"/>
  <c r="AU929" i="3"/>
  <c r="AU933" i="3"/>
  <c r="AU937" i="3"/>
  <c r="AU941" i="3"/>
  <c r="BA944" i="3"/>
  <c r="BA948" i="3"/>
  <c r="BA952" i="3"/>
  <c r="BA956" i="3"/>
  <c r="BA960" i="3"/>
  <c r="BA964" i="3"/>
  <c r="BA968" i="3"/>
  <c r="AX944" i="3"/>
  <c r="AX948" i="3"/>
  <c r="AX952" i="3"/>
  <c r="AX956" i="3"/>
  <c r="AX960" i="3"/>
  <c r="AX964" i="3"/>
  <c r="AX968" i="3"/>
  <c r="AX972" i="3"/>
  <c r="AX976" i="3"/>
  <c r="AX980" i="3"/>
  <c r="AX984" i="3"/>
  <c r="AX988" i="3"/>
  <c r="AX992" i="3"/>
  <c r="AX996" i="3"/>
  <c r="AX1000" i="3"/>
  <c r="AX975" i="3"/>
  <c r="AX979" i="3"/>
  <c r="AX983" i="3"/>
  <c r="AX987" i="3"/>
  <c r="AX991" i="3"/>
  <c r="AX995" i="3"/>
  <c r="AX999" i="3"/>
  <c r="G23" i="16"/>
  <c r="BA151" i="3"/>
  <c r="BB151" i="3" s="1"/>
  <c r="BA155" i="3"/>
  <c r="BA159" i="3"/>
  <c r="BB159" i="3" s="1"/>
  <c r="BA163" i="3"/>
  <c r="BA167" i="3"/>
  <c r="BB167" i="3" s="1"/>
  <c r="BA171" i="3"/>
  <c r="BA175" i="3"/>
  <c r="BB175" i="3" s="1"/>
  <c r="BA179" i="3"/>
  <c r="BA183" i="3"/>
  <c r="BB183" i="3" s="1"/>
  <c r="BA187" i="3"/>
  <c r="BA191" i="3"/>
  <c r="BB191" i="3" s="1"/>
  <c r="BA195" i="3"/>
  <c r="BA199" i="3"/>
  <c r="BB199" i="3" s="1"/>
  <c r="BA203" i="3"/>
  <c r="BA207" i="3"/>
  <c r="BB207" i="3" s="1"/>
  <c r="BA211" i="3"/>
  <c r="BA215" i="3"/>
  <c r="BB215" i="3" s="1"/>
  <c r="BA219" i="3"/>
  <c r="BA223" i="3"/>
  <c r="BB223" i="3" s="1"/>
  <c r="BA227" i="3"/>
  <c r="BA231" i="3"/>
  <c r="BB231" i="3" s="1"/>
  <c r="BA235" i="3"/>
  <c r="BA239" i="3"/>
  <c r="BB239" i="3" s="1"/>
  <c r="BA243" i="3"/>
  <c r="BA247" i="3"/>
  <c r="BB247" i="3" s="1"/>
  <c r="BA251" i="3"/>
  <c r="BA255" i="3"/>
  <c r="BB255" i="3" s="1"/>
  <c r="BA259" i="3"/>
  <c r="BA263" i="3"/>
  <c r="BB263" i="3" s="1"/>
  <c r="BA267" i="3"/>
  <c r="BA271" i="3"/>
  <c r="BB271" i="3" s="1"/>
  <c r="BA275" i="3"/>
  <c r="BA279" i="3"/>
  <c r="BB279" i="3" s="1"/>
  <c r="BA283" i="3"/>
  <c r="BA287" i="3"/>
  <c r="BB287" i="3" s="1"/>
  <c r="BA291" i="3"/>
  <c r="BA295" i="3"/>
  <c r="BB295" i="3" s="1"/>
  <c r="BA299" i="3"/>
  <c r="BA303" i="3"/>
  <c r="BB303" i="3" s="1"/>
  <c r="BA307" i="3"/>
  <c r="BA311" i="3"/>
  <c r="BB311" i="3" s="1"/>
  <c r="BA315" i="3"/>
  <c r="BA319" i="3"/>
  <c r="BB319" i="3" s="1"/>
  <c r="BA323" i="3"/>
  <c r="BA327" i="3"/>
  <c r="BB327" i="3" s="1"/>
  <c r="BA331" i="3"/>
  <c r="BA335" i="3"/>
  <c r="BB335" i="3" s="1"/>
  <c r="BA339" i="3"/>
  <c r="BA343" i="3"/>
  <c r="BB343" i="3" s="1"/>
  <c r="BA347" i="3"/>
  <c r="BA351" i="3"/>
  <c r="BB351" i="3" s="1"/>
  <c r="BA355" i="3"/>
  <c r="BA359" i="3"/>
  <c r="BB359" i="3" s="1"/>
  <c r="BA363" i="3"/>
  <c r="BA367" i="3"/>
  <c r="BB367" i="3" s="1"/>
  <c r="BA371" i="3"/>
  <c r="BA375" i="3"/>
  <c r="BB375" i="3" s="1"/>
  <c r="BA379" i="3"/>
  <c r="BA383" i="3"/>
  <c r="BB383" i="3" s="1"/>
  <c r="BA387" i="3"/>
  <c r="BA391" i="3"/>
  <c r="BB391" i="3" s="1"/>
  <c r="BA395" i="3"/>
  <c r="BA399" i="3"/>
  <c r="BB399" i="3" s="1"/>
  <c r="BA403" i="3"/>
  <c r="BA407" i="3"/>
  <c r="BB407" i="3" s="1"/>
  <c r="BA411" i="3"/>
  <c r="BA415" i="3"/>
  <c r="BB415" i="3" s="1"/>
  <c r="BA419" i="3"/>
  <c r="BA423" i="3"/>
  <c r="BB423" i="3" s="1"/>
  <c r="BA427" i="3"/>
  <c r="BA431" i="3"/>
  <c r="BB431" i="3" s="1"/>
  <c r="BA435" i="3"/>
  <c r="BA439" i="3"/>
  <c r="BB439" i="3" s="1"/>
  <c r="BA443" i="3"/>
  <c r="BA447" i="3"/>
  <c r="BB447" i="3" s="1"/>
  <c r="BA451" i="3"/>
  <c r="BA455" i="3"/>
  <c r="BB455" i="3" s="1"/>
  <c r="BA459" i="3"/>
  <c r="BA463" i="3"/>
  <c r="BB463" i="3" s="1"/>
  <c r="BA467" i="3"/>
  <c r="BA471" i="3"/>
  <c r="BB471" i="3" s="1"/>
  <c r="BA475" i="3"/>
  <c r="BA479" i="3"/>
  <c r="BB479" i="3" s="1"/>
  <c r="BA483" i="3"/>
  <c r="BA487" i="3"/>
  <c r="BB487" i="3" s="1"/>
  <c r="BA491" i="3"/>
  <c r="BA135" i="3"/>
  <c r="BB135" i="3" s="1"/>
  <c r="BA134" i="3"/>
  <c r="BA160" i="3"/>
  <c r="BA192" i="3"/>
  <c r="BA224" i="3"/>
  <c r="BA256" i="3"/>
  <c r="BA288" i="3"/>
  <c r="BA320" i="3"/>
  <c r="BA352" i="3"/>
  <c r="AU185" i="3"/>
  <c r="AU215" i="3"/>
  <c r="AV215" i="3" s="1"/>
  <c r="AU231" i="3"/>
  <c r="AU247" i="3"/>
  <c r="AV247" i="3" s="1"/>
  <c r="AU263" i="3"/>
  <c r="AU279" i="3"/>
  <c r="AV279" i="3" s="1"/>
  <c r="AU295" i="3"/>
  <c r="AU311" i="3"/>
  <c r="AV311" i="3" s="1"/>
  <c r="AU327" i="3"/>
  <c r="AU343" i="3"/>
  <c r="AV343" i="3" s="1"/>
  <c r="AU359" i="3"/>
  <c r="AU375" i="3"/>
  <c r="AV375" i="3" s="1"/>
  <c r="AU391" i="3"/>
  <c r="AU407" i="3"/>
  <c r="AV407" i="3" s="1"/>
  <c r="AU423" i="3"/>
  <c r="AU439" i="3"/>
  <c r="AV439" i="3" s="1"/>
  <c r="AU455" i="3"/>
  <c r="AU471" i="3"/>
  <c r="AV471" i="3" s="1"/>
  <c r="AU487" i="3"/>
  <c r="AU503" i="3"/>
  <c r="AV503" i="3" s="1"/>
  <c r="AU519" i="3"/>
  <c r="AU535" i="3"/>
  <c r="AV535" i="3" s="1"/>
  <c r="AU551" i="3"/>
  <c r="AU567" i="3"/>
  <c r="AV567" i="3" s="1"/>
  <c r="AU583" i="3"/>
  <c r="AU599" i="3"/>
  <c r="AV599" i="3" s="1"/>
  <c r="AU388" i="3"/>
  <c r="AU404" i="3"/>
  <c r="AV404" i="3" s="1"/>
  <c r="AU420" i="3"/>
  <c r="AU436" i="3"/>
  <c r="AV436" i="3" s="1"/>
  <c r="AU452" i="3"/>
  <c r="AU468" i="3"/>
  <c r="AV468" i="3" s="1"/>
  <c r="AU484" i="3"/>
  <c r="AU496" i="3"/>
  <c r="AU504" i="3"/>
  <c r="AU512" i="3"/>
  <c r="AU520" i="3"/>
  <c r="AU528" i="3"/>
  <c r="AU536" i="3"/>
  <c r="AU544" i="3"/>
  <c r="AU552" i="3"/>
  <c r="AU560" i="3"/>
  <c r="AU568" i="3"/>
  <c r="AU576" i="3"/>
  <c r="AV576" i="3" s="1"/>
  <c r="AU584" i="3"/>
  <c r="AU592" i="3"/>
  <c r="AU600" i="3"/>
  <c r="AU608" i="3"/>
  <c r="AV608" i="3" s="1"/>
  <c r="AU616" i="3"/>
  <c r="AU624" i="3"/>
  <c r="AU632" i="3"/>
  <c r="AU640" i="3"/>
  <c r="AU648" i="3"/>
  <c r="AU656" i="3"/>
  <c r="AV656" i="3" s="1"/>
  <c r="AU664" i="3"/>
  <c r="AU672" i="3"/>
  <c r="AU680" i="3"/>
  <c r="AU688" i="3"/>
  <c r="AV688" i="3" s="1"/>
  <c r="AU696" i="3"/>
  <c r="AU704" i="3"/>
  <c r="AV704" i="3" s="1"/>
  <c r="AU712" i="3"/>
  <c r="BA720" i="3"/>
  <c r="BA728" i="3"/>
  <c r="BA736" i="3"/>
  <c r="BB736" i="3" s="1"/>
  <c r="BA744" i="3"/>
  <c r="BA752" i="3"/>
  <c r="BA760" i="3"/>
  <c r="BA768" i="3"/>
  <c r="BA776" i="3"/>
  <c r="BA784" i="3"/>
  <c r="BB784" i="3" s="1"/>
  <c r="BA792" i="3"/>
  <c r="BA800" i="3"/>
  <c r="BA808" i="3"/>
  <c r="BA816" i="3"/>
  <c r="BB816" i="3" s="1"/>
  <c r="BA824" i="3"/>
  <c r="BA832" i="3"/>
  <c r="BB832" i="3" s="1"/>
  <c r="BA840" i="3"/>
  <c r="BA848" i="3"/>
  <c r="BA856" i="3"/>
  <c r="BA864" i="3"/>
  <c r="BB864" i="3" s="1"/>
  <c r="BA872" i="3"/>
  <c r="BA880" i="3"/>
  <c r="BA831" i="3"/>
  <c r="BA839" i="3"/>
  <c r="BA847" i="3"/>
  <c r="BA855" i="3"/>
  <c r="BB855" i="3" s="1"/>
  <c r="BA863" i="3"/>
  <c r="BA871" i="3"/>
  <c r="BA879" i="3"/>
  <c r="AX887" i="3"/>
  <c r="AY887" i="3" s="1"/>
  <c r="AX895" i="3"/>
  <c r="AX903" i="3"/>
  <c r="AY903" i="3" s="1"/>
  <c r="AX911" i="3"/>
  <c r="AX919" i="3"/>
  <c r="AX927" i="3"/>
  <c r="AX935" i="3"/>
  <c r="AY935" i="3" s="1"/>
  <c r="AX943" i="3"/>
  <c r="AU895" i="3"/>
  <c r="AU903" i="3"/>
  <c r="AU911" i="3"/>
  <c r="AU919" i="3"/>
  <c r="AU927" i="3"/>
  <c r="AV927" i="3" s="1"/>
  <c r="AU935" i="3"/>
  <c r="AU943" i="3"/>
  <c r="BA950" i="3"/>
  <c r="BA958" i="3"/>
  <c r="BB958" i="3" s="1"/>
  <c r="BA966" i="3"/>
  <c r="AX946" i="3"/>
  <c r="AY946" i="3" s="1"/>
  <c r="AX954" i="3"/>
  <c r="AX962" i="3"/>
  <c r="AX970" i="3"/>
  <c r="AX978" i="3"/>
  <c r="AY978" i="3" s="1"/>
  <c r="AX986" i="3"/>
  <c r="AX994" i="3"/>
  <c r="AX973" i="3"/>
  <c r="AX981" i="3"/>
  <c r="AX989" i="3"/>
  <c r="AX997" i="3"/>
  <c r="AY997" i="3" s="1"/>
  <c r="BA149" i="3"/>
  <c r="BA157" i="3"/>
  <c r="BB157" i="3" s="1"/>
  <c r="BA165" i="3"/>
  <c r="BA173" i="3"/>
  <c r="BB173" i="3" s="1"/>
  <c r="BA181" i="3"/>
  <c r="BA189" i="3"/>
  <c r="BB189" i="3" s="1"/>
  <c r="BA197" i="3"/>
  <c r="BA205" i="3"/>
  <c r="BB205" i="3" s="1"/>
  <c r="BA213" i="3"/>
  <c r="BA221" i="3"/>
  <c r="BB221" i="3" s="1"/>
  <c r="BA229" i="3"/>
  <c r="BA237" i="3"/>
  <c r="BB237" i="3" s="1"/>
  <c r="BA245" i="3"/>
  <c r="BA253" i="3"/>
  <c r="BB253" i="3" s="1"/>
  <c r="BA261" i="3"/>
  <c r="BA269" i="3"/>
  <c r="BB269" i="3" s="1"/>
  <c r="BA277" i="3"/>
  <c r="BA285" i="3"/>
  <c r="BB285" i="3" s="1"/>
  <c r="BA293" i="3"/>
  <c r="BA301" i="3"/>
  <c r="BB301" i="3" s="1"/>
  <c r="BA309" i="3"/>
  <c r="BA317" i="3"/>
  <c r="BB317" i="3" s="1"/>
  <c r="BA325" i="3"/>
  <c r="BA333" i="3"/>
  <c r="BB333" i="3" s="1"/>
  <c r="BA341" i="3"/>
  <c r="BA349" i="3"/>
  <c r="BB349" i="3" s="1"/>
  <c r="BA357" i="3"/>
  <c r="BA365" i="3"/>
  <c r="BB365" i="3" s="1"/>
  <c r="BA373" i="3"/>
  <c r="BA381" i="3"/>
  <c r="BB381" i="3" s="1"/>
  <c r="BA389" i="3"/>
  <c r="BA397" i="3"/>
  <c r="BB397" i="3" s="1"/>
  <c r="BA405" i="3"/>
  <c r="BA413" i="3"/>
  <c r="BB413" i="3" s="1"/>
  <c r="BA421" i="3"/>
  <c r="BA429" i="3"/>
  <c r="BB429" i="3" s="1"/>
  <c r="BA437" i="3"/>
  <c r="BA445" i="3"/>
  <c r="BB445" i="3" s="1"/>
  <c r="BA453" i="3"/>
  <c r="BA461" i="3"/>
  <c r="BB461" i="3" s="1"/>
  <c r="BA469" i="3"/>
  <c r="BA477" i="3"/>
  <c r="BB477" i="3" s="1"/>
  <c r="BA485" i="3"/>
  <c r="BA493" i="3"/>
  <c r="BB493" i="3" s="1"/>
  <c r="BA497" i="3"/>
  <c r="BA501" i="3"/>
  <c r="BB501" i="3" s="1"/>
  <c r="BA505" i="3"/>
  <c r="BA509" i="3"/>
  <c r="BB509" i="3" s="1"/>
  <c r="BA513" i="3"/>
  <c r="BA517" i="3"/>
  <c r="BB517" i="3" s="1"/>
  <c r="BA521" i="3"/>
  <c r="BA525" i="3"/>
  <c r="BB525" i="3" s="1"/>
  <c r="BA529" i="3"/>
  <c r="BA533" i="3"/>
  <c r="BB533" i="3" s="1"/>
  <c r="BA537" i="3"/>
  <c r="BA541" i="3"/>
  <c r="BB541" i="3" s="1"/>
  <c r="BA545" i="3"/>
  <c r="BA549" i="3"/>
  <c r="BB549" i="3" s="1"/>
  <c r="BA553" i="3"/>
  <c r="BA557" i="3"/>
  <c r="BB557" i="3" s="1"/>
  <c r="BA561" i="3"/>
  <c r="BA565" i="3"/>
  <c r="BB565" i="3" s="1"/>
  <c r="BA569" i="3"/>
  <c r="BA573" i="3"/>
  <c r="BB573" i="3" s="1"/>
  <c r="BA577" i="3"/>
  <c r="BA581" i="3"/>
  <c r="BB581" i="3" s="1"/>
  <c r="BA585" i="3"/>
  <c r="BA589" i="3"/>
  <c r="BB589" i="3" s="1"/>
  <c r="BA593" i="3"/>
  <c r="BA597" i="3"/>
  <c r="BB597" i="3" s="1"/>
  <c r="BA601" i="3"/>
  <c r="BA378" i="3"/>
  <c r="BB378" i="3" s="1"/>
  <c r="BA382" i="3"/>
  <c r="BA386" i="3"/>
  <c r="BB386" i="3" s="1"/>
  <c r="BA390" i="3"/>
  <c r="BA394" i="3"/>
  <c r="BB394" i="3" s="1"/>
  <c r="BA398" i="3"/>
  <c r="BA402" i="3"/>
  <c r="BB402" i="3" s="1"/>
  <c r="BA406" i="3"/>
  <c r="BA410" i="3"/>
  <c r="BB410" i="3" s="1"/>
  <c r="BA414" i="3"/>
  <c r="BA418" i="3"/>
  <c r="BB418" i="3" s="1"/>
  <c r="BA422" i="3"/>
  <c r="BA426" i="3"/>
  <c r="BB426" i="3" s="1"/>
  <c r="BA430" i="3"/>
  <c r="BA434" i="3"/>
  <c r="BB434" i="3" s="1"/>
  <c r="BA438" i="3"/>
  <c r="BA442" i="3"/>
  <c r="BB442" i="3" s="1"/>
  <c r="BA446" i="3"/>
  <c r="BA450" i="3"/>
  <c r="BB450" i="3" s="1"/>
  <c r="BA454" i="3"/>
  <c r="BA458" i="3"/>
  <c r="BB458" i="3" s="1"/>
  <c r="BA462" i="3"/>
  <c r="BA466" i="3"/>
  <c r="BB466" i="3" s="1"/>
  <c r="BA470" i="3"/>
  <c r="BA474" i="3"/>
  <c r="BB474" i="3" s="1"/>
  <c r="BA478" i="3"/>
  <c r="BA482" i="3"/>
  <c r="BB482" i="3" s="1"/>
  <c r="BA486" i="3"/>
  <c r="BA490" i="3"/>
  <c r="BB490" i="3" s="1"/>
  <c r="BA494" i="3"/>
  <c r="BA498" i="3"/>
  <c r="BB498" i="3" s="1"/>
  <c r="BA502" i="3"/>
  <c r="BA506" i="3"/>
  <c r="BB506" i="3" s="1"/>
  <c r="BA510" i="3"/>
  <c r="BA514" i="3"/>
  <c r="BB514" i="3" s="1"/>
  <c r="BA518" i="3"/>
  <c r="BA522" i="3"/>
  <c r="BB522" i="3" s="1"/>
  <c r="BA526" i="3"/>
  <c r="BA530" i="3"/>
  <c r="BB530" i="3" s="1"/>
  <c r="BA534" i="3"/>
  <c r="BA538" i="3"/>
  <c r="BB538" i="3" s="1"/>
  <c r="BA542" i="3"/>
  <c r="BA546" i="3"/>
  <c r="BB546" i="3" s="1"/>
  <c r="BA550" i="3"/>
  <c r="BA554" i="3"/>
  <c r="BB554" i="3" s="1"/>
  <c r="BA558" i="3"/>
  <c r="BA562" i="3"/>
  <c r="BB562" i="3" s="1"/>
  <c r="BA566" i="3"/>
  <c r="BA570" i="3"/>
  <c r="BB570" i="3" s="1"/>
  <c r="BA574" i="3"/>
  <c r="BA578" i="3"/>
  <c r="BB578" i="3" s="1"/>
  <c r="BA582" i="3"/>
  <c r="BA586" i="3"/>
  <c r="BB586" i="3" s="1"/>
  <c r="BA590" i="3"/>
  <c r="BA594" i="3"/>
  <c r="BB594" i="3" s="1"/>
  <c r="BA598" i="3"/>
  <c r="BA602" i="3"/>
  <c r="BB602" i="3" s="1"/>
  <c r="BA606" i="3"/>
  <c r="BA610" i="3"/>
  <c r="BB610" i="3" s="1"/>
  <c r="BA614" i="3"/>
  <c r="BA618" i="3"/>
  <c r="BB618" i="3" s="1"/>
  <c r="BA622" i="3"/>
  <c r="BA626" i="3"/>
  <c r="BB626" i="3" s="1"/>
  <c r="BA630" i="3"/>
  <c r="BA634" i="3"/>
  <c r="BB634" i="3" s="1"/>
  <c r="BA638" i="3"/>
  <c r="BA642" i="3"/>
  <c r="BB642" i="3" s="1"/>
  <c r="BA646" i="3"/>
  <c r="BA650" i="3"/>
  <c r="BB650" i="3" s="1"/>
  <c r="BA654" i="3"/>
  <c r="BA658" i="3"/>
  <c r="BB658" i="3" s="1"/>
  <c r="BA662" i="3"/>
  <c r="BA666" i="3"/>
  <c r="BB666" i="3" s="1"/>
  <c r="BA670" i="3"/>
  <c r="BA674" i="3"/>
  <c r="BB674" i="3" s="1"/>
  <c r="BA678" i="3"/>
  <c r="BA682" i="3"/>
  <c r="BB682" i="3" s="1"/>
  <c r="BA686" i="3"/>
  <c r="BA690" i="3"/>
  <c r="BB690" i="3" s="1"/>
  <c r="BA694" i="3"/>
  <c r="BA698" i="3"/>
  <c r="BB698" i="3" s="1"/>
  <c r="BA702" i="3"/>
  <c r="BA706" i="3"/>
  <c r="BB706" i="3" s="1"/>
  <c r="BA710" i="3"/>
  <c r="BA714" i="3"/>
  <c r="BB714" i="3" s="1"/>
  <c r="AX604" i="3"/>
  <c r="AX608" i="3"/>
  <c r="AY608" i="3" s="1"/>
  <c r="AX612" i="3"/>
  <c r="AX616" i="3"/>
  <c r="AY616" i="3" s="1"/>
  <c r="AX620" i="3"/>
  <c r="AX624" i="3"/>
  <c r="AY624" i="3" s="1"/>
  <c r="AX628" i="3"/>
  <c r="AX632" i="3"/>
  <c r="AY632" i="3" s="1"/>
  <c r="AX636" i="3"/>
  <c r="AX640" i="3"/>
  <c r="AY640" i="3" s="1"/>
  <c r="AX644" i="3"/>
  <c r="AX648" i="3"/>
  <c r="AY648" i="3" s="1"/>
  <c r="AX652" i="3"/>
  <c r="AX656" i="3"/>
  <c r="AY656" i="3" s="1"/>
  <c r="AX660" i="3"/>
  <c r="AX664" i="3"/>
  <c r="AY664" i="3" s="1"/>
  <c r="AX668" i="3"/>
  <c r="AX672" i="3"/>
  <c r="AY672" i="3" s="1"/>
  <c r="AX676" i="3"/>
  <c r="AX680" i="3"/>
  <c r="AY680" i="3" s="1"/>
  <c r="AX684" i="3"/>
  <c r="AX688" i="3"/>
  <c r="AY688" i="3" s="1"/>
  <c r="AX692" i="3"/>
  <c r="AX696" i="3"/>
  <c r="AY696" i="3" s="1"/>
  <c r="AX700" i="3"/>
  <c r="AX704" i="3"/>
  <c r="AY704" i="3" s="1"/>
  <c r="AX708" i="3"/>
  <c r="AX712" i="3"/>
  <c r="AY712" i="3" s="1"/>
  <c r="AX716" i="3"/>
  <c r="AX720" i="3"/>
  <c r="AY720" i="3" s="1"/>
  <c r="AX724" i="3"/>
  <c r="AX728" i="3"/>
  <c r="AY728" i="3" s="1"/>
  <c r="AX732" i="3"/>
  <c r="AX736" i="3"/>
  <c r="AY736" i="3" s="1"/>
  <c r="AX740" i="3"/>
  <c r="AX744" i="3"/>
  <c r="AY744" i="3" s="1"/>
  <c r="AX748" i="3"/>
  <c r="AX752" i="3"/>
  <c r="AY752" i="3" s="1"/>
  <c r="AX756" i="3"/>
  <c r="AX760" i="3"/>
  <c r="AY760" i="3" s="1"/>
  <c r="AX764" i="3"/>
  <c r="AX768" i="3"/>
  <c r="AY768" i="3" s="1"/>
  <c r="AX772" i="3"/>
  <c r="AX776" i="3"/>
  <c r="AY776" i="3" s="1"/>
  <c r="AX780" i="3"/>
  <c r="AX784" i="3"/>
  <c r="AY784" i="3" s="1"/>
  <c r="AX788" i="3"/>
  <c r="AX792" i="3"/>
  <c r="AY792" i="3" s="1"/>
  <c r="AX796" i="3"/>
  <c r="AX800" i="3"/>
  <c r="AY800" i="3" s="1"/>
  <c r="AX804" i="3"/>
  <c r="AX808" i="3"/>
  <c r="AY808" i="3" s="1"/>
  <c r="AX812" i="3"/>
  <c r="AX816" i="3"/>
  <c r="AY816" i="3" s="1"/>
  <c r="AX820" i="3"/>
  <c r="AX824" i="3"/>
  <c r="AY824" i="3" s="1"/>
  <c r="AX828" i="3"/>
  <c r="AU890" i="3"/>
  <c r="AV890" i="3" s="1"/>
  <c r="AU894" i="3"/>
  <c r="AU898" i="3"/>
  <c r="AV898" i="3" s="1"/>
  <c r="AU902" i="3"/>
  <c r="AU906" i="3"/>
  <c r="AV906" i="3" s="1"/>
  <c r="AU910" i="3"/>
  <c r="AU914" i="3"/>
  <c r="AV914" i="3" s="1"/>
  <c r="AU918" i="3"/>
  <c r="AU922" i="3"/>
  <c r="AV922" i="3" s="1"/>
  <c r="AU926" i="3"/>
  <c r="AU930" i="3"/>
  <c r="AV930" i="3" s="1"/>
  <c r="AU934" i="3"/>
  <c r="AU938" i="3"/>
  <c r="AV938" i="3" s="1"/>
  <c r="AU942" i="3"/>
  <c r="BA889" i="3"/>
  <c r="BB889" i="3" s="1"/>
  <c r="BA893" i="3"/>
  <c r="BA897" i="3"/>
  <c r="BB897" i="3" s="1"/>
  <c r="BA901" i="3"/>
  <c r="BA905" i="3"/>
  <c r="BB905" i="3" s="1"/>
  <c r="BA909" i="3"/>
  <c r="BA913" i="3"/>
  <c r="BB913" i="3" s="1"/>
  <c r="BA917" i="3"/>
  <c r="BA921" i="3"/>
  <c r="BB921" i="3" s="1"/>
  <c r="BA925" i="3"/>
  <c r="BA929" i="3"/>
  <c r="BB929" i="3" s="1"/>
  <c r="BA933" i="3"/>
  <c r="BA937" i="3"/>
  <c r="BB937" i="3" s="1"/>
  <c r="BA941" i="3"/>
  <c r="AU945" i="3"/>
  <c r="AV945" i="3" s="1"/>
  <c r="AU949" i="3"/>
  <c r="AU953" i="3"/>
  <c r="AV953" i="3" s="1"/>
  <c r="AU957" i="3"/>
  <c r="AU961" i="3"/>
  <c r="AV961" i="3" s="1"/>
  <c r="AU965" i="3"/>
  <c r="AU969" i="3"/>
  <c r="AV969" i="3" s="1"/>
  <c r="AU973" i="3"/>
  <c r="AU977" i="3"/>
  <c r="AV977" i="3" s="1"/>
  <c r="AU981" i="3"/>
  <c r="AU985" i="3"/>
  <c r="AV985" i="3" s="1"/>
  <c r="AU989" i="3"/>
  <c r="AU993" i="3"/>
  <c r="AV993" i="3" s="1"/>
  <c r="AU997" i="3"/>
  <c r="BA1000" i="3"/>
  <c r="BB1000" i="3" s="1"/>
  <c r="AU976" i="3"/>
  <c r="AU980" i="3"/>
  <c r="AV980" i="3" s="1"/>
  <c r="AU984" i="3"/>
  <c r="AU988" i="3"/>
  <c r="AV988" i="3" s="1"/>
  <c r="AU992" i="3"/>
  <c r="AU996" i="3"/>
  <c r="AV996" i="3" s="1"/>
  <c r="AU1000" i="3"/>
  <c r="G18" i="17"/>
  <c r="O18" i="17" s="1"/>
  <c r="AX328" i="3"/>
  <c r="AX342" i="3"/>
  <c r="AY342" i="3" s="1"/>
  <c r="AX350" i="3"/>
  <c r="AX356" i="3"/>
  <c r="AY356" i="3" s="1"/>
  <c r="AX366" i="3"/>
  <c r="AX374" i="3"/>
  <c r="AY374" i="3" s="1"/>
  <c r="AX380" i="3"/>
  <c r="AX390" i="3"/>
  <c r="AY390" i="3" s="1"/>
  <c r="AX398" i="3"/>
  <c r="AX406" i="3"/>
  <c r="AY406" i="3" s="1"/>
  <c r="AX414" i="3"/>
  <c r="AX422" i="3"/>
  <c r="AY422" i="3" s="1"/>
  <c r="AX430" i="3"/>
  <c r="AX438" i="3"/>
  <c r="AY438" i="3" s="1"/>
  <c r="AX446" i="3"/>
  <c r="AX456" i="3"/>
  <c r="AY456" i="3" s="1"/>
  <c r="AX462" i="3"/>
  <c r="AX470" i="3"/>
  <c r="AY470" i="3" s="1"/>
  <c r="AX478" i="3"/>
  <c r="AX484" i="3"/>
  <c r="AY484" i="3" s="1"/>
  <c r="AX496" i="3"/>
  <c r="AX504" i="3"/>
  <c r="AY504" i="3" s="1"/>
  <c r="AX514" i="3"/>
  <c r="AX520" i="3"/>
  <c r="AY520" i="3" s="1"/>
  <c r="AX528" i="3"/>
  <c r="AX536" i="3"/>
  <c r="AY536" i="3" s="1"/>
  <c r="AX544" i="3"/>
  <c r="AX552" i="3"/>
  <c r="AY552" i="3" s="1"/>
  <c r="AX560" i="3"/>
  <c r="AX568" i="3"/>
  <c r="AY568" i="3" s="1"/>
  <c r="AX576" i="3"/>
  <c r="AX584" i="3"/>
  <c r="AY584" i="3" s="1"/>
  <c r="AX590" i="3"/>
  <c r="AX600" i="3"/>
  <c r="AY600" i="3" s="1"/>
  <c r="AX381" i="3"/>
  <c r="AX389" i="3"/>
  <c r="AY389" i="3" s="1"/>
  <c r="AX397" i="3"/>
  <c r="AX405" i="3"/>
  <c r="AY405" i="3" s="1"/>
  <c r="AX411" i="3"/>
  <c r="AX419" i="3"/>
  <c r="AY419" i="3" s="1"/>
  <c r="AX427" i="3"/>
  <c r="AX437" i="3"/>
  <c r="AY437" i="3" s="1"/>
  <c r="AX445" i="3"/>
  <c r="AX453" i="3"/>
  <c r="AY453" i="3" s="1"/>
  <c r="AX463" i="3"/>
  <c r="AX471" i="3"/>
  <c r="AY471" i="3" s="1"/>
  <c r="AX479" i="3"/>
  <c r="AX487" i="3"/>
  <c r="AY487" i="3" s="1"/>
  <c r="AX495" i="3"/>
  <c r="AX503" i="3"/>
  <c r="AY503" i="3" s="1"/>
  <c r="AX509" i="3"/>
  <c r="AX517" i="3"/>
  <c r="AY517" i="3" s="1"/>
  <c r="AX527" i="3"/>
  <c r="AX533" i="3"/>
  <c r="AY533" i="3" s="1"/>
  <c r="AX541" i="3"/>
  <c r="AX549" i="3"/>
  <c r="AY549" i="3" s="1"/>
  <c r="AX557" i="3"/>
  <c r="AX565" i="3"/>
  <c r="AY565" i="3" s="1"/>
  <c r="AX571" i="3"/>
  <c r="AX579" i="3"/>
  <c r="AY579" i="3" s="1"/>
  <c r="AX587" i="3"/>
  <c r="AX595" i="3"/>
  <c r="AY595" i="3" s="1"/>
  <c r="AX603" i="3"/>
  <c r="AX611" i="3"/>
  <c r="AY611" i="3" s="1"/>
  <c r="AX619" i="3"/>
  <c r="AX627" i="3"/>
  <c r="AY627" i="3" s="1"/>
  <c r="AX633" i="3"/>
  <c r="AX641" i="3"/>
  <c r="AY641" i="3" s="1"/>
  <c r="AX651" i="3"/>
  <c r="AX659" i="3"/>
  <c r="AY659" i="3" s="1"/>
  <c r="AX665" i="3"/>
  <c r="AX673" i="3"/>
  <c r="AY673" i="3" s="1"/>
  <c r="AX679" i="3"/>
  <c r="AX687" i="3"/>
  <c r="AY687" i="3" s="1"/>
  <c r="AX693" i="3"/>
  <c r="AX701" i="3"/>
  <c r="AY701" i="3" s="1"/>
  <c r="AX709" i="3"/>
  <c r="BA603" i="3"/>
  <c r="BB603" i="3" s="1"/>
  <c r="BA609" i="3"/>
  <c r="BA617" i="3"/>
  <c r="BB617" i="3" s="1"/>
  <c r="BA623" i="3"/>
  <c r="BA631" i="3"/>
  <c r="BB631" i="3" s="1"/>
  <c r="BA639" i="3"/>
  <c r="BA645" i="3"/>
  <c r="BB645" i="3" s="1"/>
  <c r="BA653" i="3"/>
  <c r="BA661" i="3"/>
  <c r="BB661" i="3" s="1"/>
  <c r="BA669" i="3"/>
  <c r="BA677" i="3"/>
  <c r="BB677" i="3" s="1"/>
  <c r="BA683" i="3"/>
  <c r="BA691" i="3"/>
  <c r="BB691" i="3" s="1"/>
  <c r="BA697" i="3"/>
  <c r="BA705" i="3"/>
  <c r="BB705" i="3" s="1"/>
  <c r="BA713" i="3"/>
  <c r="BA721" i="3"/>
  <c r="BB721" i="3" s="1"/>
  <c r="BA727" i="3"/>
  <c r="BA735" i="3"/>
  <c r="BB735" i="3" s="1"/>
  <c r="BA741" i="3"/>
  <c r="BA749" i="3"/>
  <c r="BB749" i="3" s="1"/>
  <c r="BA757" i="3"/>
  <c r="BA763" i="3"/>
  <c r="BB763" i="3" s="1"/>
  <c r="BA771" i="3"/>
  <c r="BA779" i="3"/>
  <c r="BB779" i="3" s="1"/>
  <c r="BA785" i="3"/>
  <c r="BA793" i="3"/>
  <c r="BB793" i="3" s="1"/>
  <c r="BA801" i="3"/>
  <c r="BA809" i="3"/>
  <c r="BB809" i="3" s="1"/>
  <c r="BA815" i="3"/>
  <c r="BA823" i="3"/>
  <c r="BB823" i="3" s="1"/>
  <c r="AU718" i="3"/>
  <c r="AU726" i="3"/>
  <c r="AV726" i="3" s="1"/>
  <c r="AU734" i="3"/>
  <c r="AU742" i="3"/>
  <c r="AV742" i="3" s="1"/>
  <c r="AU750" i="3"/>
  <c r="AU758" i="3"/>
  <c r="AV758" i="3" s="1"/>
  <c r="AU766" i="3"/>
  <c r="AU772" i="3"/>
  <c r="AV772" i="3" s="1"/>
  <c r="AU780" i="3"/>
  <c r="AU786" i="3"/>
  <c r="AV786" i="3" s="1"/>
  <c r="AU794" i="3"/>
  <c r="AU802" i="3"/>
  <c r="AV802" i="3" s="1"/>
  <c r="AU810" i="3"/>
  <c r="AU818" i="3"/>
  <c r="AV818" i="3" s="1"/>
  <c r="AU828" i="3"/>
  <c r="AU838" i="3"/>
  <c r="AV838" i="3" s="1"/>
  <c r="AU846" i="3"/>
  <c r="AU854" i="3"/>
  <c r="AV854" i="3" s="1"/>
  <c r="AU864" i="3"/>
  <c r="AU872" i="3"/>
  <c r="AV872" i="3" s="1"/>
  <c r="AU880" i="3"/>
  <c r="AU833" i="3"/>
  <c r="AV833" i="3" s="1"/>
  <c r="AU841" i="3"/>
  <c r="AU849" i="3"/>
  <c r="AV849" i="3" s="1"/>
  <c r="AU857" i="3"/>
  <c r="AU865" i="3"/>
  <c r="AV865" i="3" s="1"/>
  <c r="AU873" i="3"/>
  <c r="AU881" i="3"/>
  <c r="AV881" i="3" s="1"/>
  <c r="AX892" i="3"/>
  <c r="AX898" i="3"/>
  <c r="AY898" i="3" s="1"/>
  <c r="AX908" i="3"/>
  <c r="AX916" i="3"/>
  <c r="AY916" i="3" s="1"/>
  <c r="AX924" i="3"/>
  <c r="AX932" i="3"/>
  <c r="AY932" i="3" s="1"/>
  <c r="AX938" i="3"/>
  <c r="AU946" i="3"/>
  <c r="AV946" i="3" s="1"/>
  <c r="AU954" i="3"/>
  <c r="AU962" i="3"/>
  <c r="AV962" i="3" s="1"/>
  <c r="AU972" i="3"/>
  <c r="AX151" i="3"/>
  <c r="AY151" i="3" s="1"/>
  <c r="AX155" i="3"/>
  <c r="AX159" i="3"/>
  <c r="AY159" i="3" s="1"/>
  <c r="AX163" i="3"/>
  <c r="AX167" i="3"/>
  <c r="AY167" i="3" s="1"/>
  <c r="AX171" i="3"/>
  <c r="AX175" i="3"/>
  <c r="AY175" i="3" s="1"/>
  <c r="AX179" i="3"/>
  <c r="AX183" i="3"/>
  <c r="AY183" i="3" s="1"/>
  <c r="AX187" i="3"/>
  <c r="AX191" i="3"/>
  <c r="AY191" i="3" s="1"/>
  <c r="AX195" i="3"/>
  <c r="AX199" i="3"/>
  <c r="AY199" i="3" s="1"/>
  <c r="AX203" i="3"/>
  <c r="AX207" i="3"/>
  <c r="AY207" i="3" s="1"/>
  <c r="AX211" i="3"/>
  <c r="AX215" i="3"/>
  <c r="AY215" i="3" s="1"/>
  <c r="AX219" i="3"/>
  <c r="AX223" i="3"/>
  <c r="AY223" i="3" s="1"/>
  <c r="AX227" i="3"/>
  <c r="AX231" i="3"/>
  <c r="AY231" i="3" s="1"/>
  <c r="AX235" i="3"/>
  <c r="AX239" i="3"/>
  <c r="AY239" i="3" s="1"/>
  <c r="AX243" i="3"/>
  <c r="AX247" i="3"/>
  <c r="AY247" i="3" s="1"/>
  <c r="AX251" i="3"/>
  <c r="AX255" i="3"/>
  <c r="AY255" i="3" s="1"/>
  <c r="AX259" i="3"/>
  <c r="AX263" i="3"/>
  <c r="AY263" i="3" s="1"/>
  <c r="AX267" i="3"/>
  <c r="AX271" i="3"/>
  <c r="AY271" i="3" s="1"/>
  <c r="AX275" i="3"/>
  <c r="AX279" i="3"/>
  <c r="AY279" i="3" s="1"/>
  <c r="AX283" i="3"/>
  <c r="AX287" i="3"/>
  <c r="AY287" i="3" s="1"/>
  <c r="AX291" i="3"/>
  <c r="AX295" i="3"/>
  <c r="AY295" i="3" s="1"/>
  <c r="AX299" i="3"/>
  <c r="AX303" i="3"/>
  <c r="AY303" i="3" s="1"/>
  <c r="AX307" i="3"/>
  <c r="AX311" i="3"/>
  <c r="AY311" i="3" s="1"/>
  <c r="AX315" i="3"/>
  <c r="AX319" i="3"/>
  <c r="AY319" i="3" s="1"/>
  <c r="AX323" i="3"/>
  <c r="AX327" i="3"/>
  <c r="AY327" i="3" s="1"/>
  <c r="AX331" i="3"/>
  <c r="AX335" i="3"/>
  <c r="AY335" i="3" s="1"/>
  <c r="AX339" i="3"/>
  <c r="AX343" i="3"/>
  <c r="AY343" i="3" s="1"/>
  <c r="AX347" i="3"/>
  <c r="AX351" i="3"/>
  <c r="AY351" i="3" s="1"/>
  <c r="AX355" i="3"/>
  <c r="AX359" i="3"/>
  <c r="AY359" i="3" s="1"/>
  <c r="AX363" i="3"/>
  <c r="AX367" i="3"/>
  <c r="AY367" i="3" s="1"/>
  <c r="AX371" i="3"/>
  <c r="AX375" i="3"/>
  <c r="AY375" i="3" s="1"/>
  <c r="AU605" i="3"/>
  <c r="AU609" i="3"/>
  <c r="AV609" i="3" s="1"/>
  <c r="AU613" i="3"/>
  <c r="AU617" i="3"/>
  <c r="AV617" i="3" s="1"/>
  <c r="AU621" i="3"/>
  <c r="AU625" i="3"/>
  <c r="AV625" i="3" s="1"/>
  <c r="AU629" i="3"/>
  <c r="AU633" i="3"/>
  <c r="AV633" i="3" s="1"/>
  <c r="AU637" i="3"/>
  <c r="AU641" i="3"/>
  <c r="AV641" i="3" s="1"/>
  <c r="AU645" i="3"/>
  <c r="AU649" i="3"/>
  <c r="AV649" i="3" s="1"/>
  <c r="AU653" i="3"/>
  <c r="AU657" i="3"/>
  <c r="AV657" i="3" s="1"/>
  <c r="AU661" i="3"/>
  <c r="AU665" i="3"/>
  <c r="AV665" i="3" s="1"/>
  <c r="AU669" i="3"/>
  <c r="AU673" i="3"/>
  <c r="AV673" i="3" s="1"/>
  <c r="AU677" i="3"/>
  <c r="AU681" i="3"/>
  <c r="AV681" i="3" s="1"/>
  <c r="AU685" i="3"/>
  <c r="AU689" i="3"/>
  <c r="AV689" i="3" s="1"/>
  <c r="AU693" i="3"/>
  <c r="AU697" i="3"/>
  <c r="AV697" i="3" s="1"/>
  <c r="AU701" i="3"/>
  <c r="AU705" i="3"/>
  <c r="AV705" i="3" s="1"/>
  <c r="AU709" i="3"/>
  <c r="AU713" i="3"/>
  <c r="AV713" i="3" s="1"/>
  <c r="AU717" i="3"/>
  <c r="AU721" i="3"/>
  <c r="AV721" i="3" s="1"/>
  <c r="AU725" i="3"/>
  <c r="AU729" i="3"/>
  <c r="AV729" i="3" s="1"/>
  <c r="AU733" i="3"/>
  <c r="AU737" i="3"/>
  <c r="AV737" i="3" s="1"/>
  <c r="AU741" i="3"/>
  <c r="AU745" i="3"/>
  <c r="AV745" i="3" s="1"/>
  <c r="AU749" i="3"/>
  <c r="AU753" i="3"/>
  <c r="AV753" i="3" s="1"/>
  <c r="AU757" i="3"/>
  <c r="AU761" i="3"/>
  <c r="AV761" i="3" s="1"/>
  <c r="AU765" i="3"/>
  <c r="AU769" i="3"/>
  <c r="AV769" i="3" s="1"/>
  <c r="AU773" i="3"/>
  <c r="AU777" i="3"/>
  <c r="AV777" i="3" s="1"/>
  <c r="AU781" i="3"/>
  <c r="AU785" i="3"/>
  <c r="AV785" i="3" s="1"/>
  <c r="AU789" i="3"/>
  <c r="AU793" i="3"/>
  <c r="AV793" i="3" s="1"/>
  <c r="AU797" i="3"/>
  <c r="AU801" i="3"/>
  <c r="AV801" i="3" s="1"/>
  <c r="AU805" i="3"/>
  <c r="AU809" i="3"/>
  <c r="AV809" i="3" s="1"/>
  <c r="AU813" i="3"/>
  <c r="AU817" i="3"/>
  <c r="AV817" i="3" s="1"/>
  <c r="AU821" i="3"/>
  <c r="AU825" i="3"/>
  <c r="AV825" i="3" s="1"/>
  <c r="AU829" i="3"/>
  <c r="AX719" i="3"/>
  <c r="AY719" i="3" s="1"/>
  <c r="AX723" i="3"/>
  <c r="AX727" i="3"/>
  <c r="AY727" i="3" s="1"/>
  <c r="AX731" i="3"/>
  <c r="AX735" i="3"/>
  <c r="AY735" i="3" s="1"/>
  <c r="AX739" i="3"/>
  <c r="AX743" i="3"/>
  <c r="AY743" i="3" s="1"/>
  <c r="AX747" i="3"/>
  <c r="AX751" i="3"/>
  <c r="AY751" i="3" s="1"/>
  <c r="AX755" i="3"/>
  <c r="AX759" i="3"/>
  <c r="AY759" i="3" s="1"/>
  <c r="AX763" i="3"/>
  <c r="AX767" i="3"/>
  <c r="AY767" i="3" s="1"/>
  <c r="AX771" i="3"/>
  <c r="AX775" i="3"/>
  <c r="AY775" i="3" s="1"/>
  <c r="AX779" i="3"/>
  <c r="AX783" i="3"/>
  <c r="AY783" i="3" s="1"/>
  <c r="AX787" i="3"/>
  <c r="AX791" i="3"/>
  <c r="AY791" i="3" s="1"/>
  <c r="AX795" i="3"/>
  <c r="AX799" i="3"/>
  <c r="AY799" i="3" s="1"/>
  <c r="AX803" i="3"/>
  <c r="AX807" i="3"/>
  <c r="AY807" i="3" s="1"/>
  <c r="AX811" i="3"/>
  <c r="AX815" i="3"/>
  <c r="AY815" i="3" s="1"/>
  <c r="AX819" i="3"/>
  <c r="AX823" i="3"/>
  <c r="AY823" i="3" s="1"/>
  <c r="AX827" i="3"/>
  <c r="AX831" i="3"/>
  <c r="AY831" i="3" s="1"/>
  <c r="AX835" i="3"/>
  <c r="AU970" i="3"/>
  <c r="AV970" i="3" s="1"/>
  <c r="AU964" i="3"/>
  <c r="AU956" i="3"/>
  <c r="AV956" i="3" s="1"/>
  <c r="AU948" i="3"/>
  <c r="AX940" i="3"/>
  <c r="AY940" i="3" s="1"/>
  <c r="AX930" i="3"/>
  <c r="AX922" i="3"/>
  <c r="AY922" i="3" s="1"/>
  <c r="AX914" i="3"/>
  <c r="AX906" i="3"/>
  <c r="AY906" i="3" s="1"/>
  <c r="AX900" i="3"/>
  <c r="AX890" i="3"/>
  <c r="AY890" i="3" s="1"/>
  <c r="AU887" i="3"/>
  <c r="AU879" i="3"/>
  <c r="AV879" i="3" s="1"/>
  <c r="AU871" i="3"/>
  <c r="AU861" i="3"/>
  <c r="AV861" i="3" s="1"/>
  <c r="AU855" i="3"/>
  <c r="AU847" i="3"/>
  <c r="AV847" i="3" s="1"/>
  <c r="AU839" i="3"/>
  <c r="AU831" i="3"/>
  <c r="AV831" i="3" s="1"/>
  <c r="AU882" i="3"/>
  <c r="AU874" i="3"/>
  <c r="AV874" i="3" s="1"/>
  <c r="AU866" i="3"/>
  <c r="AU860" i="3"/>
  <c r="AV860" i="3" s="1"/>
  <c r="AU852" i="3"/>
  <c r="AU844" i="3"/>
  <c r="AV844" i="3" s="1"/>
  <c r="AU836" i="3"/>
  <c r="AU830" i="3"/>
  <c r="AV830" i="3" s="1"/>
  <c r="AU822" i="3"/>
  <c r="AU816" i="3"/>
  <c r="AV816" i="3" s="1"/>
  <c r="AU808" i="3"/>
  <c r="AU800" i="3"/>
  <c r="AV800" i="3" s="1"/>
  <c r="AU792" i="3"/>
  <c r="AU782" i="3"/>
  <c r="AV782" i="3" s="1"/>
  <c r="AU774" i="3"/>
  <c r="AU764" i="3"/>
  <c r="AV764" i="3" s="1"/>
  <c r="AU756" i="3"/>
  <c r="AU748" i="3"/>
  <c r="AV748" i="3" s="1"/>
  <c r="AU740" i="3"/>
  <c r="AU732" i="3"/>
  <c r="AV732" i="3" s="1"/>
  <c r="AU724" i="3"/>
  <c r="BA829" i="3"/>
  <c r="BB829" i="3" s="1"/>
  <c r="BA821" i="3"/>
  <c r="BA813" i="3"/>
  <c r="BB813" i="3" s="1"/>
  <c r="BA803" i="3"/>
  <c r="BA795" i="3"/>
  <c r="BB795" i="3" s="1"/>
  <c r="BA787" i="3"/>
  <c r="BA777" i="3"/>
  <c r="BB777" i="3" s="1"/>
  <c r="BA769" i="3"/>
  <c r="BA761" i="3"/>
  <c r="BB761" i="3" s="1"/>
  <c r="BA751" i="3"/>
  <c r="BA743" i="3"/>
  <c r="BB743" i="3" s="1"/>
  <c r="BA733" i="3"/>
  <c r="BA725" i="3"/>
  <c r="BB725" i="3" s="1"/>
  <c r="BA715" i="3"/>
  <c r="BA707" i="3"/>
  <c r="BB707" i="3" s="1"/>
  <c r="BA699" i="3"/>
  <c r="BA689" i="3"/>
  <c r="BB689" i="3" s="1"/>
  <c r="BA679" i="3"/>
  <c r="BA671" i="3"/>
  <c r="BB671" i="3" s="1"/>
  <c r="BA663" i="3"/>
  <c r="BA655" i="3"/>
  <c r="BB655" i="3" s="1"/>
  <c r="BA647" i="3"/>
  <c r="BA637" i="3"/>
  <c r="BB637" i="3" s="1"/>
  <c r="BA629" i="3"/>
  <c r="BA619" i="3"/>
  <c r="BB619" i="3" s="1"/>
  <c r="BA611" i="3"/>
  <c r="AX715" i="3"/>
  <c r="AY715" i="3" s="1"/>
  <c r="AX707" i="3"/>
  <c r="AX699" i="3"/>
  <c r="AY699" i="3" s="1"/>
  <c r="AX691" i="3"/>
  <c r="AX681" i="3"/>
  <c r="AY681" i="3" s="1"/>
  <c r="AX671" i="3"/>
  <c r="AX663" i="3"/>
  <c r="AY663" i="3" s="1"/>
  <c r="AX653" i="3"/>
  <c r="AX647" i="3"/>
  <c r="AY647" i="3" s="1"/>
  <c r="AX639" i="3"/>
  <c r="AX629" i="3"/>
  <c r="AY629" i="3" s="1"/>
  <c r="AX621" i="3"/>
  <c r="AX613" i="3"/>
  <c r="AY613" i="3" s="1"/>
  <c r="AX605" i="3"/>
  <c r="AX597" i="3"/>
  <c r="AY597" i="3" s="1"/>
  <c r="AX589" i="3"/>
  <c r="AX581" i="3"/>
  <c r="AY581" i="3" s="1"/>
  <c r="AX573" i="3"/>
  <c r="AX563" i="3"/>
  <c r="AY563" i="3" s="1"/>
  <c r="AX555" i="3"/>
  <c r="AX547" i="3"/>
  <c r="AY547" i="3" s="1"/>
  <c r="AX539" i="3"/>
  <c r="AX531" i="3"/>
  <c r="AY531" i="3" s="1"/>
  <c r="AX523" i="3"/>
  <c r="AX515" i="3"/>
  <c r="AY515" i="3" s="1"/>
  <c r="AX505" i="3"/>
  <c r="AX497" i="3"/>
  <c r="AY497" i="3" s="1"/>
  <c r="AX489" i="3"/>
  <c r="AX481" i="3"/>
  <c r="AY481" i="3" s="1"/>
  <c r="AX473" i="3"/>
  <c r="AX465" i="3"/>
  <c r="AY465" i="3" s="1"/>
  <c r="AX457" i="3"/>
  <c r="AX451" i="3"/>
  <c r="AY451" i="3" s="1"/>
  <c r="AX443" i="3"/>
  <c r="AX435" i="3"/>
  <c r="AY435" i="3" s="1"/>
  <c r="AX429" i="3"/>
  <c r="AX421" i="3"/>
  <c r="AY421" i="3" s="1"/>
  <c r="AX413" i="3"/>
  <c r="AX403" i="3"/>
  <c r="AY403" i="3" s="1"/>
  <c r="AX395" i="3"/>
  <c r="AX387" i="3"/>
  <c r="AY387" i="3" s="1"/>
  <c r="AX379" i="3"/>
  <c r="AX598" i="3"/>
  <c r="AY598" i="3" s="1"/>
  <c r="AX592" i="3"/>
  <c r="AX582" i="3"/>
  <c r="AY582" i="3" s="1"/>
  <c r="AX574" i="3"/>
  <c r="AX566" i="3"/>
  <c r="AY566" i="3" s="1"/>
  <c r="AX558" i="3"/>
  <c r="AX550" i="3"/>
  <c r="AY550" i="3" s="1"/>
  <c r="AX542" i="3"/>
  <c r="AX534" i="3"/>
  <c r="AY534" i="3" s="1"/>
  <c r="AX526" i="3"/>
  <c r="AX516" i="3"/>
  <c r="AY516" i="3" s="1"/>
  <c r="AX510" i="3"/>
  <c r="AX502" i="3"/>
  <c r="AY502" i="3" s="1"/>
  <c r="AX494" i="3"/>
  <c r="AX488" i="3"/>
  <c r="AY488" i="3" s="1"/>
  <c r="AX482" i="3"/>
  <c r="AX472" i="3"/>
  <c r="AY472" i="3" s="1"/>
  <c r="AX464" i="3"/>
  <c r="AX454" i="3"/>
  <c r="AY454" i="3" s="1"/>
  <c r="AX448" i="3"/>
  <c r="AX440" i="3"/>
  <c r="AY440" i="3" s="1"/>
  <c r="AX432" i="3"/>
  <c r="AX424" i="3"/>
  <c r="AY424" i="3" s="1"/>
  <c r="AX416" i="3"/>
  <c r="AX408" i="3"/>
  <c r="AY408" i="3" s="1"/>
  <c r="AX400" i="3"/>
  <c r="AX392" i="3"/>
  <c r="AY392" i="3" s="1"/>
  <c r="AX384" i="3"/>
  <c r="AX376" i="3"/>
  <c r="AY376" i="3" s="1"/>
  <c r="AX368" i="3"/>
  <c r="AX360" i="3"/>
  <c r="AY360" i="3" s="1"/>
  <c r="AX352" i="3"/>
  <c r="AX344" i="3"/>
  <c r="AY344" i="3" s="1"/>
  <c r="AX338" i="3"/>
  <c r="AX332" i="3"/>
  <c r="AY332" i="3" s="1"/>
  <c r="AX326" i="3"/>
  <c r="AX322" i="3"/>
  <c r="AY322" i="3" s="1"/>
  <c r="AX318" i="3"/>
  <c r="AX314" i="3"/>
  <c r="AY314" i="3" s="1"/>
  <c r="AX310" i="3"/>
  <c r="AX306" i="3"/>
  <c r="AY306" i="3" s="1"/>
  <c r="AX302" i="3"/>
  <c r="AX298" i="3"/>
  <c r="AY298" i="3" s="1"/>
  <c r="AX294" i="3"/>
  <c r="AX290" i="3"/>
  <c r="AY290" i="3" s="1"/>
  <c r="AX286" i="3"/>
  <c r="AX282" i="3"/>
  <c r="AY282" i="3" s="1"/>
  <c r="AX278" i="3"/>
  <c r="AX274" i="3"/>
  <c r="AY274" i="3" s="1"/>
  <c r="AX270" i="3"/>
  <c r="AX266" i="3"/>
  <c r="AY266" i="3" s="1"/>
  <c r="AX262" i="3"/>
  <c r="AX258" i="3"/>
  <c r="AY258" i="3" s="1"/>
  <c r="AX254" i="3"/>
  <c r="AX250" i="3"/>
  <c r="AY250" i="3" s="1"/>
  <c r="AX246" i="3"/>
  <c r="AX242" i="3"/>
  <c r="AY242" i="3" s="1"/>
  <c r="AX238" i="3"/>
  <c r="AX234" i="3"/>
  <c r="AY234" i="3" s="1"/>
  <c r="AX230" i="3"/>
  <c r="AX226" i="3"/>
  <c r="AY226" i="3" s="1"/>
  <c r="AX222" i="3"/>
  <c r="AX218" i="3"/>
  <c r="AY218" i="3" s="1"/>
  <c r="AX214" i="3"/>
  <c r="AX210" i="3"/>
  <c r="AY210" i="3" s="1"/>
  <c r="AX206" i="3"/>
  <c r="AX202" i="3"/>
  <c r="AY202" i="3" s="1"/>
  <c r="AX198" i="3"/>
  <c r="AX194" i="3"/>
  <c r="AY194" i="3" s="1"/>
  <c r="AX190" i="3"/>
  <c r="AX186" i="3"/>
  <c r="AY186" i="3" s="1"/>
  <c r="AX182" i="3"/>
  <c r="AX178" i="3"/>
  <c r="AY178" i="3" s="1"/>
  <c r="AX174" i="3"/>
  <c r="AX170" i="3"/>
  <c r="AY170" i="3" s="1"/>
  <c r="AX166" i="3"/>
  <c r="AX162" i="3"/>
  <c r="AY162" i="3" s="1"/>
  <c r="AX158" i="3"/>
  <c r="AX154" i="3"/>
  <c r="AY154" i="3" s="1"/>
  <c r="AU374" i="3"/>
  <c r="AU370" i="3"/>
  <c r="AV370" i="3" s="1"/>
  <c r="AU366" i="3"/>
  <c r="AU362" i="3"/>
  <c r="AV362" i="3" s="1"/>
  <c r="AU358" i="3"/>
  <c r="AU354" i="3"/>
  <c r="AV354" i="3" s="1"/>
  <c r="AU350" i="3"/>
  <c r="AU346" i="3"/>
  <c r="AV346" i="3" s="1"/>
  <c r="AU342" i="3"/>
  <c r="AU338" i="3"/>
  <c r="AV338" i="3" s="1"/>
  <c r="AU334" i="3"/>
  <c r="AU330" i="3"/>
  <c r="AV330" i="3" s="1"/>
  <c r="AU326" i="3"/>
  <c r="AU320" i="3"/>
  <c r="AV320" i="3" s="1"/>
  <c r="AU316" i="3"/>
  <c r="AU312" i="3"/>
  <c r="AV312" i="3" s="1"/>
  <c r="AU308" i="3"/>
  <c r="AU304" i="3"/>
  <c r="AV304" i="3" s="1"/>
  <c r="AU300" i="3"/>
  <c r="AU296" i="3"/>
  <c r="AV296" i="3" s="1"/>
  <c r="AU292" i="3"/>
  <c r="AU288" i="3"/>
  <c r="AV288" i="3" s="1"/>
  <c r="AU284" i="3"/>
  <c r="AU280" i="3"/>
  <c r="AV280" i="3" s="1"/>
  <c r="AU276" i="3"/>
  <c r="AU272" i="3"/>
  <c r="AV272" i="3" s="1"/>
  <c r="AU268" i="3"/>
  <c r="AU264" i="3"/>
  <c r="AV264" i="3" s="1"/>
  <c r="AU260" i="3"/>
  <c r="AU256" i="3"/>
  <c r="AV256" i="3" s="1"/>
  <c r="AU252" i="3"/>
  <c r="AU248" i="3"/>
  <c r="AV248" i="3" s="1"/>
  <c r="AU244" i="3"/>
  <c r="AU240" i="3"/>
  <c r="AV240" i="3" s="1"/>
  <c r="AU236" i="3"/>
  <c r="AU232" i="3"/>
  <c r="AV232" i="3" s="1"/>
  <c r="AU228" i="3"/>
  <c r="AU224" i="3"/>
  <c r="AV224" i="3" s="1"/>
  <c r="AU220" i="3"/>
  <c r="AU216" i="3"/>
  <c r="AV216" i="3" s="1"/>
  <c r="AU212" i="3"/>
  <c r="AU208" i="3"/>
  <c r="AV208" i="3" s="1"/>
  <c r="AU204" i="3"/>
  <c r="AU200" i="3"/>
  <c r="AV200" i="3" s="1"/>
  <c r="AU196" i="3"/>
  <c r="AU192" i="3"/>
  <c r="AV192" i="3" s="1"/>
  <c r="AU188" i="3"/>
  <c r="AU184" i="3"/>
  <c r="AV184" i="3" s="1"/>
  <c r="AU180" i="3"/>
  <c r="H22" i="15"/>
  <c r="T22" i="15" s="1"/>
  <c r="BA998" i="3"/>
  <c r="BA994" i="3"/>
  <c r="BB994" i="3" s="1"/>
  <c r="BA990" i="3"/>
  <c r="BB990" i="3" s="1"/>
  <c r="BA986" i="3"/>
  <c r="BB986" i="3" s="1"/>
  <c r="BA982" i="3"/>
  <c r="BA978" i="3"/>
  <c r="BB978" i="3" s="1"/>
  <c r="BA974" i="3"/>
  <c r="BB974" i="3" s="1"/>
  <c r="BA999" i="3"/>
  <c r="BB999" i="3" s="1"/>
  <c r="BA995" i="3"/>
  <c r="BA991" i="3"/>
  <c r="BB991" i="3" s="1"/>
  <c r="BA987" i="3"/>
  <c r="BB987" i="3" s="1"/>
  <c r="BA983" i="3"/>
  <c r="BB983" i="3" s="1"/>
  <c r="BA979" i="3"/>
  <c r="BA975" i="3"/>
  <c r="BB975" i="3" s="1"/>
  <c r="BA971" i="3"/>
  <c r="BB971" i="3" s="1"/>
  <c r="BA967" i="3"/>
  <c r="BB967" i="3" s="1"/>
  <c r="BA963" i="3"/>
  <c r="BA959" i="3"/>
  <c r="BB959" i="3" s="1"/>
  <c r="BA955" i="3"/>
  <c r="BB955" i="3" s="1"/>
  <c r="BA951" i="3"/>
  <c r="BB951" i="3" s="1"/>
  <c r="BA947" i="3"/>
  <c r="AX971" i="3"/>
  <c r="AY971" i="3" s="1"/>
  <c r="AX967" i="3"/>
  <c r="AY967" i="3" s="1"/>
  <c r="AX963" i="3"/>
  <c r="AY963" i="3" s="1"/>
  <c r="AX959" i="3"/>
  <c r="AY959" i="3" s="1"/>
  <c r="AX955" i="3"/>
  <c r="AY955" i="3" s="1"/>
  <c r="AX951" i="3"/>
  <c r="AX947" i="3"/>
  <c r="AY947" i="3" s="1"/>
  <c r="BA942" i="3"/>
  <c r="BB942" i="3" s="1"/>
  <c r="BA938" i="3"/>
  <c r="BB938" i="3" s="1"/>
  <c r="BA934" i="3"/>
  <c r="BA930" i="3"/>
  <c r="BB930" i="3" s="1"/>
  <c r="BA926" i="3"/>
  <c r="BB926" i="3" s="1"/>
  <c r="BA922" i="3"/>
  <c r="BB922" i="3" s="1"/>
  <c r="BA918" i="3"/>
  <c r="BA914" i="3"/>
  <c r="BB914" i="3" s="1"/>
  <c r="BA910" i="3"/>
  <c r="BB910" i="3" s="1"/>
  <c r="BA906" i="3"/>
  <c r="BB906" i="3" s="1"/>
  <c r="BA902" i="3"/>
  <c r="BA898" i="3"/>
  <c r="BB898" i="3" s="1"/>
  <c r="BA894" i="3"/>
  <c r="BB894" i="3" s="1"/>
  <c r="BA890" i="3"/>
  <c r="BB890" i="3" s="1"/>
  <c r="AX886" i="3"/>
  <c r="AX882" i="3"/>
  <c r="AY882" i="3" s="1"/>
  <c r="AX878" i="3"/>
  <c r="AY878" i="3" s="1"/>
  <c r="AX874" i="3"/>
  <c r="AY874" i="3" s="1"/>
  <c r="AX870" i="3"/>
  <c r="AX866" i="3"/>
  <c r="AY866" i="3" s="1"/>
  <c r="AX862" i="3"/>
  <c r="AY862" i="3" s="1"/>
  <c r="AX858" i="3"/>
  <c r="AY858" i="3" s="1"/>
  <c r="AX854" i="3"/>
  <c r="AX850" i="3"/>
  <c r="AY850" i="3" s="1"/>
  <c r="AX846" i="3"/>
  <c r="AY846" i="3" s="1"/>
  <c r="AX842" i="3"/>
  <c r="AY842" i="3" s="1"/>
  <c r="AX838" i="3"/>
  <c r="AX834" i="3"/>
  <c r="AY834" i="3" s="1"/>
  <c r="AX830" i="3"/>
  <c r="AY830" i="3" s="1"/>
  <c r="AX883" i="3"/>
  <c r="AY883" i="3" s="1"/>
  <c r="AX879" i="3"/>
  <c r="AX875" i="3"/>
  <c r="AY875" i="3" s="1"/>
  <c r="AX871" i="3"/>
  <c r="AY871" i="3" s="1"/>
  <c r="AX867" i="3"/>
  <c r="AY867" i="3" s="1"/>
  <c r="AX863" i="3"/>
  <c r="AX859" i="3"/>
  <c r="AY859" i="3" s="1"/>
  <c r="AX855" i="3"/>
  <c r="AY855" i="3" s="1"/>
  <c r="AX851" i="3"/>
  <c r="AY851" i="3" s="1"/>
  <c r="AX847" i="3"/>
  <c r="AX843" i="3"/>
  <c r="AY843" i="3" s="1"/>
  <c r="AX839" i="3"/>
  <c r="AY839" i="3" s="1"/>
  <c r="AX833" i="3"/>
  <c r="AX825" i="3"/>
  <c r="AX817" i="3"/>
  <c r="AX809" i="3"/>
  <c r="AX801" i="3"/>
  <c r="AX793" i="3"/>
  <c r="AX785" i="3"/>
  <c r="AX777" i="3"/>
  <c r="AX769" i="3"/>
  <c r="AX761" i="3"/>
  <c r="AX753" i="3"/>
  <c r="AX745" i="3"/>
  <c r="AX737" i="3"/>
  <c r="AX729" i="3"/>
  <c r="AX721" i="3"/>
  <c r="AU827" i="3"/>
  <c r="AU819" i="3"/>
  <c r="AU811" i="3"/>
  <c r="AU803" i="3"/>
  <c r="AU795" i="3"/>
  <c r="AU787" i="3"/>
  <c r="AU779" i="3"/>
  <c r="AU771" i="3"/>
  <c r="AU763" i="3"/>
  <c r="AU755" i="3"/>
  <c r="AU747" i="3"/>
  <c r="AU739" i="3"/>
  <c r="AU731" i="3"/>
  <c r="AU723" i="3"/>
  <c r="AU715" i="3"/>
  <c r="AU707" i="3"/>
  <c r="AU699" i="3"/>
  <c r="AU691" i="3"/>
  <c r="AU683" i="3"/>
  <c r="AU675" i="3"/>
  <c r="AU667" i="3"/>
  <c r="AU659" i="3"/>
  <c r="AU651" i="3"/>
  <c r="AU643" i="3"/>
  <c r="AU635" i="3"/>
  <c r="AU627" i="3"/>
  <c r="AU619" i="3"/>
  <c r="AU611" i="3"/>
  <c r="AU603" i="3"/>
  <c r="AX369" i="3"/>
  <c r="AX361" i="3"/>
  <c r="AX353" i="3"/>
  <c r="AX345" i="3"/>
  <c r="AX337" i="3"/>
  <c r="AX329" i="3"/>
  <c r="AX321" i="3"/>
  <c r="AX313" i="3"/>
  <c r="AX305" i="3"/>
  <c r="AX297" i="3"/>
  <c r="AX289" i="3"/>
  <c r="AX281" i="3"/>
  <c r="AX273" i="3"/>
  <c r="AX265" i="3"/>
  <c r="AX257" i="3"/>
  <c r="AX249" i="3"/>
  <c r="AX241" i="3"/>
  <c r="AX233" i="3"/>
  <c r="AX225" i="3"/>
  <c r="AX217" i="3"/>
  <c r="AX209" i="3"/>
  <c r="AX201" i="3"/>
  <c r="AX193" i="3"/>
  <c r="AX185" i="3"/>
  <c r="AX177" i="3"/>
  <c r="AX169" i="3"/>
  <c r="AX161" i="3"/>
  <c r="AX153" i="3"/>
  <c r="AU968" i="3"/>
  <c r="AU950" i="3"/>
  <c r="AX936" i="3"/>
  <c r="AX918" i="3"/>
  <c r="AX902" i="3"/>
  <c r="AU885" i="3"/>
  <c r="AU869" i="3"/>
  <c r="AU853" i="3"/>
  <c r="AU837" i="3"/>
  <c r="AU876" i="3"/>
  <c r="AU858" i="3"/>
  <c r="AU842" i="3"/>
  <c r="AU824" i="3"/>
  <c r="AU806" i="3"/>
  <c r="AU790" i="3"/>
  <c r="AU776" i="3"/>
  <c r="AU762" i="3"/>
  <c r="AU746" i="3"/>
  <c r="AU730" i="3"/>
  <c r="BA827" i="3"/>
  <c r="BA811" i="3"/>
  <c r="BA797" i="3"/>
  <c r="BA783" i="3"/>
  <c r="BA767" i="3"/>
  <c r="BA753" i="3"/>
  <c r="BA737" i="3"/>
  <c r="BA723" i="3"/>
  <c r="BA709" i="3"/>
  <c r="BA693" i="3"/>
  <c r="BA681" i="3"/>
  <c r="BA665" i="3"/>
  <c r="BA649" i="3"/>
  <c r="BA635" i="3"/>
  <c r="BA621" i="3"/>
  <c r="BA607" i="3"/>
  <c r="AX705" i="3"/>
  <c r="AX689" i="3"/>
  <c r="AX677" i="3"/>
  <c r="AX661" i="3"/>
  <c r="AX645" i="3"/>
  <c r="AX631" i="3"/>
  <c r="AX615" i="3"/>
  <c r="AX599" i="3"/>
  <c r="AX583" i="3"/>
  <c r="AX569" i="3"/>
  <c r="AX553" i="3"/>
  <c r="AX537" i="3"/>
  <c r="AX521" i="3"/>
  <c r="AX507" i="3"/>
  <c r="AX491" i="3"/>
  <c r="AX475" i="3"/>
  <c r="AX459" i="3"/>
  <c r="AX441" i="3"/>
  <c r="AX423" i="3"/>
  <c r="AX407" i="3"/>
  <c r="AX393" i="3"/>
  <c r="AX377" i="3"/>
  <c r="AX586" i="3"/>
  <c r="AX572" i="3"/>
  <c r="AX556" i="3"/>
  <c r="AX540" i="3"/>
  <c r="AX524" i="3"/>
  <c r="AX508" i="3"/>
  <c r="AX490" i="3"/>
  <c r="AX474" i="3"/>
  <c r="AX458" i="3"/>
  <c r="AX442" i="3"/>
  <c r="AX426" i="3"/>
  <c r="AX410" i="3"/>
  <c r="AX394" i="3"/>
  <c r="AX378" i="3"/>
  <c r="AX362" i="3"/>
  <c r="AX346" i="3"/>
  <c r="AU322" i="3"/>
  <c r="AU998" i="3"/>
  <c r="AV998" i="3" s="1"/>
  <c r="AU990" i="3"/>
  <c r="AU982" i="3"/>
  <c r="AV982" i="3" s="1"/>
  <c r="AU974" i="3"/>
  <c r="AV974" i="3" s="1"/>
  <c r="AU995" i="3"/>
  <c r="AV995" i="3" s="1"/>
  <c r="AU987" i="3"/>
  <c r="AV987" i="3" s="1"/>
  <c r="AU979" i="3"/>
  <c r="AV979" i="3" s="1"/>
  <c r="AU971" i="3"/>
  <c r="AV971" i="3" s="1"/>
  <c r="AU963" i="3"/>
  <c r="AV963" i="3" s="1"/>
  <c r="AU955" i="3"/>
  <c r="AU947" i="3"/>
  <c r="AV947" i="3" s="1"/>
  <c r="BA939" i="3"/>
  <c r="BB939" i="3" s="1"/>
  <c r="BA931" i="3"/>
  <c r="BB931" i="3" s="1"/>
  <c r="BA923" i="3"/>
  <c r="BB923" i="3" s="1"/>
  <c r="BA915" i="3"/>
  <c r="BB915" i="3" s="1"/>
  <c r="BA907" i="3"/>
  <c r="BB907" i="3" s="1"/>
  <c r="BA899" i="3"/>
  <c r="BB899" i="3" s="1"/>
  <c r="BA891" i="3"/>
  <c r="AU940" i="3"/>
  <c r="AV940" i="3" s="1"/>
  <c r="AU932" i="3"/>
  <c r="AV932" i="3" s="1"/>
  <c r="AU924" i="3"/>
  <c r="AV924" i="3" s="1"/>
  <c r="AU916" i="3"/>
  <c r="AV916" i="3" s="1"/>
  <c r="AU908" i="3"/>
  <c r="AV908" i="3" s="1"/>
  <c r="AU900" i="3"/>
  <c r="AV900" i="3" s="1"/>
  <c r="AU892" i="3"/>
  <c r="AV892" i="3" s="1"/>
  <c r="AX826" i="3"/>
  <c r="AX818" i="3"/>
  <c r="AY818" i="3" s="1"/>
  <c r="AX810" i="3"/>
  <c r="AY810" i="3" s="1"/>
  <c r="AX802" i="3"/>
  <c r="AY802" i="3" s="1"/>
  <c r="AX794" i="3"/>
  <c r="AY794" i="3" s="1"/>
  <c r="AX786" i="3"/>
  <c r="AY786" i="3" s="1"/>
  <c r="AX778" i="3"/>
  <c r="AY778" i="3" s="1"/>
  <c r="AX770" i="3"/>
  <c r="AY770" i="3" s="1"/>
  <c r="AX762" i="3"/>
  <c r="AX754" i="3"/>
  <c r="AY754" i="3" s="1"/>
  <c r="AX746" i="3"/>
  <c r="AY746" i="3" s="1"/>
  <c r="AX738" i="3"/>
  <c r="AY738" i="3" s="1"/>
  <c r="AX730" i="3"/>
  <c r="AY730" i="3" s="1"/>
  <c r="AX722" i="3"/>
  <c r="AY722" i="3" s="1"/>
  <c r="AX714" i="3"/>
  <c r="AY714" i="3" s="1"/>
  <c r="AX706" i="3"/>
  <c r="AY706" i="3" s="1"/>
  <c r="AX698" i="3"/>
  <c r="AX690" i="3"/>
  <c r="AY690" i="3" s="1"/>
  <c r="AX682" i="3"/>
  <c r="AY682" i="3" s="1"/>
  <c r="AX674" i="3"/>
  <c r="AY674" i="3" s="1"/>
  <c r="AX666" i="3"/>
  <c r="AY666" i="3" s="1"/>
  <c r="AX658" i="3"/>
  <c r="AY658" i="3" s="1"/>
  <c r="AX650" i="3"/>
  <c r="AY650" i="3" s="1"/>
  <c r="AX642" i="3"/>
  <c r="AY642" i="3" s="1"/>
  <c r="AX634" i="3"/>
  <c r="AX626" i="3"/>
  <c r="AY626" i="3" s="1"/>
  <c r="AX618" i="3"/>
  <c r="AY618" i="3" s="1"/>
  <c r="AX610" i="3"/>
  <c r="AY610" i="3" s="1"/>
  <c r="BA716" i="3"/>
  <c r="BB716" i="3" s="1"/>
  <c r="BA708" i="3"/>
  <c r="BB708" i="3" s="1"/>
  <c r="BA700" i="3"/>
  <c r="BB700" i="3" s="1"/>
  <c r="BA692" i="3"/>
  <c r="BB692" i="3" s="1"/>
  <c r="BA684" i="3"/>
  <c r="BA676" i="3"/>
  <c r="BB676" i="3" s="1"/>
  <c r="BA668" i="3"/>
  <c r="BB668" i="3" s="1"/>
  <c r="BA660" i="3"/>
  <c r="BB660" i="3" s="1"/>
  <c r="BA652" i="3"/>
  <c r="BB652" i="3" s="1"/>
  <c r="BA644" i="3"/>
  <c r="BB644" i="3" s="1"/>
  <c r="BA636" i="3"/>
  <c r="BB636" i="3" s="1"/>
  <c r="BA628" i="3"/>
  <c r="BB628" i="3" s="1"/>
  <c r="BA620" i="3"/>
  <c r="BA612" i="3"/>
  <c r="BB612" i="3" s="1"/>
  <c r="BA604" i="3"/>
  <c r="BB604" i="3" s="1"/>
  <c r="BA596" i="3"/>
  <c r="BB596" i="3" s="1"/>
  <c r="BA588" i="3"/>
  <c r="BB588" i="3" s="1"/>
  <c r="BA580" i="3"/>
  <c r="BB580" i="3" s="1"/>
  <c r="BA572" i="3"/>
  <c r="BB572" i="3" s="1"/>
  <c r="BA564" i="3"/>
  <c r="BB564" i="3" s="1"/>
  <c r="BA556" i="3"/>
  <c r="BA548" i="3"/>
  <c r="BB548" i="3" s="1"/>
  <c r="BA540" i="3"/>
  <c r="BB540" i="3" s="1"/>
  <c r="BA532" i="3"/>
  <c r="BB532" i="3" s="1"/>
  <c r="BA524" i="3"/>
  <c r="BB524" i="3" s="1"/>
  <c r="BA516" i="3"/>
  <c r="BB516" i="3" s="1"/>
  <c r="BA508" i="3"/>
  <c r="BB508" i="3" s="1"/>
  <c r="BA500" i="3"/>
  <c r="BB500" i="3" s="1"/>
  <c r="BA492" i="3"/>
  <c r="BA484" i="3"/>
  <c r="BB484" i="3" s="1"/>
  <c r="BA476" i="3"/>
  <c r="BB476" i="3" s="1"/>
  <c r="BA468" i="3"/>
  <c r="BB468" i="3" s="1"/>
  <c r="BA460" i="3"/>
  <c r="BB460" i="3" s="1"/>
  <c r="BA452" i="3"/>
  <c r="BB452" i="3" s="1"/>
  <c r="BA444" i="3"/>
  <c r="BB444" i="3" s="1"/>
  <c r="BA436" i="3"/>
  <c r="BB436" i="3" s="1"/>
  <c r="BA428" i="3"/>
  <c r="BA420" i="3"/>
  <c r="BB420" i="3" s="1"/>
  <c r="BA412" i="3"/>
  <c r="BB412" i="3" s="1"/>
  <c r="BA404" i="3"/>
  <c r="BB404" i="3" s="1"/>
  <c r="BA396" i="3"/>
  <c r="BB396" i="3" s="1"/>
  <c r="BA388" i="3"/>
  <c r="BB388" i="3" s="1"/>
  <c r="BA380" i="3"/>
  <c r="BB380" i="3" s="1"/>
  <c r="BA599" i="3"/>
  <c r="BB599" i="3" s="1"/>
  <c r="BA591" i="3"/>
  <c r="BA583" i="3"/>
  <c r="BB583" i="3" s="1"/>
  <c r="BA575" i="3"/>
  <c r="BB575" i="3" s="1"/>
  <c r="BA567" i="3"/>
  <c r="BB567" i="3" s="1"/>
  <c r="BA559" i="3"/>
  <c r="BB559" i="3" s="1"/>
  <c r="BA551" i="3"/>
  <c r="BB551" i="3" s="1"/>
  <c r="BA543" i="3"/>
  <c r="BB543" i="3" s="1"/>
  <c r="BA535" i="3"/>
  <c r="BB535" i="3" s="1"/>
  <c r="BA527" i="3"/>
  <c r="BA519" i="3"/>
  <c r="BB519" i="3" s="1"/>
  <c r="BA511" i="3"/>
  <c r="BB511" i="3" s="1"/>
  <c r="BA503" i="3"/>
  <c r="BB503" i="3" s="1"/>
  <c r="BA495" i="3"/>
  <c r="BB495" i="3" s="1"/>
  <c r="BA481" i="3"/>
  <c r="BB481" i="3" s="1"/>
  <c r="BA465" i="3"/>
  <c r="BA449" i="3"/>
  <c r="BB449" i="3" s="1"/>
  <c r="BA433" i="3"/>
  <c r="BA417" i="3"/>
  <c r="BB417" i="3" s="1"/>
  <c r="BA401" i="3"/>
  <c r="BA385" i="3"/>
  <c r="BB385" i="3" s="1"/>
  <c r="BA369" i="3"/>
  <c r="BA353" i="3"/>
  <c r="BB353" i="3" s="1"/>
  <c r="BA337" i="3"/>
  <c r="BA321" i="3"/>
  <c r="BB321" i="3" s="1"/>
  <c r="BA305" i="3"/>
  <c r="BA289" i="3"/>
  <c r="BB289" i="3" s="1"/>
  <c r="BA273" i="3"/>
  <c r="BA257" i="3"/>
  <c r="BB257" i="3" s="1"/>
  <c r="BA241" i="3"/>
  <c r="BA225" i="3"/>
  <c r="BB225" i="3" s="1"/>
  <c r="BA209" i="3"/>
  <c r="BA193" i="3"/>
  <c r="BB193" i="3" s="1"/>
  <c r="BA177" i="3"/>
  <c r="BA161" i="3"/>
  <c r="BB161" i="3" s="1"/>
  <c r="AU1001" i="3"/>
  <c r="AV1001" i="3" s="1"/>
  <c r="AX985" i="3"/>
  <c r="AY985" i="3" s="1"/>
  <c r="AX998" i="3"/>
  <c r="AY998" i="3" s="1"/>
  <c r="AX982" i="3"/>
  <c r="AY982" i="3" s="1"/>
  <c r="AX966" i="3"/>
  <c r="AY966" i="3" s="1"/>
  <c r="AX950" i="3"/>
  <c r="AY950" i="3" s="1"/>
  <c r="BA962" i="3"/>
  <c r="BA946" i="3"/>
  <c r="BB946" i="3" s="1"/>
  <c r="AU931" i="3"/>
  <c r="AV931" i="3" s="1"/>
  <c r="AU915" i="3"/>
  <c r="AV915" i="3" s="1"/>
  <c r="AU899" i="3"/>
  <c r="AV899" i="3" s="1"/>
  <c r="AX939" i="3"/>
  <c r="AY939" i="3" s="1"/>
  <c r="AX923" i="3"/>
  <c r="AY923" i="3" s="1"/>
  <c r="AX907" i="3"/>
  <c r="AY907" i="3" s="1"/>
  <c r="AX891" i="3"/>
  <c r="BA875" i="3"/>
  <c r="BB875" i="3" s="1"/>
  <c r="BA859" i="3"/>
  <c r="BB859" i="3" s="1"/>
  <c r="BA843" i="3"/>
  <c r="BB843" i="3" s="1"/>
  <c r="BA884" i="3"/>
  <c r="BB884" i="3" s="1"/>
  <c r="BA868" i="3"/>
  <c r="BB868" i="3" s="1"/>
  <c r="BA852" i="3"/>
  <c r="BB852" i="3" s="1"/>
  <c r="BA836" i="3"/>
  <c r="BB836" i="3" s="1"/>
  <c r="BA820" i="3"/>
  <c r="BA804" i="3"/>
  <c r="BB804" i="3" s="1"/>
  <c r="BA788" i="3"/>
  <c r="BB788" i="3" s="1"/>
  <c r="BA772" i="3"/>
  <c r="BB772" i="3" s="1"/>
  <c r="BA756" i="3"/>
  <c r="BB756" i="3" s="1"/>
  <c r="BA740" i="3"/>
  <c r="BB740" i="3" s="1"/>
  <c r="BA724" i="3"/>
  <c r="BB724" i="3" s="1"/>
  <c r="AU708" i="3"/>
  <c r="AV708" i="3" s="1"/>
  <c r="AU692" i="3"/>
  <c r="AU676" i="3"/>
  <c r="AV676" i="3" s="1"/>
  <c r="AU660" i="3"/>
  <c r="AV660" i="3" s="1"/>
  <c r="AU644" i="3"/>
  <c r="AV644" i="3" s="1"/>
  <c r="AU628" i="3"/>
  <c r="AV628" i="3" s="1"/>
  <c r="AU612" i="3"/>
  <c r="AV612" i="3" s="1"/>
  <c r="AU596" i="3"/>
  <c r="AV596" i="3" s="1"/>
  <c r="AU580" i="3"/>
  <c r="AV580" i="3" s="1"/>
  <c r="AU564" i="3"/>
  <c r="AU548" i="3"/>
  <c r="AV548" i="3" s="1"/>
  <c r="AU532" i="3"/>
  <c r="AV532" i="3" s="1"/>
  <c r="AU516" i="3"/>
  <c r="AV516" i="3" s="1"/>
  <c r="AU500" i="3"/>
  <c r="AV500" i="3" s="1"/>
  <c r="AU476" i="3"/>
  <c r="AV476" i="3" s="1"/>
  <c r="AU444" i="3"/>
  <c r="AV444" i="3" s="1"/>
  <c r="AU412" i="3"/>
  <c r="AV412" i="3" s="1"/>
  <c r="AU380" i="3"/>
  <c r="AV380" i="3" s="1"/>
  <c r="AU575" i="3"/>
  <c r="AV575" i="3" s="1"/>
  <c r="AU543" i="3"/>
  <c r="AU511" i="3"/>
  <c r="AV511" i="3" s="1"/>
  <c r="AU479" i="3"/>
  <c r="AV479" i="3" s="1"/>
  <c r="AU447" i="3"/>
  <c r="AV447" i="3" s="1"/>
  <c r="AU415" i="3"/>
  <c r="AV415" i="3" s="1"/>
  <c r="AU383" i="3"/>
  <c r="AV383" i="3" s="1"/>
  <c r="AU351" i="3"/>
  <c r="AV351" i="3" s="1"/>
  <c r="AU319" i="3"/>
  <c r="AV319" i="3" s="1"/>
  <c r="AU287" i="3"/>
  <c r="AU255" i="3"/>
  <c r="AV255" i="3" s="1"/>
  <c r="AU223" i="3"/>
  <c r="AV223" i="3" s="1"/>
  <c r="BA368" i="3"/>
  <c r="BB368" i="3" s="1"/>
  <c r="BA304" i="3"/>
  <c r="BA240" i="3"/>
  <c r="BB240" i="3" s="1"/>
  <c r="BA176" i="3"/>
  <c r="BA118" i="3"/>
  <c r="AV23" i="3"/>
  <c r="AY23" i="3"/>
  <c r="BB23" i="3"/>
  <c r="AV22" i="3"/>
  <c r="AY22" i="3"/>
  <c r="BB22" i="3"/>
  <c r="Q8" i="2"/>
  <c r="P8" i="2"/>
  <c r="E22" i="17"/>
  <c r="E21" i="17"/>
  <c r="E27" i="16"/>
  <c r="F26" i="15"/>
  <c r="E26" i="16"/>
  <c r="F25" i="15"/>
  <c r="Q7" i="2"/>
  <c r="O6" i="2"/>
  <c r="O4" i="2"/>
  <c r="O5" i="2"/>
  <c r="M19" i="17"/>
  <c r="M16" i="17" s="1"/>
  <c r="M9" i="17" s="1"/>
  <c r="I19" i="17"/>
  <c r="I16" i="17" s="1"/>
  <c r="I9" i="17" s="1"/>
  <c r="Q19" i="17"/>
  <c r="Q16" i="17" s="1"/>
  <c r="Q9" i="17" s="1"/>
  <c r="E16" i="17"/>
  <c r="E9" i="17" s="1"/>
  <c r="R23" i="15"/>
  <c r="R20" i="15" s="1"/>
  <c r="R8" i="15" s="1"/>
  <c r="J23" i="15"/>
  <c r="J20" i="15" s="1"/>
  <c r="J8" i="15" s="1"/>
  <c r="N23" i="15"/>
  <c r="N20" i="15" s="1"/>
  <c r="N8" i="15" s="1"/>
  <c r="F20" i="15"/>
  <c r="F8" i="15" s="1"/>
  <c r="Q24" i="16"/>
  <c r="Q21" i="16" s="1"/>
  <c r="Q10" i="16" s="1"/>
  <c r="I24" i="16"/>
  <c r="I21" i="16" s="1"/>
  <c r="I10" i="16" s="1"/>
  <c r="M24" i="16"/>
  <c r="M21" i="16" s="1"/>
  <c r="M10" i="16" s="1"/>
  <c r="E21" i="16"/>
  <c r="E10" i="16" s="1"/>
  <c r="P19" i="17"/>
  <c r="P16" i="17" s="1"/>
  <c r="P9" i="17" s="1"/>
  <c r="L19" i="17"/>
  <c r="L16" i="17" s="1"/>
  <c r="L9" i="17" s="1"/>
  <c r="H19" i="17"/>
  <c r="H16" i="17" s="1"/>
  <c r="H9" i="17" s="1"/>
  <c r="D16" i="17"/>
  <c r="D9" i="17" s="1"/>
  <c r="P24" i="16"/>
  <c r="P21" i="16" s="1"/>
  <c r="P10" i="16" s="1"/>
  <c r="H24" i="16"/>
  <c r="H21" i="16" s="1"/>
  <c r="H10" i="16" s="1"/>
  <c r="L24" i="16"/>
  <c r="L21" i="16" s="1"/>
  <c r="L10" i="16" s="1"/>
  <c r="D21" i="16"/>
  <c r="D10" i="16" s="1"/>
  <c r="M23" i="15"/>
  <c r="M20" i="15" s="1"/>
  <c r="M8" i="15" s="1"/>
  <c r="Q23" i="15"/>
  <c r="Q20" i="15" s="1"/>
  <c r="Q8" i="15" s="1"/>
  <c r="I23" i="15"/>
  <c r="I20" i="15" s="1"/>
  <c r="I8" i="15" s="1"/>
  <c r="E20" i="15"/>
  <c r="E8" i="15" s="1"/>
  <c r="N6" i="2"/>
  <c r="N5" i="2"/>
  <c r="P5" i="2" s="1"/>
  <c r="N4" i="2"/>
  <c r="D21" i="17"/>
  <c r="D22" i="17"/>
  <c r="D27" i="16"/>
  <c r="D26" i="16"/>
  <c r="E25" i="15"/>
  <c r="P7" i="2"/>
  <c r="E26" i="15"/>
  <c r="K23" i="16"/>
  <c r="S23" i="16"/>
  <c r="O23" i="16"/>
  <c r="S22" i="16"/>
  <c r="K22" i="16"/>
  <c r="F7" i="2"/>
  <c r="D12" i="2"/>
  <c r="D8" i="2"/>
  <c r="F8" i="2" s="1"/>
  <c r="D5" i="2"/>
  <c r="H23" i="15"/>
  <c r="H20" i="15" s="1"/>
  <c r="H8" i="15" s="1"/>
  <c r="AV966" i="3"/>
  <c r="AV960" i="3"/>
  <c r="AV952" i="3"/>
  <c r="AV944" i="3"/>
  <c r="AY934" i="3"/>
  <c r="AY926" i="3"/>
  <c r="AY920" i="3"/>
  <c r="AY910" i="3"/>
  <c r="AY904" i="3"/>
  <c r="AY896" i="3"/>
  <c r="AY888" i="3"/>
  <c r="AV883" i="3"/>
  <c r="AV875" i="3"/>
  <c r="AV867" i="3"/>
  <c r="AV859" i="3"/>
  <c r="AV851" i="3"/>
  <c r="AV843" i="3"/>
  <c r="AV835" i="3"/>
  <c r="AV884" i="3"/>
  <c r="AV878" i="3"/>
  <c r="AV870" i="3"/>
  <c r="AV862" i="3"/>
  <c r="AV856" i="3"/>
  <c r="AV848" i="3"/>
  <c r="AV840" i="3"/>
  <c r="AV834" i="3"/>
  <c r="AV826" i="3"/>
  <c r="AV820" i="3"/>
  <c r="AV812" i="3"/>
  <c r="AV804" i="3"/>
  <c r="AV796" i="3"/>
  <c r="AV788" i="3"/>
  <c r="AV778" i="3"/>
  <c r="AV768" i="3"/>
  <c r="AV760" i="3"/>
  <c r="AV752" i="3"/>
  <c r="AV744" i="3"/>
  <c r="AV736" i="3"/>
  <c r="AV728" i="3"/>
  <c r="AV720" i="3"/>
  <c r="BB825" i="3"/>
  <c r="BB817" i="3"/>
  <c r="BB807" i="3"/>
  <c r="BB799" i="3"/>
  <c r="BB791" i="3"/>
  <c r="BB781" i="3"/>
  <c r="BB773" i="3"/>
  <c r="BB765" i="3"/>
  <c r="BB755" i="3"/>
  <c r="BB747" i="3"/>
  <c r="BB739" i="3"/>
  <c r="BB729" i="3"/>
  <c r="BB719" i="3"/>
  <c r="BB711" i="3"/>
  <c r="BB703" i="3"/>
  <c r="BB695" i="3"/>
  <c r="BB685" i="3"/>
  <c r="BB675" i="3"/>
  <c r="BB667" i="3"/>
  <c r="BB659" i="3"/>
  <c r="BB651" i="3"/>
  <c r="BB643" i="3"/>
  <c r="BB633" i="3"/>
  <c r="BB625" i="3"/>
  <c r="BB615" i="3"/>
  <c r="BB605" i="3"/>
  <c r="AY711" i="3"/>
  <c r="AY703" i="3"/>
  <c r="AY695" i="3"/>
  <c r="AY685" i="3"/>
  <c r="AY675" i="3"/>
  <c r="AY667" i="3"/>
  <c r="AY657" i="3"/>
  <c r="AY649" i="3"/>
  <c r="AY643" i="3"/>
  <c r="AY635" i="3"/>
  <c r="AY625" i="3"/>
  <c r="AY617" i="3"/>
  <c r="AY609" i="3"/>
  <c r="AY601" i="3"/>
  <c r="AY593" i="3"/>
  <c r="AY585" i="3"/>
  <c r="AY577" i="3"/>
  <c r="AY567" i="3"/>
  <c r="AY559" i="3"/>
  <c r="AY551" i="3"/>
  <c r="AY543" i="3"/>
  <c r="AY535" i="3"/>
  <c r="AY525" i="3"/>
  <c r="AY519" i="3"/>
  <c r="AY511" i="3"/>
  <c r="AY501" i="3"/>
  <c r="AY493" i="3"/>
  <c r="AY483" i="3"/>
  <c r="AY477" i="3"/>
  <c r="AY469" i="3"/>
  <c r="AY461" i="3"/>
  <c r="AY455" i="3"/>
  <c r="AY447" i="3"/>
  <c r="AY439" i="3"/>
  <c r="AY431" i="3"/>
  <c r="AY425" i="3"/>
  <c r="AY417" i="3"/>
  <c r="AY409" i="3"/>
  <c r="AY399" i="3"/>
  <c r="AY391" i="3"/>
  <c r="AY383" i="3"/>
  <c r="AY602" i="3"/>
  <c r="AY596" i="3"/>
  <c r="AY588" i="3"/>
  <c r="AY578" i="3"/>
  <c r="AY570" i="3"/>
  <c r="AY562" i="3"/>
  <c r="AY554" i="3"/>
  <c r="AY548" i="3"/>
  <c r="AY538" i="3"/>
  <c r="AY530" i="3"/>
  <c r="AY522" i="3"/>
  <c r="AY512" i="3"/>
  <c r="AY506" i="3"/>
  <c r="AY498" i="3"/>
  <c r="AY492" i="3"/>
  <c r="AY486" i="3"/>
  <c r="AY476" i="3"/>
  <c r="AY468" i="3"/>
  <c r="AY460" i="3"/>
  <c r="AY450" i="3"/>
  <c r="AY444" i="3"/>
  <c r="AY436" i="3"/>
  <c r="AY428" i="3"/>
  <c r="AY420" i="3"/>
  <c r="AY412" i="3"/>
  <c r="AY404" i="3"/>
  <c r="AY396" i="3"/>
  <c r="AY388" i="3"/>
  <c r="AY382" i="3"/>
  <c r="AY372" i="3"/>
  <c r="AY364" i="3"/>
  <c r="AY358" i="3"/>
  <c r="AY348" i="3"/>
  <c r="AY340" i="3"/>
  <c r="AY334" i="3"/>
  <c r="AY330" i="3"/>
  <c r="AY324" i="3"/>
  <c r="AY320" i="3"/>
  <c r="AY316" i="3"/>
  <c r="AY312" i="3"/>
  <c r="AY308" i="3"/>
  <c r="AY304" i="3"/>
  <c r="AY300" i="3"/>
  <c r="AY296" i="3"/>
  <c r="AY292" i="3"/>
  <c r="AY288" i="3"/>
  <c r="AY284" i="3"/>
  <c r="AY280" i="3"/>
  <c r="AY276" i="3"/>
  <c r="AY272" i="3"/>
  <c r="AY268" i="3"/>
  <c r="AY264" i="3"/>
  <c r="AY260" i="3"/>
  <c r="AY256" i="3"/>
  <c r="AY252" i="3"/>
  <c r="AY248" i="3"/>
  <c r="AY244" i="3"/>
  <c r="AY240" i="3"/>
  <c r="AY236" i="3"/>
  <c r="AY232" i="3"/>
  <c r="AY228" i="3"/>
  <c r="AY224" i="3"/>
  <c r="AY220" i="3"/>
  <c r="AY216" i="3"/>
  <c r="AY212" i="3"/>
  <c r="AY208" i="3"/>
  <c r="AY204" i="3"/>
  <c r="AY200" i="3"/>
  <c r="AY196" i="3"/>
  <c r="AY192" i="3"/>
  <c r="AY188" i="3"/>
  <c r="AY184" i="3"/>
  <c r="AY180" i="3"/>
  <c r="AY176" i="3"/>
  <c r="AY172" i="3"/>
  <c r="AY168" i="3"/>
  <c r="AY164" i="3"/>
  <c r="AY160" i="3"/>
  <c r="AY156" i="3"/>
  <c r="AY152" i="3"/>
  <c r="AY148" i="3"/>
  <c r="AV372" i="3"/>
  <c r="AV368" i="3"/>
  <c r="AV364" i="3"/>
  <c r="AV360" i="3"/>
  <c r="AV356" i="3"/>
  <c r="AV352" i="3"/>
  <c r="AV348" i="3"/>
  <c r="AV344" i="3"/>
  <c r="AV340" i="3"/>
  <c r="AV336" i="3"/>
  <c r="AV332" i="3"/>
  <c r="AV328" i="3"/>
  <c r="AV324" i="3"/>
  <c r="AV318" i="3"/>
  <c r="AV314" i="3"/>
  <c r="AV310" i="3"/>
  <c r="AV306" i="3"/>
  <c r="AV302" i="3"/>
  <c r="AV298" i="3"/>
  <c r="AV294" i="3"/>
  <c r="AV290" i="3"/>
  <c r="AV286" i="3"/>
  <c r="AV282" i="3"/>
  <c r="AV278" i="3"/>
  <c r="AV274" i="3"/>
  <c r="AV270" i="3"/>
  <c r="AV266" i="3"/>
  <c r="AV262" i="3"/>
  <c r="AV258" i="3"/>
  <c r="AV254" i="3"/>
  <c r="AV250" i="3"/>
  <c r="AV246" i="3"/>
  <c r="AV242" i="3"/>
  <c r="AV238" i="3"/>
  <c r="AV234" i="3"/>
  <c r="AV230" i="3"/>
  <c r="AV226" i="3"/>
  <c r="AV222" i="3"/>
  <c r="AV218" i="3"/>
  <c r="AV214" i="3"/>
  <c r="AV210" i="3"/>
  <c r="AV206" i="3"/>
  <c r="AV202" i="3"/>
  <c r="AV198" i="3"/>
  <c r="AV194" i="3"/>
  <c r="AV190" i="3"/>
  <c r="AV186" i="3"/>
  <c r="AV182" i="3"/>
  <c r="AV178" i="3"/>
  <c r="AV174" i="3"/>
  <c r="AV170" i="3"/>
  <c r="AV166" i="3"/>
  <c r="AV162" i="3"/>
  <c r="AV158" i="3"/>
  <c r="AV154" i="3"/>
  <c r="AV150" i="3"/>
  <c r="AY16" i="3"/>
  <c r="P22" i="15"/>
  <c r="BB998" i="3"/>
  <c r="BB982" i="3"/>
  <c r="BB995" i="3"/>
  <c r="BB979" i="3"/>
  <c r="BB963" i="3"/>
  <c r="BB947" i="3"/>
  <c r="AY951" i="3"/>
  <c r="BB934" i="3"/>
  <c r="BB918" i="3"/>
  <c r="BB902" i="3"/>
  <c r="AY886" i="3"/>
  <c r="AY870" i="3"/>
  <c r="AY854" i="3"/>
  <c r="AY838" i="3"/>
  <c r="AY879" i="3"/>
  <c r="AY863" i="3"/>
  <c r="AY847" i="3"/>
  <c r="AY835" i="3"/>
  <c r="AY827" i="3"/>
  <c r="AY819" i="3"/>
  <c r="AY811" i="3"/>
  <c r="AY803" i="3"/>
  <c r="AY795" i="3"/>
  <c r="AY787" i="3"/>
  <c r="AY779" i="3"/>
  <c r="AY771" i="3"/>
  <c r="AY763" i="3"/>
  <c r="AY755" i="3"/>
  <c r="AY747" i="3"/>
  <c r="AY739" i="3"/>
  <c r="AY731" i="3"/>
  <c r="AY723" i="3"/>
  <c r="AV829" i="3"/>
  <c r="AV821" i="3"/>
  <c r="AV813" i="3"/>
  <c r="AV805" i="3"/>
  <c r="AV797" i="3"/>
  <c r="AV789" i="3"/>
  <c r="AV781" i="3"/>
  <c r="AV773" i="3"/>
  <c r="AV765" i="3"/>
  <c r="AV757" i="3"/>
  <c r="AV749" i="3"/>
  <c r="AV741" i="3"/>
  <c r="AV733" i="3"/>
  <c r="AV725" i="3"/>
  <c r="AV717" i="3"/>
  <c r="AV709" i="3"/>
  <c r="AV701" i="3"/>
  <c r="AV693" i="3"/>
  <c r="AV685" i="3"/>
  <c r="AV677" i="3"/>
  <c r="AV669" i="3"/>
  <c r="AV661" i="3"/>
  <c r="AV653" i="3"/>
  <c r="AV645" i="3"/>
  <c r="AV637" i="3"/>
  <c r="AV629" i="3"/>
  <c r="AV621" i="3"/>
  <c r="AV613" i="3"/>
  <c r="AV605" i="3"/>
  <c r="AY371" i="3"/>
  <c r="AY363" i="3"/>
  <c r="AY355" i="3"/>
  <c r="AY347" i="3"/>
  <c r="AY339" i="3"/>
  <c r="AY331" i="3"/>
  <c r="AY323" i="3"/>
  <c r="AY315" i="3"/>
  <c r="AY307" i="3"/>
  <c r="AY299" i="3"/>
  <c r="AY291" i="3"/>
  <c r="AY283" i="3"/>
  <c r="AY275" i="3"/>
  <c r="AY267" i="3"/>
  <c r="AY259" i="3"/>
  <c r="AY251" i="3"/>
  <c r="AY243" i="3"/>
  <c r="AY235" i="3"/>
  <c r="AY227" i="3"/>
  <c r="AY219" i="3"/>
  <c r="AY211" i="3"/>
  <c r="AY203" i="3"/>
  <c r="AY195" i="3"/>
  <c r="AY187" i="3"/>
  <c r="AY179" i="3"/>
  <c r="AY171" i="3"/>
  <c r="AY163" i="3"/>
  <c r="AY155" i="3"/>
  <c r="BB14" i="3"/>
  <c r="AV19" i="3"/>
  <c r="AV25" i="3"/>
  <c r="AV29" i="3"/>
  <c r="AV33" i="3"/>
  <c r="AV37" i="3"/>
  <c r="AV41" i="3"/>
  <c r="AV45" i="3"/>
  <c r="AV49" i="3"/>
  <c r="AV53" i="3"/>
  <c r="AV57" i="3"/>
  <c r="AV61" i="3"/>
  <c r="AV65" i="3"/>
  <c r="AV69" i="3"/>
  <c r="AV73" i="3"/>
  <c r="AV77" i="3"/>
  <c r="AV81" i="3"/>
  <c r="AV85" i="3"/>
  <c r="AV89" i="3"/>
  <c r="AV93" i="3"/>
  <c r="AV97" i="3"/>
  <c r="AV101" i="3"/>
  <c r="AV105" i="3"/>
  <c r="AV109" i="3"/>
  <c r="AV113" i="3"/>
  <c r="AV117" i="3"/>
  <c r="AV121" i="3"/>
  <c r="AV125" i="3"/>
  <c r="AV129" i="3"/>
  <c r="AV133" i="3"/>
  <c r="AV137" i="3"/>
  <c r="AV141" i="3"/>
  <c r="AV145" i="3"/>
  <c r="AV12" i="3"/>
  <c r="AY12" i="3"/>
  <c r="AY13" i="3"/>
  <c r="AV972" i="3"/>
  <c r="AV954" i="3"/>
  <c r="AY938" i="3"/>
  <c r="AY924" i="3"/>
  <c r="AY908" i="3"/>
  <c r="AY892" i="3"/>
  <c r="AV873" i="3"/>
  <c r="AV857" i="3"/>
  <c r="AV841" i="3"/>
  <c r="AV880" i="3"/>
  <c r="AV864" i="3"/>
  <c r="AV846" i="3"/>
  <c r="AV828" i="3"/>
  <c r="AV810" i="3"/>
  <c r="AV794" i="3"/>
  <c r="AV780" i="3"/>
  <c r="AV766" i="3"/>
  <c r="AV750" i="3"/>
  <c r="AV734" i="3"/>
  <c r="AV718" i="3"/>
  <c r="BB815" i="3"/>
  <c r="BB801" i="3"/>
  <c r="BB785" i="3"/>
  <c r="BB771" i="3"/>
  <c r="BB757" i="3"/>
  <c r="BB741" i="3"/>
  <c r="BB727" i="3"/>
  <c r="BB713" i="3"/>
  <c r="BB697" i="3"/>
  <c r="BB683" i="3"/>
  <c r="BB669" i="3"/>
  <c r="BB653" i="3"/>
  <c r="BB639" i="3"/>
  <c r="BB623" i="3"/>
  <c r="BB609" i="3"/>
  <c r="AY709" i="3"/>
  <c r="AY693" i="3"/>
  <c r="AY679" i="3"/>
  <c r="AY665" i="3"/>
  <c r="AY651" i="3"/>
  <c r="AY633" i="3"/>
  <c r="AY619" i="3"/>
  <c r="AY603" i="3"/>
  <c r="AY587" i="3"/>
  <c r="AY571" i="3"/>
  <c r="AY557" i="3"/>
  <c r="AY541" i="3"/>
  <c r="AY527" i="3"/>
  <c r="AY509" i="3"/>
  <c r="AY495" i="3"/>
  <c r="AY479" i="3"/>
  <c r="AY463" i="3"/>
  <c r="AY445" i="3"/>
  <c r="AY427" i="3"/>
  <c r="AY411" i="3"/>
  <c r="AY397" i="3"/>
  <c r="AY381" i="3"/>
  <c r="AY590" i="3"/>
  <c r="AY576" i="3"/>
  <c r="AY560" i="3"/>
  <c r="AY544" i="3"/>
  <c r="AY528" i="3"/>
  <c r="AY514" i="3"/>
  <c r="AY496" i="3"/>
  <c r="AY478" i="3"/>
  <c r="AY462" i="3"/>
  <c r="AY446" i="3"/>
  <c r="AY430" i="3"/>
  <c r="AY414" i="3"/>
  <c r="AY398" i="3"/>
  <c r="AY380" i="3"/>
  <c r="AY366" i="3"/>
  <c r="AY350" i="3"/>
  <c r="AY328" i="3"/>
  <c r="BB1001" i="3"/>
  <c r="AV994" i="3"/>
  <c r="AV990" i="3"/>
  <c r="AV986" i="3"/>
  <c r="AV978" i="3"/>
  <c r="AV999" i="3"/>
  <c r="AV991" i="3"/>
  <c r="AV983" i="3"/>
  <c r="AV975" i="3"/>
  <c r="AV967" i="3"/>
  <c r="AV959" i="3"/>
  <c r="AV955" i="3"/>
  <c r="AV951" i="3"/>
  <c r="BB943" i="3"/>
  <c r="BB935" i="3"/>
  <c r="BB927" i="3"/>
  <c r="BB919" i="3"/>
  <c r="BB911" i="3"/>
  <c r="BB903" i="3"/>
  <c r="BB895" i="3"/>
  <c r="BB891" i="3"/>
  <c r="BB887" i="3"/>
  <c r="AV936" i="3"/>
  <c r="AV928" i="3"/>
  <c r="AV920" i="3"/>
  <c r="AV912" i="3"/>
  <c r="AV904" i="3"/>
  <c r="AV896" i="3"/>
  <c r="AV888" i="3"/>
  <c r="AY826" i="3"/>
  <c r="AY822" i="3"/>
  <c r="AY814" i="3"/>
  <c r="AY806" i="3"/>
  <c r="AY798" i="3"/>
  <c r="AY790" i="3"/>
  <c r="AY782" i="3"/>
  <c r="AY774" i="3"/>
  <c r="AY766" i="3"/>
  <c r="AY762" i="3"/>
  <c r="AY758" i="3"/>
  <c r="AY750" i="3"/>
  <c r="AY742" i="3"/>
  <c r="AY734" i="3"/>
  <c r="AY726" i="3"/>
  <c r="AY718" i="3"/>
  <c r="AY710" i="3"/>
  <c r="AY702" i="3"/>
  <c r="AY698" i="3"/>
  <c r="AY694" i="3"/>
  <c r="AY686" i="3"/>
  <c r="AY678" i="3"/>
  <c r="AY670" i="3"/>
  <c r="AY662" i="3"/>
  <c r="AY654" i="3"/>
  <c r="AY646" i="3"/>
  <c r="AY638" i="3"/>
  <c r="AY634" i="3"/>
  <c r="AY630" i="3"/>
  <c r="AY622" i="3"/>
  <c r="AY614" i="3"/>
  <c r="AY606" i="3"/>
  <c r="BB712" i="3"/>
  <c r="BB704" i="3"/>
  <c r="BB696" i="3"/>
  <c r="BB688" i="3"/>
  <c r="BB684" i="3"/>
  <c r="BB680" i="3"/>
  <c r="BB672" i="3"/>
  <c r="BB664" i="3"/>
  <c r="BB656" i="3"/>
  <c r="BB648" i="3"/>
  <c r="BB640" i="3"/>
  <c r="BB632" i="3"/>
  <c r="BB624" i="3"/>
  <c r="BB620" i="3"/>
  <c r="BB616" i="3"/>
  <c r="BB608" i="3"/>
  <c r="BB600" i="3"/>
  <c r="BB592" i="3"/>
  <c r="BB584" i="3"/>
  <c r="BB576" i="3"/>
  <c r="BB568" i="3"/>
  <c r="BB560" i="3"/>
  <c r="BB556" i="3"/>
  <c r="BB552" i="3"/>
  <c r="BB544" i="3"/>
  <c r="BB536" i="3"/>
  <c r="BB528" i="3"/>
  <c r="BB520" i="3"/>
  <c r="BB512" i="3"/>
  <c r="BB504" i="3"/>
  <c r="BB496" i="3"/>
  <c r="BB492" i="3"/>
  <c r="BB488" i="3"/>
  <c r="BB480" i="3"/>
  <c r="BB472" i="3"/>
  <c r="BB464" i="3"/>
  <c r="BB456" i="3"/>
  <c r="BB448" i="3"/>
  <c r="BB440" i="3"/>
  <c r="BB432" i="3"/>
  <c r="BB428" i="3"/>
  <c r="BB424" i="3"/>
  <c r="BB416" i="3"/>
  <c r="BB408" i="3"/>
  <c r="BB400" i="3"/>
  <c r="BB392" i="3"/>
  <c r="BB384" i="3"/>
  <c r="BB376" i="3"/>
  <c r="BB595" i="3"/>
  <c r="BB591" i="3"/>
  <c r="BB587" i="3"/>
  <c r="BB579" i="3"/>
  <c r="BB571" i="3"/>
  <c r="BB563" i="3"/>
  <c r="BB555" i="3"/>
  <c r="BB547" i="3"/>
  <c r="BB539" i="3"/>
  <c r="BB531" i="3"/>
  <c r="BB527" i="3"/>
  <c r="BB523" i="3"/>
  <c r="BB515" i="3"/>
  <c r="BB507" i="3"/>
  <c r="BB499" i="3"/>
  <c r="BB491" i="3"/>
  <c r="BB483" i="3"/>
  <c r="BB475" i="3"/>
  <c r="BB467" i="3"/>
  <c r="BB459" i="3"/>
  <c r="BB451" i="3"/>
  <c r="BB443" i="3"/>
  <c r="BB435" i="3"/>
  <c r="BB427" i="3"/>
  <c r="BB419" i="3"/>
  <c r="BB411" i="3"/>
  <c r="BB403" i="3"/>
  <c r="BB395" i="3"/>
  <c r="BB387" i="3"/>
  <c r="BB379" i="3"/>
  <c r="BB371" i="3"/>
  <c r="BB363" i="3"/>
  <c r="BB355" i="3"/>
  <c r="BB347" i="3"/>
  <c r="BB339" i="3"/>
  <c r="BB331" i="3"/>
  <c r="BB323" i="3"/>
  <c r="BB315" i="3"/>
  <c r="BB307" i="3"/>
  <c r="BB299" i="3"/>
  <c r="BB291" i="3"/>
  <c r="BB283" i="3"/>
  <c r="BB275" i="3"/>
  <c r="BB267" i="3"/>
  <c r="BB259" i="3"/>
  <c r="BB251" i="3"/>
  <c r="BB243" i="3"/>
  <c r="BB235" i="3"/>
  <c r="BB227" i="3"/>
  <c r="BB219" i="3"/>
  <c r="BB211" i="3"/>
  <c r="BB203" i="3"/>
  <c r="BB195" i="3"/>
  <c r="BB187" i="3"/>
  <c r="BB179" i="3"/>
  <c r="BB171" i="3"/>
  <c r="BB163" i="3"/>
  <c r="BB155" i="3"/>
  <c r="AY15" i="3"/>
  <c r="AY993" i="3"/>
  <c r="AY989" i="3"/>
  <c r="AY981" i="3"/>
  <c r="AY977" i="3"/>
  <c r="AY973" i="3"/>
  <c r="AY994" i="3"/>
  <c r="AY990" i="3"/>
  <c r="AY986" i="3"/>
  <c r="AY974" i="3"/>
  <c r="AY970" i="3"/>
  <c r="AY962" i="3"/>
  <c r="AY958" i="3"/>
  <c r="AY954" i="3"/>
  <c r="BB970" i="3"/>
  <c r="BB966" i="3"/>
  <c r="BB962" i="3"/>
  <c r="BB954" i="3"/>
  <c r="BB950" i="3"/>
  <c r="AV943" i="3"/>
  <c r="AV939" i="3"/>
  <c r="AV935" i="3"/>
  <c r="AV923" i="3"/>
  <c r="AV919" i="3"/>
  <c r="AV911" i="3"/>
  <c r="AV907" i="3"/>
  <c r="AV903" i="3"/>
  <c r="AV895" i="3"/>
  <c r="AV891" i="3"/>
  <c r="AY943" i="3"/>
  <c r="AY931" i="3"/>
  <c r="AY927" i="3"/>
  <c r="AY919" i="3"/>
  <c r="AY915" i="3"/>
  <c r="AY911" i="3"/>
  <c r="AY899" i="3"/>
  <c r="AY895" i="3"/>
  <c r="AY891" i="3"/>
  <c r="BB883" i="3"/>
  <c r="BB879" i="3"/>
  <c r="BB871" i="3"/>
  <c r="BB867" i="3"/>
  <c r="BB863" i="3"/>
  <c r="BB851" i="3"/>
  <c r="BB847" i="3"/>
  <c r="BB839" i="3"/>
  <c r="BB835" i="3"/>
  <c r="BB831" i="3"/>
  <c r="BB880" i="3"/>
  <c r="BB876" i="3"/>
  <c r="BB872" i="3"/>
  <c r="BB860" i="3"/>
  <c r="BB856" i="3"/>
  <c r="BB848" i="3"/>
  <c r="BB844" i="3"/>
  <c r="BB840" i="3"/>
  <c r="BB828" i="3"/>
  <c r="BB824" i="3"/>
  <c r="BB820" i="3"/>
  <c r="BB812" i="3"/>
  <c r="BB808" i="3"/>
  <c r="BB800" i="3"/>
  <c r="BB796" i="3"/>
  <c r="BB792" i="3"/>
  <c r="BB780" i="3"/>
  <c r="BB776" i="3"/>
  <c r="BB768" i="3"/>
  <c r="BB764" i="3"/>
  <c r="BB760" i="3"/>
  <c r="BB752" i="3"/>
  <c r="BB748" i="3"/>
  <c r="BB744" i="3"/>
  <c r="BB732" i="3"/>
  <c r="BB728" i="3"/>
  <c r="BB720" i="3"/>
  <c r="AV716" i="3"/>
  <c r="AV712" i="3"/>
  <c r="AV700" i="3"/>
  <c r="AV696" i="3"/>
  <c r="AV692" i="3"/>
  <c r="AV684" i="3"/>
  <c r="AV680" i="3"/>
  <c r="AV672" i="3"/>
  <c r="AV668" i="3"/>
  <c r="AV664" i="3"/>
  <c r="AV652" i="3"/>
  <c r="AV648" i="3"/>
  <c r="AV640" i="3"/>
  <c r="AV636" i="3"/>
  <c r="AV632" i="3"/>
  <c r="AV624" i="3"/>
  <c r="AV620" i="3"/>
  <c r="AV616" i="3"/>
  <c r="AV604" i="3"/>
  <c r="AV600" i="3"/>
  <c r="AV592" i="3"/>
  <c r="AV588" i="3"/>
  <c r="AV584" i="3"/>
  <c r="AV572" i="3"/>
  <c r="AV568" i="3"/>
  <c r="AV564" i="3"/>
  <c r="AV560" i="3"/>
  <c r="AV556" i="3"/>
  <c r="AV552" i="3"/>
  <c r="AV544" i="3"/>
  <c r="AV540" i="3"/>
  <c r="AV536" i="3"/>
  <c r="AV528" i="3"/>
  <c r="AV524" i="3"/>
  <c r="AV520" i="3"/>
  <c r="AV512" i="3"/>
  <c r="AV508" i="3"/>
  <c r="AV504" i="3"/>
  <c r="AV496" i="3"/>
  <c r="AV492" i="3"/>
  <c r="AV488" i="3"/>
  <c r="AV484" i="3"/>
  <c r="AV480" i="3"/>
  <c r="AV472" i="3"/>
  <c r="AV464" i="3"/>
  <c r="AV460" i="3"/>
  <c r="AV456" i="3"/>
  <c r="AV452" i="3"/>
  <c r="AV448" i="3"/>
  <c r="AV440" i="3"/>
  <c r="AV432" i="3"/>
  <c r="AV428" i="3"/>
  <c r="AV424" i="3"/>
  <c r="AV420" i="3"/>
  <c r="AV416" i="3"/>
  <c r="AV408" i="3"/>
  <c r="AV400" i="3"/>
  <c r="AV396" i="3"/>
  <c r="AV392" i="3"/>
  <c r="AV388" i="3"/>
  <c r="AV384" i="3"/>
  <c r="AV376" i="3"/>
  <c r="AV595" i="3"/>
  <c r="AV591" i="3"/>
  <c r="AV587" i="3"/>
  <c r="AV583" i="3"/>
  <c r="AV579" i="3"/>
  <c r="AV571" i="3"/>
  <c r="AV563" i="3"/>
  <c r="AV559" i="3"/>
  <c r="AV555" i="3"/>
  <c r="AV551" i="3"/>
  <c r="AV547" i="3"/>
  <c r="AV543" i="3"/>
  <c r="AV539" i="3"/>
  <c r="AV531" i="3"/>
  <c r="AV527" i="3"/>
  <c r="AV523" i="3"/>
  <c r="AV519" i="3"/>
  <c r="AV515" i="3"/>
  <c r="AV507" i="3"/>
  <c r="AV499" i="3"/>
  <c r="AV495" i="3"/>
  <c r="AV491" i="3"/>
  <c r="AV487" i="3"/>
  <c r="AV483" i="3"/>
  <c r="AV475" i="3"/>
  <c r="AV467" i="3"/>
  <c r="AV463" i="3"/>
  <c r="AV459" i="3"/>
  <c r="AV455" i="3"/>
  <c r="AV451" i="3"/>
  <c r="AV443" i="3"/>
  <c r="AV435" i="3"/>
  <c r="AV431" i="3"/>
  <c r="AV427" i="3"/>
  <c r="AV423" i="3"/>
  <c r="AV419" i="3"/>
  <c r="AV411" i="3"/>
  <c r="AV403" i="3"/>
  <c r="AV399" i="3"/>
  <c r="AV395" i="3"/>
  <c r="AV391" i="3"/>
  <c r="AV387" i="3"/>
  <c r="AV379" i="3"/>
  <c r="AV371" i="3"/>
  <c r="AV367" i="3"/>
  <c r="AV363" i="3"/>
  <c r="AV359" i="3"/>
  <c r="AV355" i="3"/>
  <c r="AV347" i="3"/>
  <c r="AV339" i="3"/>
  <c r="AV335" i="3"/>
  <c r="AV331" i="3"/>
  <c r="AV327" i="3"/>
  <c r="AV323" i="3"/>
  <c r="AV315" i="3"/>
  <c r="AV307" i="3"/>
  <c r="AV303" i="3"/>
  <c r="AV299" i="3"/>
  <c r="AV295" i="3"/>
  <c r="AV291" i="3"/>
  <c r="AV287" i="3"/>
  <c r="AV283" i="3"/>
  <c r="AV275" i="3"/>
  <c r="AV271" i="3"/>
  <c r="AV267" i="3"/>
  <c r="AV263" i="3"/>
  <c r="AV259" i="3"/>
  <c r="AV251" i="3"/>
  <c r="AV243" i="3"/>
  <c r="AV239" i="3"/>
  <c r="AV235" i="3"/>
  <c r="AV231" i="3"/>
  <c r="AV227" i="3"/>
  <c r="AV219" i="3"/>
  <c r="AV211" i="3"/>
  <c r="AV207" i="3"/>
  <c r="AV203" i="3"/>
  <c r="AV199" i="3"/>
  <c r="AV195" i="3"/>
  <c r="AV191" i="3"/>
  <c r="AV187" i="3"/>
  <c r="AV183" i="3"/>
  <c r="AV179" i="3"/>
  <c r="AV175" i="3"/>
  <c r="AV171" i="3"/>
  <c r="AV167" i="3"/>
  <c r="AV163" i="3"/>
  <c r="AV159" i="3"/>
  <c r="AV155" i="3"/>
  <c r="AV151" i="3"/>
  <c r="BB374" i="3"/>
  <c r="BB366" i="3"/>
  <c r="BB358" i="3"/>
  <c r="BB350" i="3"/>
  <c r="BB342" i="3"/>
  <c r="BB334" i="3"/>
  <c r="BB326" i="3"/>
  <c r="BB318" i="3"/>
  <c r="BB310" i="3"/>
  <c r="BB302" i="3"/>
  <c r="BB294" i="3"/>
  <c r="BB286" i="3"/>
  <c r="BB278" i="3"/>
  <c r="BB270" i="3"/>
  <c r="BB262" i="3"/>
  <c r="BB254" i="3"/>
  <c r="BB246" i="3"/>
  <c r="BB238" i="3"/>
  <c r="BB230" i="3"/>
  <c r="BB222" i="3"/>
  <c r="BB214" i="3"/>
  <c r="BB206" i="3"/>
  <c r="BB198" i="3"/>
  <c r="BB190" i="3"/>
  <c r="BB182" i="3"/>
  <c r="BB174" i="3"/>
  <c r="BB166" i="3"/>
  <c r="BB158" i="3"/>
  <c r="BB150" i="3"/>
  <c r="BB12" i="3"/>
  <c r="P21" i="15"/>
  <c r="T21" i="15"/>
  <c r="L21" i="15"/>
  <c r="AY11" i="3"/>
  <c r="AV134" i="3"/>
  <c r="AV126" i="3"/>
  <c r="AV118" i="3"/>
  <c r="AV110" i="3"/>
  <c r="AV102" i="3"/>
  <c r="AV96" i="3"/>
  <c r="AV88" i="3"/>
  <c r="AV80" i="3"/>
  <c r="AV72" i="3"/>
  <c r="AV64" i="3"/>
  <c r="AV56" i="3"/>
  <c r="AV50" i="3"/>
  <c r="AV42" i="3"/>
  <c r="AV34" i="3"/>
  <c r="AV26" i="3"/>
  <c r="AV16" i="3"/>
  <c r="BB146" i="3"/>
  <c r="BB142" i="3"/>
  <c r="BB140" i="3"/>
  <c r="BB138" i="3"/>
  <c r="BB134" i="3"/>
  <c r="BB132" i="3"/>
  <c r="BB130" i="3"/>
  <c r="BB126" i="3"/>
  <c r="BB124" i="3"/>
  <c r="BB122" i="3"/>
  <c r="BB116" i="3"/>
  <c r="BB114" i="3"/>
  <c r="BB112" i="3"/>
  <c r="BB110" i="3"/>
  <c r="BB108" i="3"/>
  <c r="BB106" i="3"/>
  <c r="BB104" i="3"/>
  <c r="BB102" i="3"/>
  <c r="BB100" i="3"/>
  <c r="BB98" i="3"/>
  <c r="BB96" i="3"/>
  <c r="BB94" i="3"/>
  <c r="BB92" i="3"/>
  <c r="BB90" i="3"/>
  <c r="BB88" i="3"/>
  <c r="BB86" i="3"/>
  <c r="BB84" i="3"/>
  <c r="BB82" i="3"/>
  <c r="BB80" i="3"/>
  <c r="BB78" i="3"/>
  <c r="BB76" i="3"/>
  <c r="BB74" i="3"/>
  <c r="BB72" i="3"/>
  <c r="BB70" i="3"/>
  <c r="BB68" i="3"/>
  <c r="BB66" i="3"/>
  <c r="BB64" i="3"/>
  <c r="BB62" i="3"/>
  <c r="BB60" i="3"/>
  <c r="BB58" i="3"/>
  <c r="BB56" i="3"/>
  <c r="BB54" i="3"/>
  <c r="BB52" i="3"/>
  <c r="BB50" i="3"/>
  <c r="BB48" i="3"/>
  <c r="BB46" i="3"/>
  <c r="BB44" i="3"/>
  <c r="BB42" i="3"/>
  <c r="BB40" i="3"/>
  <c r="BB38" i="3"/>
  <c r="BB36" i="3"/>
  <c r="BB34" i="3"/>
  <c r="BB32" i="3"/>
  <c r="BB30" i="3"/>
  <c r="BB28" i="3"/>
  <c r="BB26" i="3"/>
  <c r="BB24" i="3"/>
  <c r="BB20" i="3"/>
  <c r="BB18" i="3"/>
  <c r="BB16" i="3"/>
  <c r="AV144" i="3"/>
  <c r="AV140" i="3"/>
  <c r="AV132" i="3"/>
  <c r="AV124" i="3"/>
  <c r="AV116" i="3"/>
  <c r="AV108" i="3"/>
  <c r="AV98" i="3"/>
  <c r="AV90" i="3"/>
  <c r="AV82" i="3"/>
  <c r="AV74" i="3"/>
  <c r="AV66" i="3"/>
  <c r="AV58" i="3"/>
  <c r="AV48" i="3"/>
  <c r="AV40" i="3"/>
  <c r="AV32" i="3"/>
  <c r="AV24" i="3"/>
  <c r="AV148" i="3"/>
  <c r="AY146" i="3"/>
  <c r="AY144" i="3"/>
  <c r="AY142" i="3"/>
  <c r="AY140" i="3"/>
  <c r="AY138" i="3"/>
  <c r="AY136" i="3"/>
  <c r="AY134" i="3"/>
  <c r="AY132" i="3"/>
  <c r="AY130" i="3"/>
  <c r="AY128" i="3"/>
  <c r="AY126" i="3"/>
  <c r="AY124" i="3"/>
  <c r="AY122" i="3"/>
  <c r="AY120" i="3"/>
  <c r="AY118" i="3"/>
  <c r="AY116" i="3"/>
  <c r="AY114" i="3"/>
  <c r="AY112" i="3"/>
  <c r="AY110" i="3"/>
  <c r="AY108" i="3"/>
  <c r="AY106" i="3"/>
  <c r="AY104" i="3"/>
  <c r="AY102" i="3"/>
  <c r="AY100" i="3"/>
  <c r="AY98" i="3"/>
  <c r="AY96" i="3"/>
  <c r="AY94" i="3"/>
  <c r="AY92" i="3"/>
  <c r="AY90" i="3"/>
  <c r="AY88" i="3"/>
  <c r="AY86" i="3"/>
  <c r="AY84" i="3"/>
  <c r="AY82" i="3"/>
  <c r="AY80" i="3"/>
  <c r="AY78" i="3"/>
  <c r="AY76" i="3"/>
  <c r="AY74" i="3"/>
  <c r="AY72" i="3"/>
  <c r="AY70" i="3"/>
  <c r="AY68" i="3"/>
  <c r="AY66" i="3"/>
  <c r="AY64" i="3"/>
  <c r="AY62" i="3"/>
  <c r="AY60" i="3"/>
  <c r="AY58" i="3"/>
  <c r="AY56" i="3"/>
  <c r="AY54" i="3"/>
  <c r="AY52" i="3"/>
  <c r="AY50" i="3"/>
  <c r="AY48" i="3"/>
  <c r="AY46" i="3"/>
  <c r="AY44" i="3"/>
  <c r="AY42" i="3"/>
  <c r="AY40" i="3"/>
  <c r="AY38" i="3"/>
  <c r="AY36" i="3"/>
  <c r="AY34" i="3"/>
  <c r="AY32" i="3"/>
  <c r="AY30" i="3"/>
  <c r="AY28" i="3"/>
  <c r="AY26" i="3"/>
  <c r="AY24" i="3"/>
  <c r="AY20" i="3"/>
  <c r="D6" i="2"/>
  <c r="AV964" i="3"/>
  <c r="AV948" i="3"/>
  <c r="AY930" i="3"/>
  <c r="AY914" i="3"/>
  <c r="AY900" i="3"/>
  <c r="AV887" i="3"/>
  <c r="AV871" i="3"/>
  <c r="AV855" i="3"/>
  <c r="AV839" i="3"/>
  <c r="AV882" i="3"/>
  <c r="AV866" i="3"/>
  <c r="AV852" i="3"/>
  <c r="AV836" i="3"/>
  <c r="AV822" i="3"/>
  <c r="AV808" i="3"/>
  <c r="AV792" i="3"/>
  <c r="AV774" i="3"/>
  <c r="AV756" i="3"/>
  <c r="AV740" i="3"/>
  <c r="AV724" i="3"/>
  <c r="BB821" i="3"/>
  <c r="BB803" i="3"/>
  <c r="BB787" i="3"/>
  <c r="BB769" i="3"/>
  <c r="BB751" i="3"/>
  <c r="BB733" i="3"/>
  <c r="BB715" i="3"/>
  <c r="BB699" i="3"/>
  <c r="BB679" i="3"/>
  <c r="BB663" i="3"/>
  <c r="BB647" i="3"/>
  <c r="BB629" i="3"/>
  <c r="BB611" i="3"/>
  <c r="AY707" i="3"/>
  <c r="AY691" i="3"/>
  <c r="AY671" i="3"/>
  <c r="AY653" i="3"/>
  <c r="AY639" i="3"/>
  <c r="AY621" i="3"/>
  <c r="AY605" i="3"/>
  <c r="AY589" i="3"/>
  <c r="AY573" i="3"/>
  <c r="AY555" i="3"/>
  <c r="AY539" i="3"/>
  <c r="AY523" i="3"/>
  <c r="AY505" i="3"/>
  <c r="AY489" i="3"/>
  <c r="AY473" i="3"/>
  <c r="AY457" i="3"/>
  <c r="AY443" i="3"/>
  <c r="AY429" i="3"/>
  <c r="AY413" i="3"/>
  <c r="AY395" i="3"/>
  <c r="AY379" i="3"/>
  <c r="AY592" i="3"/>
  <c r="AY574" i="3"/>
  <c r="AY558" i="3"/>
  <c r="AY542" i="3"/>
  <c r="AY526" i="3"/>
  <c r="AY510" i="3"/>
  <c r="AY494" i="3"/>
  <c r="AY482" i="3"/>
  <c r="AY464" i="3"/>
  <c r="AY448" i="3"/>
  <c r="AY432" i="3"/>
  <c r="AY416" i="3"/>
  <c r="AY400" i="3"/>
  <c r="AY384" i="3"/>
  <c r="AY368" i="3"/>
  <c r="AY352" i="3"/>
  <c r="AY338" i="3"/>
  <c r="AY326" i="3"/>
  <c r="AY318" i="3"/>
  <c r="AY310" i="3"/>
  <c r="AY302" i="3"/>
  <c r="AY294" i="3"/>
  <c r="AY286" i="3"/>
  <c r="AY278" i="3"/>
  <c r="AY270" i="3"/>
  <c r="AY262" i="3"/>
  <c r="AY254" i="3"/>
  <c r="AY246" i="3"/>
  <c r="AY238" i="3"/>
  <c r="AY230" i="3"/>
  <c r="AY222" i="3"/>
  <c r="AY214" i="3"/>
  <c r="AY206" i="3"/>
  <c r="AY198" i="3"/>
  <c r="AY190" i="3"/>
  <c r="AY182" i="3"/>
  <c r="AY174" i="3"/>
  <c r="AY166" i="3"/>
  <c r="AY158" i="3"/>
  <c r="AY150" i="3"/>
  <c r="AV374" i="3"/>
  <c r="AV366" i="3"/>
  <c r="AV358" i="3"/>
  <c r="AV350" i="3"/>
  <c r="AV342" i="3"/>
  <c r="AV334" i="3"/>
  <c r="AV326" i="3"/>
  <c r="AV316" i="3"/>
  <c r="AV308" i="3"/>
  <c r="AV300" i="3"/>
  <c r="AV292" i="3"/>
  <c r="AV284" i="3"/>
  <c r="AV276" i="3"/>
  <c r="AV268" i="3"/>
  <c r="AV260" i="3"/>
  <c r="AV252" i="3"/>
  <c r="AV244" i="3"/>
  <c r="AV236" i="3"/>
  <c r="AV228" i="3"/>
  <c r="AV220" i="3"/>
  <c r="AV212" i="3"/>
  <c r="AV204" i="3"/>
  <c r="AV196" i="3"/>
  <c r="AV188" i="3"/>
  <c r="AV180" i="3"/>
  <c r="AV176" i="3"/>
  <c r="AV172" i="3"/>
  <c r="AV168" i="3"/>
  <c r="AV164" i="3"/>
  <c r="AV160" i="3"/>
  <c r="AV156" i="3"/>
  <c r="AV152" i="3"/>
  <c r="AV14" i="3"/>
  <c r="AY18" i="3"/>
  <c r="AV11" i="3"/>
  <c r="BB996" i="3"/>
  <c r="BB992" i="3"/>
  <c r="BB988" i="3"/>
  <c r="BB984" i="3"/>
  <c r="BB980" i="3"/>
  <c r="BB976" i="3"/>
  <c r="BB972" i="3"/>
  <c r="BB997" i="3"/>
  <c r="BB993" i="3"/>
  <c r="BB989" i="3"/>
  <c r="BB985" i="3"/>
  <c r="BB981" i="3"/>
  <c r="BB977" i="3"/>
  <c r="BB973" i="3"/>
  <c r="BB969" i="3"/>
  <c r="BB965" i="3"/>
  <c r="BB961" i="3"/>
  <c r="BB957" i="3"/>
  <c r="BB953" i="3"/>
  <c r="BB949" i="3"/>
  <c r="BB945" i="3"/>
  <c r="AY969" i="3"/>
  <c r="AY965" i="3"/>
  <c r="AY961" i="3"/>
  <c r="AY957" i="3"/>
  <c r="AY953" i="3"/>
  <c r="AY949" i="3"/>
  <c r="AY945" i="3"/>
  <c r="BB940" i="3"/>
  <c r="BB936" i="3"/>
  <c r="BB932" i="3"/>
  <c r="BB928" i="3"/>
  <c r="BB924" i="3"/>
  <c r="BB920" i="3"/>
  <c r="BB916" i="3"/>
  <c r="BB912" i="3"/>
  <c r="BB908" i="3"/>
  <c r="BB904" i="3"/>
  <c r="BB900" i="3"/>
  <c r="BB896" i="3"/>
  <c r="BB892" i="3"/>
  <c r="BB888" i="3"/>
  <c r="AY884" i="3"/>
  <c r="AY880" i="3"/>
  <c r="AY876" i="3"/>
  <c r="AY872" i="3"/>
  <c r="AY868" i="3"/>
  <c r="AY864" i="3"/>
  <c r="AY860" i="3"/>
  <c r="AY856" i="3"/>
  <c r="AY852" i="3"/>
  <c r="AY848" i="3"/>
  <c r="AY844" i="3"/>
  <c r="AY840" i="3"/>
  <c r="AY836" i="3"/>
  <c r="AY832" i="3"/>
  <c r="AY885" i="3"/>
  <c r="AY881" i="3"/>
  <c r="AY877" i="3"/>
  <c r="AY873" i="3"/>
  <c r="AY869" i="3"/>
  <c r="AY865" i="3"/>
  <c r="AY861" i="3"/>
  <c r="AY857" i="3"/>
  <c r="AY853" i="3"/>
  <c r="AY849" i="3"/>
  <c r="AY845" i="3"/>
  <c r="AY841" i="3"/>
  <c r="AY837" i="3"/>
  <c r="AY833" i="3"/>
  <c r="AY829" i="3"/>
  <c r="AY825" i="3"/>
  <c r="AY821" i="3"/>
  <c r="AY817" i="3"/>
  <c r="AY813" i="3"/>
  <c r="AY809" i="3"/>
  <c r="AY805" i="3"/>
  <c r="AY801" i="3"/>
  <c r="AY797" i="3"/>
  <c r="AY793" i="3"/>
  <c r="AY789" i="3"/>
  <c r="AY785" i="3"/>
  <c r="AY781" i="3"/>
  <c r="AY777" i="3"/>
  <c r="AY773" i="3"/>
  <c r="AY769" i="3"/>
  <c r="AY765" i="3"/>
  <c r="AY761" i="3"/>
  <c r="AY757" i="3"/>
  <c r="AY753" i="3"/>
  <c r="AY749" i="3"/>
  <c r="AY745" i="3"/>
  <c r="AY741" i="3"/>
  <c r="AY737" i="3"/>
  <c r="AY733" i="3"/>
  <c r="AY729" i="3"/>
  <c r="AY725" i="3"/>
  <c r="AY721" i="3"/>
  <c r="AY717" i="3"/>
  <c r="AV827" i="3"/>
  <c r="AV823" i="3"/>
  <c r="AV819" i="3"/>
  <c r="AV815" i="3"/>
  <c r="AV811" i="3"/>
  <c r="AV807" i="3"/>
  <c r="AV803" i="3"/>
  <c r="AV799" i="3"/>
  <c r="AV795" i="3"/>
  <c r="AV791" i="3"/>
  <c r="AV787" i="3"/>
  <c r="AV783" i="3"/>
  <c r="AV779" i="3"/>
  <c r="AV775" i="3"/>
  <c r="AV771" i="3"/>
  <c r="AV767" i="3"/>
  <c r="AV763" i="3"/>
  <c r="AV759" i="3"/>
  <c r="AV755" i="3"/>
  <c r="AV751" i="3"/>
  <c r="AV747" i="3"/>
  <c r="AV743" i="3"/>
  <c r="AV739" i="3"/>
  <c r="AV735" i="3"/>
  <c r="AV731" i="3"/>
  <c r="AV727" i="3"/>
  <c r="AV723" i="3"/>
  <c r="AV719" i="3"/>
  <c r="AV715" i="3"/>
  <c r="AV711" i="3"/>
  <c r="AV707" i="3"/>
  <c r="AV703" i="3"/>
  <c r="AV699" i="3"/>
  <c r="AV695" i="3"/>
  <c r="AV691" i="3"/>
  <c r="AV687" i="3"/>
  <c r="AV683" i="3"/>
  <c r="AV679" i="3"/>
  <c r="AV675" i="3"/>
  <c r="AV671" i="3"/>
  <c r="AV667" i="3"/>
  <c r="AV663" i="3"/>
  <c r="AV659" i="3"/>
  <c r="AV655" i="3"/>
  <c r="AV651" i="3"/>
  <c r="AV647" i="3"/>
  <c r="AV643" i="3"/>
  <c r="AV639" i="3"/>
  <c r="AV635" i="3"/>
  <c r="AV631" i="3"/>
  <c r="AV627" i="3"/>
  <c r="AV623" i="3"/>
  <c r="AV619" i="3"/>
  <c r="AV615" i="3"/>
  <c r="AV611" i="3"/>
  <c r="AV607" i="3"/>
  <c r="AV603" i="3"/>
  <c r="AY373" i="3"/>
  <c r="AY369" i="3"/>
  <c r="AY365" i="3"/>
  <c r="AY361" i="3"/>
  <c r="AY357" i="3"/>
  <c r="AY353" i="3"/>
  <c r="AY349" i="3"/>
  <c r="AY345" i="3"/>
  <c r="AY341" i="3"/>
  <c r="AY337" i="3"/>
  <c r="AY333" i="3"/>
  <c r="AY329" i="3"/>
  <c r="AY325" i="3"/>
  <c r="AY321" i="3"/>
  <c r="AY317" i="3"/>
  <c r="AY313" i="3"/>
  <c r="AY309" i="3"/>
  <c r="AY305" i="3"/>
  <c r="AY301" i="3"/>
  <c r="AY297" i="3"/>
  <c r="AY293" i="3"/>
  <c r="AY289" i="3"/>
  <c r="AY285" i="3"/>
  <c r="AY281" i="3"/>
  <c r="AY277" i="3"/>
  <c r="AY273" i="3"/>
  <c r="AY269" i="3"/>
  <c r="AY265" i="3"/>
  <c r="AY261" i="3"/>
  <c r="AY257" i="3"/>
  <c r="AY253" i="3"/>
  <c r="AY249" i="3"/>
  <c r="AY245" i="3"/>
  <c r="AY241" i="3"/>
  <c r="AY237" i="3"/>
  <c r="AY233" i="3"/>
  <c r="AY229" i="3"/>
  <c r="AY225" i="3"/>
  <c r="AY221" i="3"/>
  <c r="AY217" i="3"/>
  <c r="AY213" i="3"/>
  <c r="AY209" i="3"/>
  <c r="AY205" i="3"/>
  <c r="AY201" i="3"/>
  <c r="AY197" i="3"/>
  <c r="AY193" i="3"/>
  <c r="AY189" i="3"/>
  <c r="AY185" i="3"/>
  <c r="AY181" i="3"/>
  <c r="AY177" i="3"/>
  <c r="AY173" i="3"/>
  <c r="AY169" i="3"/>
  <c r="AY165" i="3"/>
  <c r="AY161" i="3"/>
  <c r="AY157" i="3"/>
  <c r="AY153" i="3"/>
  <c r="AY149" i="3"/>
  <c r="AV17" i="3"/>
  <c r="AV21" i="3"/>
  <c r="AV27" i="3"/>
  <c r="AV31" i="3"/>
  <c r="AV35" i="3"/>
  <c r="AV39" i="3"/>
  <c r="AV43" i="3"/>
  <c r="AV47" i="3"/>
  <c r="AV51" i="3"/>
  <c r="AV55" i="3"/>
  <c r="AV59" i="3"/>
  <c r="AV63" i="3"/>
  <c r="AV67" i="3"/>
  <c r="AV71" i="3"/>
  <c r="AV75" i="3"/>
  <c r="AV79" i="3"/>
  <c r="AV83" i="3"/>
  <c r="AV87" i="3"/>
  <c r="AV91" i="3"/>
  <c r="AV95" i="3"/>
  <c r="AV99" i="3"/>
  <c r="AV103" i="3"/>
  <c r="AV107" i="3"/>
  <c r="AV111" i="3"/>
  <c r="AV115" i="3"/>
  <c r="AV119" i="3"/>
  <c r="AV123" i="3"/>
  <c r="AV127" i="3"/>
  <c r="AV131" i="3"/>
  <c r="AV135" i="3"/>
  <c r="AV139" i="3"/>
  <c r="AV143" i="3"/>
  <c r="AV147" i="3"/>
  <c r="AV13" i="3"/>
  <c r="AY14" i="3"/>
  <c r="AY1001" i="3"/>
  <c r="AV968" i="3"/>
  <c r="AV958" i="3"/>
  <c r="AV950" i="3"/>
  <c r="AY942" i="3"/>
  <c r="AY936" i="3"/>
  <c r="AY928" i="3"/>
  <c r="AY918" i="3"/>
  <c r="AY912" i="3"/>
  <c r="AY902" i="3"/>
  <c r="AY894" i="3"/>
  <c r="AV885" i="3"/>
  <c r="AV877" i="3"/>
  <c r="AV869" i="3"/>
  <c r="AV863" i="3"/>
  <c r="AV853" i="3"/>
  <c r="AV845" i="3"/>
  <c r="AV837" i="3"/>
  <c r="AV886" i="3"/>
  <c r="AV876" i="3"/>
  <c r="AV868" i="3"/>
  <c r="AV858" i="3"/>
  <c r="AV850" i="3"/>
  <c r="AV842" i="3"/>
  <c r="AV832" i="3"/>
  <c r="AV824" i="3"/>
  <c r="AV814" i="3"/>
  <c r="AV806" i="3"/>
  <c r="AV798" i="3"/>
  <c r="AV790" i="3"/>
  <c r="AV784" i="3"/>
  <c r="AV776" i="3"/>
  <c r="AV770" i="3"/>
  <c r="AV762" i="3"/>
  <c r="AV754" i="3"/>
  <c r="AV746" i="3"/>
  <c r="AV738" i="3"/>
  <c r="AV730" i="3"/>
  <c r="AV722" i="3"/>
  <c r="BB827" i="3"/>
  <c r="BB819" i="3"/>
  <c r="BB811" i="3"/>
  <c r="BB805" i="3"/>
  <c r="BB797" i="3"/>
  <c r="BB789" i="3"/>
  <c r="BB783" i="3"/>
  <c r="BB775" i="3"/>
  <c r="BB767" i="3"/>
  <c r="BB759" i="3"/>
  <c r="BB753" i="3"/>
  <c r="BB745" i="3"/>
  <c r="BB737" i="3"/>
  <c r="BB731" i="3"/>
  <c r="BB723" i="3"/>
  <c r="BB717" i="3"/>
  <c r="BB709" i="3"/>
  <c r="BB701" i="3"/>
  <c r="BB693" i="3"/>
  <c r="BB687" i="3"/>
  <c r="BB681" i="3"/>
  <c r="BB673" i="3"/>
  <c r="BB665" i="3"/>
  <c r="BB657" i="3"/>
  <c r="BB649" i="3"/>
  <c r="BB641" i="3"/>
  <c r="BB635" i="3"/>
  <c r="BB627" i="3"/>
  <c r="BB621" i="3"/>
  <c r="BB613" i="3"/>
  <c r="BB607" i="3"/>
  <c r="AY713" i="3"/>
  <c r="AY705" i="3"/>
  <c r="AY697" i="3"/>
  <c r="AY689" i="3"/>
  <c r="AY683" i="3"/>
  <c r="AY677" i="3"/>
  <c r="AY669" i="3"/>
  <c r="AY661" i="3"/>
  <c r="AY655" i="3"/>
  <c r="AY645" i="3"/>
  <c r="AY637" i="3"/>
  <c r="AY631" i="3"/>
  <c r="AY623" i="3"/>
  <c r="AY615" i="3"/>
  <c r="AY607" i="3"/>
  <c r="AY599" i="3"/>
  <c r="AY591" i="3"/>
  <c r="AY583" i="3"/>
  <c r="AY575" i="3"/>
  <c r="AY569" i="3"/>
  <c r="AY561" i="3"/>
  <c r="AY553" i="3"/>
  <c r="AY545" i="3"/>
  <c r="AY537" i="3"/>
  <c r="AY529" i="3"/>
  <c r="AY521" i="3"/>
  <c r="AY513" i="3"/>
  <c r="AY507" i="3"/>
  <c r="AY499" i="3"/>
  <c r="AY491" i="3"/>
  <c r="AY485" i="3"/>
  <c r="AY475" i="3"/>
  <c r="AY467" i="3"/>
  <c r="AY459" i="3"/>
  <c r="AY449" i="3"/>
  <c r="AY441" i="3"/>
  <c r="AY433" i="3"/>
  <c r="AY423" i="3"/>
  <c r="AY415" i="3"/>
  <c r="AY407" i="3"/>
  <c r="AY401" i="3"/>
  <c r="AY393" i="3"/>
  <c r="AY385" i="3"/>
  <c r="AY377" i="3"/>
  <c r="AY594" i="3"/>
  <c r="AY586" i="3"/>
  <c r="AY580" i="3"/>
  <c r="AY572" i="3"/>
  <c r="AY564" i="3"/>
  <c r="AY556" i="3"/>
  <c r="AY546" i="3"/>
  <c r="AY540" i="3"/>
  <c r="AY532" i="3"/>
  <c r="AY524" i="3"/>
  <c r="AY518" i="3"/>
  <c r="AY508" i="3"/>
  <c r="AY500" i="3"/>
  <c r="AY490" i="3"/>
  <c r="AY480" i="3"/>
  <c r="AY474" i="3"/>
  <c r="AY466" i="3"/>
  <c r="AY458" i="3"/>
  <c r="AY452" i="3"/>
  <c r="AY442" i="3"/>
  <c r="AY434" i="3"/>
  <c r="AY426" i="3"/>
  <c r="AY418" i="3"/>
  <c r="AY410" i="3"/>
  <c r="AY402" i="3"/>
  <c r="AY394" i="3"/>
  <c r="AY386" i="3"/>
  <c r="AY378" i="3"/>
  <c r="AY370" i="3"/>
  <c r="AY362" i="3"/>
  <c r="AY354" i="3"/>
  <c r="AY346" i="3"/>
  <c r="AY336" i="3"/>
  <c r="AV322" i="3"/>
  <c r="AV15" i="3"/>
  <c r="AV1000" i="3"/>
  <c r="AV992" i="3"/>
  <c r="AV984" i="3"/>
  <c r="AV976" i="3"/>
  <c r="AV997" i="3"/>
  <c r="AV989" i="3"/>
  <c r="AV981" i="3"/>
  <c r="AV973" i="3"/>
  <c r="AV965" i="3"/>
  <c r="AV957" i="3"/>
  <c r="AV949" i="3"/>
  <c r="BB941" i="3"/>
  <c r="BB933" i="3"/>
  <c r="BB925" i="3"/>
  <c r="BB917" i="3"/>
  <c r="BB909" i="3"/>
  <c r="BB901" i="3"/>
  <c r="BB893" i="3"/>
  <c r="AV942" i="3"/>
  <c r="AV934" i="3"/>
  <c r="AV926" i="3"/>
  <c r="AV918" i="3"/>
  <c r="AV910" i="3"/>
  <c r="AV902" i="3"/>
  <c r="AV894" i="3"/>
  <c r="AY828" i="3"/>
  <c r="AY820" i="3"/>
  <c r="AY812" i="3"/>
  <c r="AY804" i="3"/>
  <c r="AY796" i="3"/>
  <c r="AY788" i="3"/>
  <c r="AY780" i="3"/>
  <c r="AY772" i="3"/>
  <c r="AY764" i="3"/>
  <c r="AY756" i="3"/>
  <c r="AY748" i="3"/>
  <c r="AY740" i="3"/>
  <c r="AY732" i="3"/>
  <c r="AY724" i="3"/>
  <c r="AY716" i="3"/>
  <c r="AY708" i="3"/>
  <c r="AY700" i="3"/>
  <c r="AY692" i="3"/>
  <c r="AY684" i="3"/>
  <c r="AY676" i="3"/>
  <c r="AY668" i="3"/>
  <c r="AY660" i="3"/>
  <c r="AY652" i="3"/>
  <c r="AY644" i="3"/>
  <c r="AY636" i="3"/>
  <c r="AY628" i="3"/>
  <c r="AY620" i="3"/>
  <c r="AY612" i="3"/>
  <c r="AY604" i="3"/>
  <c r="BB710" i="3"/>
  <c r="BB702" i="3"/>
  <c r="BB694" i="3"/>
  <c r="BB686" i="3"/>
  <c r="BB678" i="3"/>
  <c r="BB670" i="3"/>
  <c r="BB662" i="3"/>
  <c r="BB654" i="3"/>
  <c r="BB646" i="3"/>
  <c r="BB638" i="3"/>
  <c r="BB630" i="3"/>
  <c r="BB622" i="3"/>
  <c r="BB614" i="3"/>
  <c r="BB606" i="3"/>
  <c r="BB598" i="3"/>
  <c r="BB590" i="3"/>
  <c r="BB582" i="3"/>
  <c r="BB574" i="3"/>
  <c r="BB566" i="3"/>
  <c r="BB558" i="3"/>
  <c r="BB550" i="3"/>
  <c r="BB542" i="3"/>
  <c r="BB534" i="3"/>
  <c r="BB526" i="3"/>
  <c r="BB518" i="3"/>
  <c r="BB510" i="3"/>
  <c r="BB502" i="3"/>
  <c r="BB494" i="3"/>
  <c r="BB486" i="3"/>
  <c r="BB478" i="3"/>
  <c r="BB470" i="3"/>
  <c r="BB462" i="3"/>
  <c r="BB454" i="3"/>
  <c r="BB446" i="3"/>
  <c r="BB438" i="3"/>
  <c r="BB430" i="3"/>
  <c r="BB422" i="3"/>
  <c r="BB414" i="3"/>
  <c r="BB406" i="3"/>
  <c r="BB398" i="3"/>
  <c r="BB390" i="3"/>
  <c r="BB382" i="3"/>
  <c r="BB601" i="3"/>
  <c r="BB593" i="3"/>
  <c r="BB585" i="3"/>
  <c r="BB577" i="3"/>
  <c r="BB569" i="3"/>
  <c r="BB561" i="3"/>
  <c r="BB553" i="3"/>
  <c r="BB545" i="3"/>
  <c r="BB537" i="3"/>
  <c r="BB529" i="3"/>
  <c r="BB521" i="3"/>
  <c r="BB513" i="3"/>
  <c r="BB505" i="3"/>
  <c r="BB497" i="3"/>
  <c r="BB489" i="3"/>
  <c r="BB485" i="3"/>
  <c r="BB473" i="3"/>
  <c r="BB469" i="3"/>
  <c r="BB465" i="3"/>
  <c r="BB457" i="3"/>
  <c r="BB453" i="3"/>
  <c r="BB441" i="3"/>
  <c r="BB437" i="3"/>
  <c r="BB433" i="3"/>
  <c r="BB425" i="3"/>
  <c r="BB421" i="3"/>
  <c r="BB409" i="3"/>
  <c r="BB405" i="3"/>
  <c r="BB401" i="3"/>
  <c r="BB393" i="3"/>
  <c r="BB389" i="3"/>
  <c r="BB377" i="3"/>
  <c r="BB373" i="3"/>
  <c r="BB369" i="3"/>
  <c r="BB361" i="3"/>
  <c r="BB357" i="3"/>
  <c r="BB345" i="3"/>
  <c r="BB341" i="3"/>
  <c r="BB337" i="3"/>
  <c r="BB329" i="3"/>
  <c r="BB325" i="3"/>
  <c r="BB313" i="3"/>
  <c r="BB309" i="3"/>
  <c r="BB305" i="3"/>
  <c r="BB297" i="3"/>
  <c r="BB293" i="3"/>
  <c r="BB281" i="3"/>
  <c r="BB277" i="3"/>
  <c r="BB273" i="3"/>
  <c r="BB265" i="3"/>
  <c r="BB261" i="3"/>
  <c r="BB249" i="3"/>
  <c r="BB245" i="3"/>
  <c r="BB241" i="3"/>
  <c r="BB233" i="3"/>
  <c r="BB229" i="3"/>
  <c r="BB217" i="3"/>
  <c r="BB213" i="3"/>
  <c r="BB209" i="3"/>
  <c r="BB201" i="3"/>
  <c r="BB197" i="3"/>
  <c r="BB185" i="3"/>
  <c r="BB181" i="3"/>
  <c r="BB177" i="3"/>
  <c r="BB169" i="3"/>
  <c r="BB165" i="3"/>
  <c r="BB153" i="3"/>
  <c r="BB149" i="3"/>
  <c r="BB17" i="3"/>
  <c r="BB15" i="3"/>
  <c r="AY999" i="3"/>
  <c r="AY995" i="3"/>
  <c r="AY991" i="3"/>
  <c r="AY987" i="3"/>
  <c r="AY983" i="3"/>
  <c r="AY979" i="3"/>
  <c r="AY975" i="3"/>
  <c r="AY1000" i="3"/>
  <c r="AY996" i="3"/>
  <c r="AY992" i="3"/>
  <c r="AY988" i="3"/>
  <c r="AY984" i="3"/>
  <c r="AY980" i="3"/>
  <c r="AY976" i="3"/>
  <c r="AY972" i="3"/>
  <c r="AY968" i="3"/>
  <c r="AY964" i="3"/>
  <c r="AY960" i="3"/>
  <c r="AY956" i="3"/>
  <c r="AY952" i="3"/>
  <c r="AY948" i="3"/>
  <c r="AY944" i="3"/>
  <c r="BB968" i="3"/>
  <c r="BB964" i="3"/>
  <c r="BB960" i="3"/>
  <c r="BB956" i="3"/>
  <c r="BB952" i="3"/>
  <c r="BB948" i="3"/>
  <c r="BB944" i="3"/>
  <c r="AV941" i="3"/>
  <c r="AV937" i="3"/>
  <c r="AV933" i="3"/>
  <c r="AV929" i="3"/>
  <c r="AV925" i="3"/>
  <c r="AV921" i="3"/>
  <c r="AV917" i="3"/>
  <c r="AV913" i="3"/>
  <c r="AV909" i="3"/>
  <c r="AV905" i="3"/>
  <c r="AV901" i="3"/>
  <c r="AV897" i="3"/>
  <c r="AV893" i="3"/>
  <c r="AV889" i="3"/>
  <c r="AY941" i="3"/>
  <c r="AY937" i="3"/>
  <c r="AY933" i="3"/>
  <c r="AY929" i="3"/>
  <c r="AY925" i="3"/>
  <c r="AY921" i="3"/>
  <c r="AY917" i="3"/>
  <c r="AY913" i="3"/>
  <c r="AY909" i="3"/>
  <c r="AY905" i="3"/>
  <c r="AY901" i="3"/>
  <c r="AY897" i="3"/>
  <c r="AY893" i="3"/>
  <c r="AY889" i="3"/>
  <c r="BB885" i="3"/>
  <c r="BB881" i="3"/>
  <c r="BB877" i="3"/>
  <c r="BB873" i="3"/>
  <c r="BB869" i="3"/>
  <c r="BB865" i="3"/>
  <c r="BB861" i="3"/>
  <c r="BB857" i="3"/>
  <c r="BB853" i="3"/>
  <c r="BB849" i="3"/>
  <c r="BB845" i="3"/>
  <c r="BB841" i="3"/>
  <c r="BB837" i="3"/>
  <c r="BB833" i="3"/>
  <c r="BB886" i="3"/>
  <c r="BB882" i="3"/>
  <c r="BB878" i="3"/>
  <c r="BB874" i="3"/>
  <c r="BB870" i="3"/>
  <c r="BB866" i="3"/>
  <c r="BB862" i="3"/>
  <c r="BB858" i="3"/>
  <c r="BB854" i="3"/>
  <c r="BB850" i="3"/>
  <c r="BB846" i="3"/>
  <c r="BB842" i="3"/>
  <c r="BB838" i="3"/>
  <c r="BB834" i="3"/>
  <c r="BB830" i="3"/>
  <c r="BB826" i="3"/>
  <c r="BB822" i="3"/>
  <c r="BB818" i="3"/>
  <c r="BB814" i="3"/>
  <c r="BB810" i="3"/>
  <c r="BB806" i="3"/>
  <c r="BB802" i="3"/>
  <c r="BB798" i="3"/>
  <c r="BB794" i="3"/>
  <c r="BB790" i="3"/>
  <c r="BB786" i="3"/>
  <c r="BB782" i="3"/>
  <c r="BB778" i="3"/>
  <c r="BB774" i="3"/>
  <c r="BB770" i="3"/>
  <c r="BB766" i="3"/>
  <c r="BB762" i="3"/>
  <c r="BB758" i="3"/>
  <c r="BB754" i="3"/>
  <c r="BB750" i="3"/>
  <c r="BB746" i="3"/>
  <c r="BB742" i="3"/>
  <c r="BB738" i="3"/>
  <c r="BB734" i="3"/>
  <c r="BB730" i="3"/>
  <c r="BB726" i="3"/>
  <c r="BB722" i="3"/>
  <c r="BB718" i="3"/>
  <c r="AV714" i="3"/>
  <c r="AV710" i="3"/>
  <c r="AV706" i="3"/>
  <c r="AV702" i="3"/>
  <c r="AV698" i="3"/>
  <c r="AV694" i="3"/>
  <c r="AV690" i="3"/>
  <c r="AV686" i="3"/>
  <c r="AV682" i="3"/>
  <c r="AV678" i="3"/>
  <c r="AV674" i="3"/>
  <c r="AV670" i="3"/>
  <c r="AV666" i="3"/>
  <c r="AV662" i="3"/>
  <c r="AV658" i="3"/>
  <c r="AV654" i="3"/>
  <c r="AV650" i="3"/>
  <c r="AV646" i="3"/>
  <c r="AV642" i="3"/>
  <c r="AV638" i="3"/>
  <c r="AV634" i="3"/>
  <c r="AV630" i="3"/>
  <c r="AV626" i="3"/>
  <c r="AV622" i="3"/>
  <c r="AV618" i="3"/>
  <c r="AV614" i="3"/>
  <c r="AV610" i="3"/>
  <c r="AV606" i="3"/>
  <c r="AV602" i="3"/>
  <c r="AV598" i="3"/>
  <c r="AV594" i="3"/>
  <c r="AV590" i="3"/>
  <c r="AV586" i="3"/>
  <c r="AV582" i="3"/>
  <c r="AV578" i="3"/>
  <c r="AV574" i="3"/>
  <c r="AV570" i="3"/>
  <c r="AV566" i="3"/>
  <c r="AV562" i="3"/>
  <c r="AV558" i="3"/>
  <c r="AV554" i="3"/>
  <c r="AV550" i="3"/>
  <c r="AV546" i="3"/>
  <c r="AV542" i="3"/>
  <c r="AV538" i="3"/>
  <c r="AV534" i="3"/>
  <c r="AV530" i="3"/>
  <c r="AV526" i="3"/>
  <c r="AV522" i="3"/>
  <c r="AV518" i="3"/>
  <c r="AV514" i="3"/>
  <c r="AV510" i="3"/>
  <c r="AV506" i="3"/>
  <c r="AV502" i="3"/>
  <c r="AV498" i="3"/>
  <c r="AV494" i="3"/>
  <c r="AV490" i="3"/>
  <c r="AV486" i="3"/>
  <c r="AV482" i="3"/>
  <c r="AV478" i="3"/>
  <c r="AV474" i="3"/>
  <c r="AV470" i="3"/>
  <c r="AV466" i="3"/>
  <c r="AV462" i="3"/>
  <c r="AV458" i="3"/>
  <c r="AV454" i="3"/>
  <c r="AV450" i="3"/>
  <c r="AV446" i="3"/>
  <c r="AV442" i="3"/>
  <c r="AV438" i="3"/>
  <c r="AV434" i="3"/>
  <c r="AV430" i="3"/>
  <c r="AV426" i="3"/>
  <c r="AV422" i="3"/>
  <c r="AV418" i="3"/>
  <c r="AV414" i="3"/>
  <c r="AV410" i="3"/>
  <c r="AV406" i="3"/>
  <c r="AV402" i="3"/>
  <c r="AV398" i="3"/>
  <c r="AV394" i="3"/>
  <c r="AV390" i="3"/>
  <c r="AV386" i="3"/>
  <c r="AV382" i="3"/>
  <c r="AV378" i="3"/>
  <c r="AV601" i="3"/>
  <c r="AV597" i="3"/>
  <c r="AV593" i="3"/>
  <c r="AV589" i="3"/>
  <c r="AV585" i="3"/>
  <c r="AV581" i="3"/>
  <c r="AV577" i="3"/>
  <c r="AV573" i="3"/>
  <c r="AV569" i="3"/>
  <c r="AV565" i="3"/>
  <c r="AV561" i="3"/>
  <c r="AV557" i="3"/>
  <c r="AV553" i="3"/>
  <c r="AV549" i="3"/>
  <c r="AV545" i="3"/>
  <c r="AV541" i="3"/>
  <c r="AV537" i="3"/>
  <c r="AV533" i="3"/>
  <c r="AV529" i="3"/>
  <c r="AV525" i="3"/>
  <c r="AV521" i="3"/>
  <c r="AV517" i="3"/>
  <c r="AV513" i="3"/>
  <c r="AV509" i="3"/>
  <c r="AV505" i="3"/>
  <c r="AV501" i="3"/>
  <c r="AV497" i="3"/>
  <c r="AV493" i="3"/>
  <c r="AV489" i="3"/>
  <c r="AV485" i="3"/>
  <c r="AV481" i="3"/>
  <c r="AV477" i="3"/>
  <c r="AV473" i="3"/>
  <c r="AV469" i="3"/>
  <c r="AV465" i="3"/>
  <c r="AV461" i="3"/>
  <c r="AV457" i="3"/>
  <c r="AV453" i="3"/>
  <c r="AV449" i="3"/>
  <c r="AV445" i="3"/>
  <c r="AV441" i="3"/>
  <c r="AV437" i="3"/>
  <c r="AV433" i="3"/>
  <c r="AV429" i="3"/>
  <c r="AV425" i="3"/>
  <c r="AV421" i="3"/>
  <c r="AV417" i="3"/>
  <c r="AV413" i="3"/>
  <c r="AV409" i="3"/>
  <c r="AV405" i="3"/>
  <c r="AV401" i="3"/>
  <c r="AV397" i="3"/>
  <c r="AV393" i="3"/>
  <c r="AV389" i="3"/>
  <c r="AV385" i="3"/>
  <c r="AV381" i="3"/>
  <c r="AV377" i="3"/>
  <c r="AV373" i="3"/>
  <c r="AV369" i="3"/>
  <c r="AV365" i="3"/>
  <c r="AV361" i="3"/>
  <c r="AV357" i="3"/>
  <c r="AV353" i="3"/>
  <c r="AV349" i="3"/>
  <c r="AV345" i="3"/>
  <c r="AV341" i="3"/>
  <c r="AV337" i="3"/>
  <c r="AV333" i="3"/>
  <c r="AV329" i="3"/>
  <c r="AV325" i="3"/>
  <c r="AV321" i="3"/>
  <c r="AV317" i="3"/>
  <c r="AV313" i="3"/>
  <c r="AV309" i="3"/>
  <c r="AV305" i="3"/>
  <c r="AV301" i="3"/>
  <c r="AV297" i="3"/>
  <c r="AV293" i="3"/>
  <c r="AV289" i="3"/>
  <c r="AV285" i="3"/>
  <c r="AV281" i="3"/>
  <c r="AV277" i="3"/>
  <c r="AV273" i="3"/>
  <c r="AV269" i="3"/>
  <c r="AV265" i="3"/>
  <c r="AV261" i="3"/>
  <c r="AV257" i="3"/>
  <c r="AV253" i="3"/>
  <c r="AV249" i="3"/>
  <c r="AV245" i="3"/>
  <c r="AV241" i="3"/>
  <c r="AV237" i="3"/>
  <c r="AV233" i="3"/>
  <c r="AV229" i="3"/>
  <c r="AV225" i="3"/>
  <c r="AV221" i="3"/>
  <c r="AV217" i="3"/>
  <c r="AV213" i="3"/>
  <c r="AV209" i="3"/>
  <c r="AV205" i="3"/>
  <c r="AV201" i="3"/>
  <c r="AV197" i="3"/>
  <c r="AV189" i="3"/>
  <c r="AV185" i="3"/>
  <c r="AV181" i="3"/>
  <c r="AV177" i="3"/>
  <c r="AV173" i="3"/>
  <c r="AV169" i="3"/>
  <c r="AV165" i="3"/>
  <c r="AV161" i="3"/>
  <c r="AV157" i="3"/>
  <c r="AV153" i="3"/>
  <c r="AV149" i="3"/>
  <c r="BB372" i="3"/>
  <c r="BB360" i="3"/>
  <c r="BB356" i="3"/>
  <c r="BB352" i="3"/>
  <c r="BB344" i="3"/>
  <c r="BB340" i="3"/>
  <c r="BB336" i="3"/>
  <c r="BB328" i="3"/>
  <c r="BB324" i="3"/>
  <c r="BB320" i="3"/>
  <c r="BB312" i="3"/>
  <c r="BB308" i="3"/>
  <c r="BB304" i="3"/>
  <c r="BB296" i="3"/>
  <c r="BB292" i="3"/>
  <c r="BB288" i="3"/>
  <c r="BB280" i="3"/>
  <c r="BB276" i="3"/>
  <c r="BB272" i="3"/>
  <c r="BB264" i="3"/>
  <c r="BB260" i="3"/>
  <c r="BB256" i="3"/>
  <c r="BB248" i="3"/>
  <c r="BB244" i="3"/>
  <c r="BB232" i="3"/>
  <c r="BB228" i="3"/>
  <c r="BB224" i="3"/>
  <c r="BB216" i="3"/>
  <c r="BB212" i="3"/>
  <c r="BB208" i="3"/>
  <c r="BB200" i="3"/>
  <c r="BB196" i="3"/>
  <c r="BB192" i="3"/>
  <c r="BB184" i="3"/>
  <c r="BB180" i="3"/>
  <c r="BB176" i="3"/>
  <c r="BB168" i="3"/>
  <c r="BB164" i="3"/>
  <c r="BB160" i="3"/>
  <c r="BB152" i="3"/>
  <c r="BB148" i="3"/>
  <c r="BB11" i="3"/>
  <c r="BB13" i="3"/>
  <c r="O17" i="17"/>
  <c r="K17" i="17"/>
  <c r="AV138" i="3"/>
  <c r="AV130" i="3"/>
  <c r="AV122" i="3"/>
  <c r="AV114" i="3"/>
  <c r="AV106" i="3"/>
  <c r="AV100" i="3"/>
  <c r="AV92" i="3"/>
  <c r="AV84" i="3"/>
  <c r="AV76" i="3"/>
  <c r="AV68" i="3"/>
  <c r="AV60" i="3"/>
  <c r="AV52" i="3"/>
  <c r="AV46" i="3"/>
  <c r="AV38" i="3"/>
  <c r="AV30" i="3"/>
  <c r="AV20" i="3"/>
  <c r="AY147" i="3"/>
  <c r="AY145" i="3"/>
  <c r="AY143" i="3"/>
  <c r="AY141" i="3"/>
  <c r="AY139" i="3"/>
  <c r="AY137" i="3"/>
  <c r="AY135" i="3"/>
  <c r="AY133" i="3"/>
  <c r="AY131" i="3"/>
  <c r="AY129" i="3"/>
  <c r="AY127" i="3"/>
  <c r="AY125" i="3"/>
  <c r="AY123" i="3"/>
  <c r="AY121" i="3"/>
  <c r="AY119" i="3"/>
  <c r="AY117" i="3"/>
  <c r="AY115" i="3"/>
  <c r="AY113" i="3"/>
  <c r="AY111" i="3"/>
  <c r="AY109" i="3"/>
  <c r="AY107" i="3"/>
  <c r="AY105" i="3"/>
  <c r="AY103" i="3"/>
  <c r="AY101" i="3"/>
  <c r="AY99" i="3"/>
  <c r="AY97" i="3"/>
  <c r="AY95" i="3"/>
  <c r="AY93" i="3"/>
  <c r="AY91" i="3"/>
  <c r="AY89" i="3"/>
  <c r="AY87" i="3"/>
  <c r="AY85" i="3"/>
  <c r="AY83" i="3"/>
  <c r="AY81" i="3"/>
  <c r="AY79" i="3"/>
  <c r="AY77" i="3"/>
  <c r="AY75" i="3"/>
  <c r="AY73" i="3"/>
  <c r="AY71" i="3"/>
  <c r="AY69" i="3"/>
  <c r="AY67" i="3"/>
  <c r="AY65" i="3"/>
  <c r="AY63" i="3"/>
  <c r="AY61" i="3"/>
  <c r="AY59" i="3"/>
  <c r="AY57" i="3"/>
  <c r="AY55" i="3"/>
  <c r="AY53" i="3"/>
  <c r="AY51" i="3"/>
  <c r="AY49" i="3"/>
  <c r="AY47" i="3"/>
  <c r="AY45" i="3"/>
  <c r="AY43" i="3"/>
  <c r="AY41" i="3"/>
  <c r="AY39" i="3"/>
  <c r="AY37" i="3"/>
  <c r="AY35" i="3"/>
  <c r="AY33" i="3"/>
  <c r="AY31" i="3"/>
  <c r="AY29" i="3"/>
  <c r="AY27" i="3"/>
  <c r="AY25" i="3"/>
  <c r="AY21" i="3"/>
  <c r="AY19" i="3"/>
  <c r="AY17" i="3"/>
  <c r="AV146" i="3"/>
  <c r="AV142" i="3"/>
  <c r="AV136" i="3"/>
  <c r="AV128" i="3"/>
  <c r="AV120" i="3"/>
  <c r="AV112" i="3"/>
  <c r="AV104" i="3"/>
  <c r="AV94" i="3"/>
  <c r="AV86" i="3"/>
  <c r="AV78" i="3"/>
  <c r="AV70" i="3"/>
  <c r="AV62" i="3"/>
  <c r="AV54" i="3"/>
  <c r="AV44" i="3"/>
  <c r="AV36" i="3"/>
  <c r="AV28" i="3"/>
  <c r="AV18" i="3"/>
  <c r="BB145" i="3"/>
  <c r="BB141" i="3"/>
  <c r="BB139" i="3"/>
  <c r="BB137" i="3"/>
  <c r="BB133" i="3"/>
  <c r="BB129" i="3"/>
  <c r="BB127" i="3"/>
  <c r="BB125" i="3"/>
  <c r="BB123" i="3"/>
  <c r="BB121" i="3"/>
  <c r="BB119" i="3"/>
  <c r="BB117" i="3"/>
  <c r="BB115" i="3"/>
  <c r="BB113" i="3"/>
  <c r="BB111" i="3"/>
  <c r="BB109" i="3"/>
  <c r="BB107" i="3"/>
  <c r="BB105" i="3"/>
  <c r="BB103" i="3"/>
  <c r="BB101" i="3"/>
  <c r="BB99" i="3"/>
  <c r="BB97" i="3"/>
  <c r="BB95" i="3"/>
  <c r="BB93" i="3"/>
  <c r="BB91" i="3"/>
  <c r="BB89" i="3"/>
  <c r="BB87" i="3"/>
  <c r="BB85" i="3"/>
  <c r="BB83" i="3"/>
  <c r="BB81" i="3"/>
  <c r="BB79" i="3"/>
  <c r="BB77" i="3"/>
  <c r="BB75" i="3"/>
  <c r="BB73" i="3"/>
  <c r="BB71" i="3"/>
  <c r="BB69" i="3"/>
  <c r="BB67" i="3"/>
  <c r="BB65" i="3"/>
  <c r="BB63" i="3"/>
  <c r="BB61" i="3"/>
  <c r="BB59" i="3"/>
  <c r="BB57" i="3"/>
  <c r="BB55" i="3"/>
  <c r="BB53" i="3"/>
  <c r="BB51" i="3"/>
  <c r="BB49" i="3"/>
  <c r="BB47" i="3"/>
  <c r="BB45" i="3"/>
  <c r="BB43" i="3"/>
  <c r="BB41" i="3"/>
  <c r="BB39" i="3"/>
  <c r="BB37" i="3"/>
  <c r="BB35" i="3"/>
  <c r="BB33" i="3"/>
  <c r="BB31" i="3"/>
  <c r="BB29" i="3"/>
  <c r="BB27" i="3"/>
  <c r="BB25" i="3"/>
  <c r="BB21" i="3"/>
  <c r="BB19" i="3"/>
  <c r="H9" i="13"/>
  <c r="O9" i="13" s="1"/>
  <c r="O11" i="13" s="1"/>
  <c r="G19" i="17" l="1"/>
  <c r="G16" i="17" s="1"/>
  <c r="G9" i="17" s="1"/>
  <c r="AX2" i="3"/>
  <c r="S18" i="17"/>
  <c r="L22" i="15"/>
  <c r="AU2" i="3"/>
  <c r="BA2" i="3"/>
  <c r="AS70" i="3"/>
  <c r="AS20" i="3"/>
  <c r="AS114" i="3"/>
  <c r="AS918" i="3"/>
  <c r="BB118" i="3"/>
  <c r="AS611" i="3"/>
  <c r="AS691" i="3"/>
  <c r="K18" i="17"/>
  <c r="G24" i="16"/>
  <c r="K24" i="16" s="1"/>
  <c r="K21" i="16" s="1"/>
  <c r="K10" i="16" s="1"/>
  <c r="AS890" i="3"/>
  <c r="AS922" i="3"/>
  <c r="AS938" i="3"/>
  <c r="E6" i="2"/>
  <c r="F6" i="2" s="1"/>
  <c r="O12" i="1" s="1"/>
  <c r="O21" i="1" s="1"/>
  <c r="E5" i="2"/>
  <c r="AS23" i="3"/>
  <c r="AS22" i="3"/>
  <c r="E23" i="17"/>
  <c r="Q23" i="17" s="1"/>
  <c r="E28" i="16"/>
  <c r="Q28" i="16" s="1"/>
  <c r="AS906" i="3"/>
  <c r="AS28" i="3"/>
  <c r="AS128" i="3"/>
  <c r="AS76" i="3"/>
  <c r="F27" i="15"/>
  <c r="F24" i="15" s="1"/>
  <c r="F34" i="15" s="1"/>
  <c r="F41" i="15" s="1"/>
  <c r="F42" i="15" s="1"/>
  <c r="M28" i="16"/>
  <c r="I23" i="17"/>
  <c r="M26" i="16"/>
  <c r="Q26" i="16"/>
  <c r="I26" i="16"/>
  <c r="Q27" i="16"/>
  <c r="I27" i="16"/>
  <c r="M27" i="16"/>
  <c r="M22" i="17"/>
  <c r="I22" i="17"/>
  <c r="Q22" i="17"/>
  <c r="Q5" i="2"/>
  <c r="Q4" i="2"/>
  <c r="N25" i="15"/>
  <c r="R25" i="15"/>
  <c r="J25" i="15"/>
  <c r="R26" i="15"/>
  <c r="J26" i="15"/>
  <c r="N26" i="15"/>
  <c r="I21" i="17"/>
  <c r="Q21" i="17"/>
  <c r="M21" i="17"/>
  <c r="Q6" i="2"/>
  <c r="L26" i="16"/>
  <c r="P26" i="16"/>
  <c r="H26" i="16"/>
  <c r="P22" i="17"/>
  <c r="L22" i="17"/>
  <c r="H22" i="17"/>
  <c r="E27" i="15"/>
  <c r="E24" i="15" s="1"/>
  <c r="E34" i="15" s="1"/>
  <c r="E41" i="15" s="1"/>
  <c r="E42" i="15" s="1"/>
  <c r="D23" i="17"/>
  <c r="D20" i="17" s="1"/>
  <c r="D30" i="17" s="1"/>
  <c r="D37" i="17" s="1"/>
  <c r="D38" i="17" s="1"/>
  <c r="M26" i="15"/>
  <c r="Q26" i="15"/>
  <c r="I26" i="15"/>
  <c r="Q25" i="15"/>
  <c r="I25" i="15"/>
  <c r="M25" i="15"/>
  <c r="P27" i="16"/>
  <c r="H27" i="16"/>
  <c r="L27" i="16"/>
  <c r="L21" i="17"/>
  <c r="H21" i="17"/>
  <c r="P21" i="17"/>
  <c r="D28" i="16"/>
  <c r="P4" i="2"/>
  <c r="P6" i="2"/>
  <c r="AS839" i="3"/>
  <c r="AS871" i="3"/>
  <c r="AS898" i="3"/>
  <c r="AS977" i="3"/>
  <c r="AS54" i="3"/>
  <c r="AS86" i="3"/>
  <c r="AS146" i="3"/>
  <c r="AS38" i="3"/>
  <c r="AS130" i="3"/>
  <c r="AS902" i="3"/>
  <c r="AS934" i="3"/>
  <c r="AS973" i="3"/>
  <c r="AS989" i="3"/>
  <c r="AS855" i="3"/>
  <c r="AS993" i="3"/>
  <c r="AS44" i="3"/>
  <c r="AS112" i="3"/>
  <c r="AS60" i="3"/>
  <c r="AS92" i="3"/>
  <c r="AS695" i="3"/>
  <c r="AS711" i="3"/>
  <c r="F9" i="2"/>
  <c r="AS703" i="3"/>
  <c r="AS985" i="3"/>
  <c r="AS981" i="3"/>
  <c r="AS997" i="3"/>
  <c r="AS868" i="3"/>
  <c r="AS36" i="3"/>
  <c r="AS104" i="3"/>
  <c r="AS136" i="3"/>
  <c r="AS52" i="3"/>
  <c r="AS84" i="3"/>
  <c r="AS910" i="3"/>
  <c r="AS926" i="3"/>
  <c r="AS643" i="3"/>
  <c r="AS659" i="3"/>
  <c r="AS675" i="3"/>
  <c r="AS739" i="3"/>
  <c r="AS755" i="3"/>
  <c r="AS771" i="3"/>
  <c r="AS787" i="3"/>
  <c r="AS803" i="3"/>
  <c r="AS18" i="3"/>
  <c r="AS120" i="3"/>
  <c r="AS68" i="3"/>
  <c r="AS100" i="3"/>
  <c r="AS950" i="3"/>
  <c r="AS603" i="3"/>
  <c r="AS651" i="3"/>
  <c r="AS667" i="3"/>
  <c r="AS747" i="3"/>
  <c r="AS763" i="3"/>
  <c r="AS779" i="3"/>
  <c r="AS887" i="3"/>
  <c r="AS62" i="3"/>
  <c r="AS78" i="3"/>
  <c r="AS94" i="3"/>
  <c r="AS142" i="3"/>
  <c r="AS30" i="3"/>
  <c r="AS46" i="3"/>
  <c r="AS106" i="3"/>
  <c r="AS122" i="3"/>
  <c r="AS138" i="3"/>
  <c r="AS914" i="3"/>
  <c r="AS930" i="3"/>
  <c r="AS863" i="3"/>
  <c r="AS958" i="3"/>
  <c r="AS719" i="3"/>
  <c r="AS727" i="3"/>
  <c r="AS735" i="3"/>
  <c r="AS743" i="3"/>
  <c r="AS791" i="3"/>
  <c r="AS799" i="3"/>
  <c r="AS807" i="3"/>
  <c r="AS815" i="3"/>
  <c r="AS823" i="3"/>
  <c r="AS334" i="3"/>
  <c r="AS342" i="3"/>
  <c r="AS350" i="3"/>
  <c r="AS358" i="3"/>
  <c r="AS366" i="3"/>
  <c r="AS374" i="3"/>
  <c r="AS831" i="3"/>
  <c r="AS847" i="3"/>
  <c r="AS879" i="3"/>
  <c r="AS970" i="3"/>
  <c r="AS151" i="3"/>
  <c r="AS159" i="3"/>
  <c r="AS167" i="3"/>
  <c r="AS175" i="3"/>
  <c r="AS183" i="3"/>
  <c r="AS191" i="3"/>
  <c r="AS199" i="3"/>
  <c r="AS207" i="3"/>
  <c r="AS215" i="3"/>
  <c r="AS223" i="3"/>
  <c r="AS231" i="3"/>
  <c r="AS239" i="3"/>
  <c r="AS247" i="3"/>
  <c r="AS255" i="3"/>
  <c r="AS263" i="3"/>
  <c r="AS271" i="3"/>
  <c r="AS279" i="3"/>
  <c r="AS287" i="3"/>
  <c r="AS295" i="3"/>
  <c r="AS303" i="3"/>
  <c r="AS311" i="3"/>
  <c r="AS319" i="3"/>
  <c r="AS327" i="3"/>
  <c r="AS335" i="3"/>
  <c r="AS343" i="3"/>
  <c r="AS351" i="3"/>
  <c r="AS359" i="3"/>
  <c r="AS367" i="3"/>
  <c r="AS375" i="3"/>
  <c r="AS383" i="3"/>
  <c r="AS391" i="3"/>
  <c r="AS399" i="3"/>
  <c r="AS431" i="3"/>
  <c r="AS439" i="3"/>
  <c r="AS447" i="3"/>
  <c r="AS455" i="3"/>
  <c r="AS463" i="3"/>
  <c r="AS471" i="3"/>
  <c r="AS479" i="3"/>
  <c r="AS487" i="3"/>
  <c r="AS495" i="3"/>
  <c r="AS503" i="3"/>
  <c r="AS511" i="3"/>
  <c r="AS519" i="3"/>
  <c r="AS527" i="3"/>
  <c r="AS535" i="3"/>
  <c r="AS543" i="3"/>
  <c r="AS551" i="3"/>
  <c r="AS559" i="3"/>
  <c r="AS567" i="3"/>
  <c r="AS380" i="3"/>
  <c r="AS388" i="3"/>
  <c r="AS396" i="3"/>
  <c r="AS404" i="3"/>
  <c r="AS412" i="3"/>
  <c r="AS420" i="3"/>
  <c r="AS428" i="3"/>
  <c r="AS436" i="3"/>
  <c r="AS444" i="3"/>
  <c r="AS460" i="3"/>
  <c r="AS468" i="3"/>
  <c r="AS476" i="3"/>
  <c r="AS484" i="3"/>
  <c r="AS492" i="3"/>
  <c r="AS548" i="3"/>
  <c r="AS588" i="3"/>
  <c r="AS596" i="3"/>
  <c r="AS951" i="3"/>
  <c r="AS959" i="3"/>
  <c r="AS967" i="3"/>
  <c r="AS685" i="3"/>
  <c r="AS795" i="3"/>
  <c r="AS330" i="3"/>
  <c r="AS155" i="3"/>
  <c r="AS163" i="3"/>
  <c r="AS171" i="3"/>
  <c r="AS179" i="3"/>
  <c r="AS187" i="3"/>
  <c r="AS195" i="3"/>
  <c r="AS203" i="3"/>
  <c r="AS211" i="3"/>
  <c r="AS219" i="3"/>
  <c r="AS227" i="3"/>
  <c r="AS235" i="3"/>
  <c r="AS243" i="3"/>
  <c r="AS251" i="3"/>
  <c r="AS259" i="3"/>
  <c r="AS267" i="3"/>
  <c r="AS275" i="3"/>
  <c r="AS283" i="3"/>
  <c r="AS291" i="3"/>
  <c r="AS299" i="3"/>
  <c r="AS307" i="3"/>
  <c r="AS315" i="3"/>
  <c r="AS323" i="3"/>
  <c r="AS331" i="3"/>
  <c r="AS339" i="3"/>
  <c r="AS347" i="3"/>
  <c r="AS355" i="3"/>
  <c r="AS363" i="3"/>
  <c r="AS371" i="3"/>
  <c r="AS411" i="3"/>
  <c r="AS419" i="3"/>
  <c r="AS427" i="3"/>
  <c r="AS483" i="3"/>
  <c r="AS571" i="3"/>
  <c r="AS579" i="3"/>
  <c r="AS587" i="3"/>
  <c r="AS595" i="3"/>
  <c r="AS456" i="3"/>
  <c r="AS496" i="3"/>
  <c r="AS504" i="3"/>
  <c r="AS512" i="3"/>
  <c r="AS520" i="3"/>
  <c r="AS528" i="3"/>
  <c r="AS536" i="3"/>
  <c r="AS544" i="3"/>
  <c r="AS552" i="3"/>
  <c r="AS560" i="3"/>
  <c r="AS568" i="3"/>
  <c r="AS576" i="3"/>
  <c r="AS584" i="3"/>
  <c r="AS600" i="3"/>
  <c r="AS947" i="3"/>
  <c r="AS955" i="3"/>
  <c r="AS963" i="3"/>
  <c r="AS971" i="3"/>
  <c r="AS625" i="3"/>
  <c r="AS149" i="3"/>
  <c r="AS157" i="3"/>
  <c r="AS165" i="3"/>
  <c r="AS173" i="3"/>
  <c r="AS181" i="3"/>
  <c r="AS189" i="3"/>
  <c r="AS197" i="3"/>
  <c r="AS205" i="3"/>
  <c r="AS213" i="3"/>
  <c r="AS221" i="3"/>
  <c r="AS229" i="3"/>
  <c r="AS237" i="3"/>
  <c r="AS245" i="3"/>
  <c r="AS253" i="3"/>
  <c r="AS261" i="3"/>
  <c r="AS269" i="3"/>
  <c r="AS277" i="3"/>
  <c r="AS285" i="3"/>
  <c r="AS293" i="3"/>
  <c r="AS301" i="3"/>
  <c r="AS309" i="3"/>
  <c r="AS317" i="3"/>
  <c r="AS325" i="3"/>
  <c r="AS333" i="3"/>
  <c r="AS341" i="3"/>
  <c r="AS349" i="3"/>
  <c r="AS357" i="3"/>
  <c r="AS365" i="3"/>
  <c r="AS373" i="3"/>
  <c r="AS381" i="3"/>
  <c r="AS389" i="3"/>
  <c r="AS397" i="3"/>
  <c r="AS405" i="3"/>
  <c r="AS413" i="3"/>
  <c r="AS421" i="3"/>
  <c r="AS429" i="3"/>
  <c r="AS437" i="3"/>
  <c r="AS445" i="3"/>
  <c r="AS453" i="3"/>
  <c r="AS461" i="3"/>
  <c r="AS469" i="3"/>
  <c r="AS477" i="3"/>
  <c r="AS485" i="3"/>
  <c r="AS493" i="3"/>
  <c r="AS501" i="3"/>
  <c r="AS509" i="3"/>
  <c r="AS517" i="3"/>
  <c r="AS525" i="3"/>
  <c r="AS533" i="3"/>
  <c r="AS541" i="3"/>
  <c r="AS549" i="3"/>
  <c r="AS557" i="3"/>
  <c r="AS565" i="3"/>
  <c r="AS573" i="3"/>
  <c r="AS581" i="3"/>
  <c r="AS589" i="3"/>
  <c r="AS597" i="3"/>
  <c r="AS378" i="3"/>
  <c r="AS386" i="3"/>
  <c r="AS394" i="3"/>
  <c r="AS402" i="3"/>
  <c r="AS410" i="3"/>
  <c r="AS418" i="3"/>
  <c r="AS426" i="3"/>
  <c r="AS434" i="3"/>
  <c r="AS442" i="3"/>
  <c r="AS450" i="3"/>
  <c r="AS458" i="3"/>
  <c r="AS466" i="3"/>
  <c r="AS474" i="3"/>
  <c r="AS482" i="3"/>
  <c r="AS490" i="3"/>
  <c r="AS498" i="3"/>
  <c r="AS506" i="3"/>
  <c r="AS514" i="3"/>
  <c r="AS522" i="3"/>
  <c r="AS530" i="3"/>
  <c r="AS538" i="3"/>
  <c r="AS546" i="3"/>
  <c r="AS554" i="3"/>
  <c r="AS562" i="3"/>
  <c r="AS570" i="3"/>
  <c r="AS578" i="3"/>
  <c r="AS586" i="3"/>
  <c r="AS594" i="3"/>
  <c r="AS602" i="3"/>
  <c r="AS610" i="3"/>
  <c r="AS618" i="3"/>
  <c r="AS626" i="3"/>
  <c r="AS634" i="3"/>
  <c r="AS642" i="3"/>
  <c r="AS650" i="3"/>
  <c r="AS658" i="3"/>
  <c r="AS666" i="3"/>
  <c r="AS674" i="3"/>
  <c r="AS682" i="3"/>
  <c r="AS690" i="3"/>
  <c r="AS698" i="3"/>
  <c r="AS706" i="3"/>
  <c r="AS714" i="3"/>
  <c r="AS894" i="3"/>
  <c r="AS942" i="3"/>
  <c r="AS949" i="3"/>
  <c r="AS957" i="3"/>
  <c r="AS965" i="3"/>
  <c r="AS322" i="3"/>
  <c r="AS876" i="3"/>
  <c r="AS619" i="3"/>
  <c r="AS699" i="3"/>
  <c r="AS707" i="3"/>
  <c r="AS715" i="3"/>
  <c r="AS639" i="3"/>
  <c r="AS647" i="3"/>
  <c r="AS663" i="3"/>
  <c r="AS671" i="3"/>
  <c r="AS679" i="3"/>
  <c r="AS751" i="3"/>
  <c r="AS153" i="3"/>
  <c r="AS161" i="3"/>
  <c r="AS169" i="3"/>
  <c r="AS177" i="3"/>
  <c r="AS185" i="3"/>
  <c r="AS193" i="3"/>
  <c r="AS201" i="3"/>
  <c r="AS209" i="3"/>
  <c r="AS217" i="3"/>
  <c r="AS225" i="3"/>
  <c r="AS233" i="3"/>
  <c r="AS241" i="3"/>
  <c r="AS249" i="3"/>
  <c r="AS257" i="3"/>
  <c r="AS265" i="3"/>
  <c r="AS273" i="3"/>
  <c r="AS281" i="3"/>
  <c r="AS289" i="3"/>
  <c r="AS297" i="3"/>
  <c r="AS305" i="3"/>
  <c r="AS313" i="3"/>
  <c r="AS321" i="3"/>
  <c r="AS329" i="3"/>
  <c r="AS337" i="3"/>
  <c r="AS345" i="3"/>
  <c r="AS353" i="3"/>
  <c r="AS361" i="3"/>
  <c r="AS369" i="3"/>
  <c r="AS377" i="3"/>
  <c r="AS385" i="3"/>
  <c r="AS393" i="3"/>
  <c r="AS401" i="3"/>
  <c r="AS409" i="3"/>
  <c r="AS417" i="3"/>
  <c r="AS425" i="3"/>
  <c r="AS433" i="3"/>
  <c r="AS441" i="3"/>
  <c r="AS449" i="3"/>
  <c r="AS457" i="3"/>
  <c r="AS465" i="3"/>
  <c r="AS473" i="3"/>
  <c r="AS481" i="3"/>
  <c r="AS489" i="3"/>
  <c r="AS497" i="3"/>
  <c r="AS505" i="3"/>
  <c r="AS513" i="3"/>
  <c r="AS521" i="3"/>
  <c r="AS529" i="3"/>
  <c r="AS537" i="3"/>
  <c r="AS545" i="3"/>
  <c r="AS553" i="3"/>
  <c r="AS561" i="3"/>
  <c r="AS569" i="3"/>
  <c r="AS577" i="3"/>
  <c r="AS585" i="3"/>
  <c r="AS593" i="3"/>
  <c r="AS601" i="3"/>
  <c r="AS382" i="3"/>
  <c r="AS390" i="3"/>
  <c r="AS398" i="3"/>
  <c r="AS406" i="3"/>
  <c r="AS414" i="3"/>
  <c r="AS422" i="3"/>
  <c r="AS430" i="3"/>
  <c r="AS438" i="3"/>
  <c r="AS446" i="3"/>
  <c r="AS454" i="3"/>
  <c r="AS462" i="3"/>
  <c r="AS470" i="3"/>
  <c r="AS478" i="3"/>
  <c r="AS486" i="3"/>
  <c r="AS494" i="3"/>
  <c r="AS502" i="3"/>
  <c r="AS510" i="3"/>
  <c r="AS518" i="3"/>
  <c r="AS526" i="3"/>
  <c r="AS534" i="3"/>
  <c r="AS542" i="3"/>
  <c r="AS550" i="3"/>
  <c r="AS558" i="3"/>
  <c r="AS566" i="3"/>
  <c r="AS574" i="3"/>
  <c r="AS582" i="3"/>
  <c r="AS590" i="3"/>
  <c r="AS598" i="3"/>
  <c r="AS606" i="3"/>
  <c r="AS614" i="3"/>
  <c r="AS622" i="3"/>
  <c r="AS630" i="3"/>
  <c r="AS638" i="3"/>
  <c r="AS646" i="3"/>
  <c r="AS654" i="3"/>
  <c r="AS662" i="3"/>
  <c r="AS670" i="3"/>
  <c r="AS678" i="3"/>
  <c r="AS686" i="3"/>
  <c r="AS694" i="3"/>
  <c r="AS702" i="3"/>
  <c r="AS710" i="3"/>
  <c r="AS945" i="3"/>
  <c r="AS953" i="3"/>
  <c r="AS961" i="3"/>
  <c r="AS969" i="3"/>
  <c r="AS832" i="3"/>
  <c r="AS889" i="3"/>
  <c r="AS893" i="3"/>
  <c r="AS897" i="3"/>
  <c r="AS901" i="3"/>
  <c r="AS905" i="3"/>
  <c r="AS909" i="3"/>
  <c r="AS913" i="3"/>
  <c r="AS917" i="3"/>
  <c r="AS921" i="3"/>
  <c r="AS925" i="3"/>
  <c r="AS929" i="3"/>
  <c r="AS933" i="3"/>
  <c r="AS937" i="3"/>
  <c r="AS941" i="3"/>
  <c r="AS976" i="3"/>
  <c r="AS980" i="3"/>
  <c r="AS984" i="3"/>
  <c r="AS988" i="3"/>
  <c r="AS992" i="3"/>
  <c r="AS996" i="3"/>
  <c r="AS1000" i="3"/>
  <c r="AS722" i="3"/>
  <c r="AS730" i="3"/>
  <c r="AS738" i="3"/>
  <c r="AS746" i="3"/>
  <c r="AS754" i="3"/>
  <c r="AS762" i="3"/>
  <c r="AS770" i="3"/>
  <c r="AS776" i="3"/>
  <c r="AS784" i="3"/>
  <c r="AS790" i="3"/>
  <c r="AS798" i="3"/>
  <c r="AS806" i="3"/>
  <c r="AS814" i="3"/>
  <c r="AS824" i="3"/>
  <c r="AS837" i="3"/>
  <c r="AS845" i="3"/>
  <c r="AS853" i="3"/>
  <c r="AS869" i="3"/>
  <c r="AS877" i="3"/>
  <c r="AS885" i="3"/>
  <c r="AS607" i="3"/>
  <c r="AS615" i="3"/>
  <c r="AS623" i="3"/>
  <c r="AS627" i="3"/>
  <c r="AS631" i="3"/>
  <c r="AS635" i="3"/>
  <c r="AS655" i="3"/>
  <c r="AS683" i="3"/>
  <c r="AS687" i="3"/>
  <c r="AV2" i="3"/>
  <c r="AS11" i="3"/>
  <c r="AS14" i="3"/>
  <c r="AS152" i="3"/>
  <c r="AS156" i="3"/>
  <c r="AS160" i="3"/>
  <c r="AS164" i="3"/>
  <c r="AS168" i="3"/>
  <c r="AS172" i="3"/>
  <c r="AS176" i="3"/>
  <c r="AS180" i="3"/>
  <c r="AS184" i="3"/>
  <c r="AS188" i="3"/>
  <c r="AS192" i="3"/>
  <c r="AS196" i="3"/>
  <c r="AS200" i="3"/>
  <c r="AS204" i="3"/>
  <c r="AS208" i="3"/>
  <c r="AS212" i="3"/>
  <c r="AS216" i="3"/>
  <c r="AS220" i="3"/>
  <c r="AS224" i="3"/>
  <c r="AS228" i="3"/>
  <c r="AS232" i="3"/>
  <c r="AS236" i="3"/>
  <c r="AS240" i="3"/>
  <c r="AS244" i="3"/>
  <c r="AS248" i="3"/>
  <c r="AS252" i="3"/>
  <c r="AS256" i="3"/>
  <c r="AS260" i="3"/>
  <c r="AS264" i="3"/>
  <c r="AS268" i="3"/>
  <c r="AS272" i="3"/>
  <c r="AS276" i="3"/>
  <c r="AS280" i="3"/>
  <c r="AS284" i="3"/>
  <c r="AS288" i="3"/>
  <c r="AS292" i="3"/>
  <c r="AS296" i="3"/>
  <c r="AS300" i="3"/>
  <c r="AS304" i="3"/>
  <c r="AS308" i="3"/>
  <c r="AS312" i="3"/>
  <c r="AS316" i="3"/>
  <c r="AS320" i="3"/>
  <c r="AS326" i="3"/>
  <c r="AS338" i="3"/>
  <c r="AS346" i="3"/>
  <c r="AS354" i="3"/>
  <c r="AS362" i="3"/>
  <c r="AS370" i="3"/>
  <c r="AS830" i="3"/>
  <c r="AS836" i="3"/>
  <c r="AS844" i="3"/>
  <c r="AS852" i="3"/>
  <c r="AS860" i="3"/>
  <c r="AS866" i="3"/>
  <c r="AS874" i="3"/>
  <c r="AS882" i="3"/>
  <c r="AS948" i="3"/>
  <c r="AS956" i="3"/>
  <c r="AS964" i="3"/>
  <c r="AS24" i="3"/>
  <c r="AS32" i="3"/>
  <c r="AS40" i="3"/>
  <c r="AS48" i="3"/>
  <c r="AS58" i="3"/>
  <c r="AS66" i="3"/>
  <c r="AS74" i="3"/>
  <c r="AS82" i="3"/>
  <c r="AS90" i="3"/>
  <c r="AS98" i="3"/>
  <c r="AS108" i="3"/>
  <c r="AS116" i="3"/>
  <c r="AS124" i="3"/>
  <c r="AS132" i="3"/>
  <c r="AS140" i="3"/>
  <c r="AS144" i="3"/>
  <c r="AS16" i="3"/>
  <c r="AS26" i="3"/>
  <c r="AS34" i="3"/>
  <c r="AS42" i="3"/>
  <c r="AS50" i="3"/>
  <c r="AS56" i="3"/>
  <c r="AS64" i="3"/>
  <c r="AS72" i="3"/>
  <c r="AS80" i="3"/>
  <c r="AS88" i="3"/>
  <c r="AS96" i="3"/>
  <c r="AS102" i="3"/>
  <c r="AS110" i="3"/>
  <c r="AS118" i="3"/>
  <c r="AS126" i="3"/>
  <c r="AS134" i="3"/>
  <c r="AY2" i="3"/>
  <c r="AS379" i="3"/>
  <c r="AS387" i="3"/>
  <c r="AS395" i="3"/>
  <c r="AS403" i="3"/>
  <c r="AS407" i="3"/>
  <c r="AS415" i="3"/>
  <c r="AS423" i="3"/>
  <c r="AS435" i="3"/>
  <c r="AS443" i="3"/>
  <c r="AS451" i="3"/>
  <c r="AS459" i="3"/>
  <c r="AS467" i="3"/>
  <c r="AS475" i="3"/>
  <c r="AS491" i="3"/>
  <c r="AS499" i="3"/>
  <c r="AS507" i="3"/>
  <c r="AS515" i="3"/>
  <c r="AS523" i="3"/>
  <c r="AS531" i="3"/>
  <c r="AS539" i="3"/>
  <c r="AS547" i="3"/>
  <c r="AS555" i="3"/>
  <c r="AS563" i="3"/>
  <c r="AS575" i="3"/>
  <c r="AS583" i="3"/>
  <c r="AS591" i="3"/>
  <c r="AS599" i="3"/>
  <c r="AS604" i="3"/>
  <c r="AS608" i="3"/>
  <c r="AS612" i="3"/>
  <c r="AS616" i="3"/>
  <c r="AS620" i="3"/>
  <c r="AS624" i="3"/>
  <c r="AS628" i="3"/>
  <c r="AS632" i="3"/>
  <c r="AS636" i="3"/>
  <c r="AS640" i="3"/>
  <c r="AS644" i="3"/>
  <c r="AS648" i="3"/>
  <c r="AS652" i="3"/>
  <c r="AS656" i="3"/>
  <c r="AS660" i="3"/>
  <c r="AS664" i="3"/>
  <c r="AS668" i="3"/>
  <c r="AS672" i="3"/>
  <c r="AS676" i="3"/>
  <c r="AS680" i="3"/>
  <c r="AS684" i="3"/>
  <c r="AS688" i="3"/>
  <c r="AS692" i="3"/>
  <c r="AS696" i="3"/>
  <c r="AS700" i="3"/>
  <c r="AS704" i="3"/>
  <c r="AS708" i="3"/>
  <c r="AS712" i="3"/>
  <c r="AS716" i="3"/>
  <c r="AS974" i="3"/>
  <c r="AS978" i="3"/>
  <c r="AS982" i="3"/>
  <c r="AS986" i="3"/>
  <c r="AS990" i="3"/>
  <c r="AS994" i="3"/>
  <c r="AS998" i="3"/>
  <c r="AS838" i="3"/>
  <c r="AS846" i="3"/>
  <c r="AS854" i="3"/>
  <c r="AS864" i="3"/>
  <c r="AS872" i="3"/>
  <c r="AS880" i="3"/>
  <c r="AS946" i="3"/>
  <c r="AS954" i="3"/>
  <c r="AS962" i="3"/>
  <c r="AS972" i="3"/>
  <c r="AS12" i="3"/>
  <c r="AS145" i="3"/>
  <c r="AS141" i="3"/>
  <c r="AS137" i="3"/>
  <c r="AS133" i="3"/>
  <c r="AS129" i="3"/>
  <c r="AS125" i="3"/>
  <c r="AS121" i="3"/>
  <c r="AS117" i="3"/>
  <c r="AS113" i="3"/>
  <c r="AS109" i="3"/>
  <c r="AS105" i="3"/>
  <c r="AS101" i="3"/>
  <c r="AS97" i="3"/>
  <c r="AS93" i="3"/>
  <c r="AS89" i="3"/>
  <c r="AS85" i="3"/>
  <c r="AS81" i="3"/>
  <c r="AS77" i="3"/>
  <c r="AS73" i="3"/>
  <c r="AS69" i="3"/>
  <c r="AS65" i="3"/>
  <c r="AS61" i="3"/>
  <c r="AS57" i="3"/>
  <c r="AS53" i="3"/>
  <c r="AS49" i="3"/>
  <c r="AS45" i="3"/>
  <c r="AS41" i="3"/>
  <c r="AS37" i="3"/>
  <c r="AS33" i="3"/>
  <c r="AS29" i="3"/>
  <c r="AS25" i="3"/>
  <c r="AS19" i="3"/>
  <c r="AS717" i="3"/>
  <c r="AS721" i="3"/>
  <c r="AS725" i="3"/>
  <c r="AS729" i="3"/>
  <c r="AS733" i="3"/>
  <c r="AS737" i="3"/>
  <c r="AS741" i="3"/>
  <c r="AS745" i="3"/>
  <c r="AS749" i="3"/>
  <c r="AS753" i="3"/>
  <c r="AS757" i="3"/>
  <c r="AS761" i="3"/>
  <c r="AS765" i="3"/>
  <c r="AS769" i="3"/>
  <c r="AS773" i="3"/>
  <c r="AS777" i="3"/>
  <c r="AS781" i="3"/>
  <c r="AS785" i="3"/>
  <c r="AS789" i="3"/>
  <c r="AS793" i="3"/>
  <c r="AS797" i="3"/>
  <c r="AS801" i="3"/>
  <c r="AS805" i="3"/>
  <c r="AS809" i="3"/>
  <c r="AS813" i="3"/>
  <c r="AS817" i="3"/>
  <c r="AS821" i="3"/>
  <c r="AS825" i="3"/>
  <c r="AS829" i="3"/>
  <c r="AS720" i="3"/>
  <c r="AS728" i="3"/>
  <c r="AS736" i="3"/>
  <c r="AS744" i="3"/>
  <c r="AS752" i="3"/>
  <c r="AS760" i="3"/>
  <c r="AS768" i="3"/>
  <c r="AS778" i="3"/>
  <c r="AS788" i="3"/>
  <c r="AS796" i="3"/>
  <c r="AS804" i="3"/>
  <c r="AS812" i="3"/>
  <c r="AS820" i="3"/>
  <c r="AS826" i="3"/>
  <c r="AS835" i="3"/>
  <c r="AS843" i="3"/>
  <c r="AS851" i="3"/>
  <c r="AS859" i="3"/>
  <c r="AS867" i="3"/>
  <c r="AS875" i="3"/>
  <c r="AS883" i="3"/>
  <c r="P23" i="15"/>
  <c r="P20" i="15" s="1"/>
  <c r="P8" i="15" s="1"/>
  <c r="T23" i="15"/>
  <c r="T20" i="15" s="1"/>
  <c r="T8" i="15" s="1"/>
  <c r="L23" i="15"/>
  <c r="L20" i="15" s="1"/>
  <c r="L8" i="15" s="1"/>
  <c r="BB2" i="3"/>
  <c r="AS15" i="3"/>
  <c r="AS842" i="3"/>
  <c r="AS850" i="3"/>
  <c r="AS858" i="3"/>
  <c r="AS886" i="3"/>
  <c r="AS968" i="3"/>
  <c r="AS13" i="3"/>
  <c r="AS147" i="3"/>
  <c r="AS143" i="3"/>
  <c r="AS139" i="3"/>
  <c r="AS135" i="3"/>
  <c r="AS131" i="3"/>
  <c r="AS127" i="3"/>
  <c r="AS123" i="3"/>
  <c r="AS119" i="3"/>
  <c r="AS115" i="3"/>
  <c r="AS111" i="3"/>
  <c r="AS107" i="3"/>
  <c r="AS103" i="3"/>
  <c r="AS99" i="3"/>
  <c r="AS95" i="3"/>
  <c r="AS91" i="3"/>
  <c r="AS87" i="3"/>
  <c r="AS83" i="3"/>
  <c r="AS79" i="3"/>
  <c r="AS75" i="3"/>
  <c r="AS71" i="3"/>
  <c r="AS67" i="3"/>
  <c r="AS63" i="3"/>
  <c r="AS59" i="3"/>
  <c r="AS55" i="3"/>
  <c r="AS51" i="3"/>
  <c r="AS47" i="3"/>
  <c r="AS43" i="3"/>
  <c r="AS39" i="3"/>
  <c r="AS35" i="3"/>
  <c r="AS31" i="3"/>
  <c r="AS27" i="3"/>
  <c r="AS21" i="3"/>
  <c r="AS17" i="3"/>
  <c r="AS723" i="3"/>
  <c r="AS731" i="3"/>
  <c r="AS759" i="3"/>
  <c r="AS767" i="3"/>
  <c r="AS775" i="3"/>
  <c r="AS783" i="3"/>
  <c r="AS811" i="3"/>
  <c r="AS819" i="3"/>
  <c r="AS827" i="3"/>
  <c r="AS724" i="3"/>
  <c r="AS732" i="3"/>
  <c r="AS740" i="3"/>
  <c r="AS748" i="3"/>
  <c r="AS756" i="3"/>
  <c r="AS764" i="3"/>
  <c r="AS774" i="3"/>
  <c r="AS782" i="3"/>
  <c r="AS792" i="3"/>
  <c r="AS800" i="3"/>
  <c r="AS808" i="3"/>
  <c r="AS816" i="3"/>
  <c r="AS822" i="3"/>
  <c r="AS861" i="3"/>
  <c r="O19" i="17"/>
  <c r="O16" i="17" s="1"/>
  <c r="O9" i="17" s="1"/>
  <c r="S19" i="17"/>
  <c r="S16" i="17" s="1"/>
  <c r="S9" i="17" s="1"/>
  <c r="K19" i="17"/>
  <c r="AS148" i="3"/>
  <c r="AS376" i="3"/>
  <c r="AS384" i="3"/>
  <c r="AS392" i="3"/>
  <c r="AS400" i="3"/>
  <c r="AS408" i="3"/>
  <c r="AS416" i="3"/>
  <c r="AS424" i="3"/>
  <c r="AS432" i="3"/>
  <c r="AS440" i="3"/>
  <c r="AS448" i="3"/>
  <c r="AS452" i="3"/>
  <c r="AS464" i="3"/>
  <c r="AS472" i="3"/>
  <c r="AS480" i="3"/>
  <c r="AS488" i="3"/>
  <c r="AS500" i="3"/>
  <c r="AS508" i="3"/>
  <c r="AS516" i="3"/>
  <c r="AS524" i="3"/>
  <c r="AS532" i="3"/>
  <c r="AS540" i="3"/>
  <c r="AS556" i="3"/>
  <c r="AS564" i="3"/>
  <c r="AS572" i="3"/>
  <c r="AS580" i="3"/>
  <c r="AS592" i="3"/>
  <c r="AS891" i="3"/>
  <c r="AS895" i="3"/>
  <c r="AS899" i="3"/>
  <c r="AS903" i="3"/>
  <c r="AS907" i="3"/>
  <c r="AS911" i="3"/>
  <c r="AS915" i="3"/>
  <c r="AS919" i="3"/>
  <c r="AS923" i="3"/>
  <c r="AS927" i="3"/>
  <c r="AS931" i="3"/>
  <c r="AS935" i="3"/>
  <c r="AS939" i="3"/>
  <c r="AS943" i="3"/>
  <c r="AS1001" i="3"/>
  <c r="AS888" i="3"/>
  <c r="AS892" i="3"/>
  <c r="AS896" i="3"/>
  <c r="AS900" i="3"/>
  <c r="AS904" i="3"/>
  <c r="AS908" i="3"/>
  <c r="AS912" i="3"/>
  <c r="AS916" i="3"/>
  <c r="AS920" i="3"/>
  <c r="AS924" i="3"/>
  <c r="AS928" i="3"/>
  <c r="AS932" i="3"/>
  <c r="AS936" i="3"/>
  <c r="AS940" i="3"/>
  <c r="AS975" i="3"/>
  <c r="AS979" i="3"/>
  <c r="AS983" i="3"/>
  <c r="AS987" i="3"/>
  <c r="AS991" i="3"/>
  <c r="AS995" i="3"/>
  <c r="AS999" i="3"/>
  <c r="AS718" i="3"/>
  <c r="AS726" i="3"/>
  <c r="AS734" i="3"/>
  <c r="AS742" i="3"/>
  <c r="AS750" i="3"/>
  <c r="AS758" i="3"/>
  <c r="AS766" i="3"/>
  <c r="AS772" i="3"/>
  <c r="AS780" i="3"/>
  <c r="AS786" i="3"/>
  <c r="AS794" i="3"/>
  <c r="AS802" i="3"/>
  <c r="AS810" i="3"/>
  <c r="AS818" i="3"/>
  <c r="AS828" i="3"/>
  <c r="AS833" i="3"/>
  <c r="AS841" i="3"/>
  <c r="AS849" i="3"/>
  <c r="AS857" i="3"/>
  <c r="AS865" i="3"/>
  <c r="AS873" i="3"/>
  <c r="AS881" i="3"/>
  <c r="AS605" i="3"/>
  <c r="AS609" i="3"/>
  <c r="AS613" i="3"/>
  <c r="AS617" i="3"/>
  <c r="AS621" i="3"/>
  <c r="AS629" i="3"/>
  <c r="AS633" i="3"/>
  <c r="AS637" i="3"/>
  <c r="AS641" i="3"/>
  <c r="AS645" i="3"/>
  <c r="AS649" i="3"/>
  <c r="AS653" i="3"/>
  <c r="AS657" i="3"/>
  <c r="AS661" i="3"/>
  <c r="AS665" i="3"/>
  <c r="AS669" i="3"/>
  <c r="AS673" i="3"/>
  <c r="AS677" i="3"/>
  <c r="AS681" i="3"/>
  <c r="AS689" i="3"/>
  <c r="AS693" i="3"/>
  <c r="AS697" i="3"/>
  <c r="AS701" i="3"/>
  <c r="AS705" i="3"/>
  <c r="AS709" i="3"/>
  <c r="AS713" i="3"/>
  <c r="AS150" i="3"/>
  <c r="AS154" i="3"/>
  <c r="AS158" i="3"/>
  <c r="AS162" i="3"/>
  <c r="AS166" i="3"/>
  <c r="AS170" i="3"/>
  <c r="AS174" i="3"/>
  <c r="AS178" i="3"/>
  <c r="AS182" i="3"/>
  <c r="AS186" i="3"/>
  <c r="AS190" i="3"/>
  <c r="AS194" i="3"/>
  <c r="AS198" i="3"/>
  <c r="AS202" i="3"/>
  <c r="AS206" i="3"/>
  <c r="AS210" i="3"/>
  <c r="AS214" i="3"/>
  <c r="AS218" i="3"/>
  <c r="AS222" i="3"/>
  <c r="AS226" i="3"/>
  <c r="AS230" i="3"/>
  <c r="AS234" i="3"/>
  <c r="AS238" i="3"/>
  <c r="AS242" i="3"/>
  <c r="AS246" i="3"/>
  <c r="AS250" i="3"/>
  <c r="AS254" i="3"/>
  <c r="AS258" i="3"/>
  <c r="AS262" i="3"/>
  <c r="AS266" i="3"/>
  <c r="AS270" i="3"/>
  <c r="AS274" i="3"/>
  <c r="AS278" i="3"/>
  <c r="AS282" i="3"/>
  <c r="AS286" i="3"/>
  <c r="AS290" i="3"/>
  <c r="AS294" i="3"/>
  <c r="AS298" i="3"/>
  <c r="AS302" i="3"/>
  <c r="AS306" i="3"/>
  <c r="AS310" i="3"/>
  <c r="AS314" i="3"/>
  <c r="AS318" i="3"/>
  <c r="AS324" i="3"/>
  <c r="AS328" i="3"/>
  <c r="AS332" i="3"/>
  <c r="AS336" i="3"/>
  <c r="AS340" i="3"/>
  <c r="AS344" i="3"/>
  <c r="AS348" i="3"/>
  <c r="AS352" i="3"/>
  <c r="AS356" i="3"/>
  <c r="AS360" i="3"/>
  <c r="AS364" i="3"/>
  <c r="AS368" i="3"/>
  <c r="AS372" i="3"/>
  <c r="AS834" i="3"/>
  <c r="AS840" i="3"/>
  <c r="AS848" i="3"/>
  <c r="AS856" i="3"/>
  <c r="AS862" i="3"/>
  <c r="AS870" i="3"/>
  <c r="AS878" i="3"/>
  <c r="AS884" i="3"/>
  <c r="AS944" i="3"/>
  <c r="AS952" i="3"/>
  <c r="AS960" i="3"/>
  <c r="AS966" i="3"/>
  <c r="D7" i="2"/>
  <c r="F4" i="2"/>
  <c r="K16" i="17" l="1"/>
  <c r="K9" i="17" s="1"/>
  <c r="S24" i="16"/>
  <c r="S21" i="16" s="1"/>
  <c r="S10" i="16" s="1"/>
  <c r="G21" i="16"/>
  <c r="G10" i="16" s="1"/>
  <c r="O24" i="16"/>
  <c r="O21" i="16" s="1"/>
  <c r="O10" i="16" s="1"/>
  <c r="J27" i="15"/>
  <c r="J24" i="15" s="1"/>
  <c r="J34" i="15" s="1"/>
  <c r="J41" i="15" s="1"/>
  <c r="J42" i="15" s="1"/>
  <c r="N27" i="15"/>
  <c r="E20" i="17"/>
  <c r="E30" i="17" s="1"/>
  <c r="E37" i="17" s="1"/>
  <c r="E38" i="17" s="1"/>
  <c r="R27" i="15"/>
  <c r="R24" i="15" s="1"/>
  <c r="R34" i="15" s="1"/>
  <c r="R41" i="15" s="1"/>
  <c r="R42" i="15" s="1"/>
  <c r="M23" i="17"/>
  <c r="M20" i="17" s="1"/>
  <c r="M30" i="17" s="1"/>
  <c r="M37" i="17" s="1"/>
  <c r="M38" i="17" s="1"/>
  <c r="E25" i="16"/>
  <c r="E35" i="16" s="1"/>
  <c r="E42" i="16" s="1"/>
  <c r="E43" i="16" s="1"/>
  <c r="I28" i="16"/>
  <c r="I25" i="16" s="1"/>
  <c r="I35" i="16" s="1"/>
  <c r="I42" i="16" s="1"/>
  <c r="I43" i="16" s="1"/>
  <c r="Q20" i="17"/>
  <c r="Q30" i="17" s="1"/>
  <c r="Q37" i="17" s="1"/>
  <c r="Q38" i="17" s="1"/>
  <c r="I20" i="17"/>
  <c r="I30" i="17" s="1"/>
  <c r="I37" i="17" s="1"/>
  <c r="I38" i="17" s="1"/>
  <c r="N24" i="15"/>
  <c r="N34" i="15" s="1"/>
  <c r="N41" i="15" s="1"/>
  <c r="N42" i="15" s="1"/>
  <c r="Q25" i="16"/>
  <c r="Q35" i="16" s="1"/>
  <c r="Q42" i="16" s="1"/>
  <c r="Q43" i="16" s="1"/>
  <c r="M25" i="16"/>
  <c r="M35" i="16" s="1"/>
  <c r="M42" i="16" s="1"/>
  <c r="M43" i="16" s="1"/>
  <c r="L28" i="16"/>
  <c r="L25" i="16" s="1"/>
  <c r="L35" i="16" s="1"/>
  <c r="L42" i="16" s="1"/>
  <c r="L43" i="16" s="1"/>
  <c r="P28" i="16"/>
  <c r="H28" i="16"/>
  <c r="Q27" i="15"/>
  <c r="Q24" i="15" s="1"/>
  <c r="Q34" i="15" s="1"/>
  <c r="Q41" i="15" s="1"/>
  <c r="Q42" i="15" s="1"/>
  <c r="I27" i="15"/>
  <c r="M27" i="15"/>
  <c r="M24" i="15" s="1"/>
  <c r="M34" i="15" s="1"/>
  <c r="M41" i="15" s="1"/>
  <c r="M42" i="15" s="1"/>
  <c r="D25" i="16"/>
  <c r="D35" i="16" s="1"/>
  <c r="D42" i="16" s="1"/>
  <c r="D43" i="16" s="1"/>
  <c r="P25" i="16"/>
  <c r="P35" i="16" s="1"/>
  <c r="P42" i="16" s="1"/>
  <c r="P43" i="16" s="1"/>
  <c r="I24" i="15"/>
  <c r="I34" i="15" s="1"/>
  <c r="I41" i="15" s="1"/>
  <c r="I42" i="15" s="1"/>
  <c r="L23" i="17"/>
  <c r="L20" i="17" s="1"/>
  <c r="L30" i="17" s="1"/>
  <c r="L37" i="17" s="1"/>
  <c r="L38" i="17" s="1"/>
  <c r="H23" i="17"/>
  <c r="H20" i="17" s="1"/>
  <c r="H30" i="17" s="1"/>
  <c r="H37" i="17" s="1"/>
  <c r="H38" i="17" s="1"/>
  <c r="P23" i="17"/>
  <c r="P20" i="17" s="1"/>
  <c r="P30" i="17" s="1"/>
  <c r="P37" i="17" s="1"/>
  <c r="P38" i="17" s="1"/>
  <c r="H25" i="16"/>
  <c r="H35" i="16" s="1"/>
  <c r="H42" i="16" s="1"/>
  <c r="H43" i="16" s="1"/>
  <c r="O13" i="1"/>
  <c r="Q12" i="1"/>
  <c r="Q21" i="1" s="1"/>
  <c r="R12" i="1"/>
  <c r="R21" i="1" s="1"/>
  <c r="P12" i="1"/>
  <c r="P21" i="1" s="1"/>
  <c r="D9" i="2"/>
  <c r="H26" i="15"/>
  <c r="G22" i="17"/>
  <c r="G21" i="17"/>
  <c r="H25" i="15"/>
  <c r="G26" i="16"/>
  <c r="G27" i="16"/>
  <c r="F5" i="2"/>
  <c r="K11" i="1" s="1"/>
  <c r="AS2" i="3"/>
  <c r="BC23" i="3" l="1"/>
  <c r="AT23" i="3"/>
  <c r="AZ23" i="3"/>
  <c r="AW23" i="3"/>
  <c r="AW22" i="3"/>
  <c r="AT22" i="3"/>
  <c r="AZ22" i="3"/>
  <c r="BC22" i="3"/>
  <c r="L11" i="1"/>
  <c r="L12" i="1" s="1"/>
  <c r="M11" i="1"/>
  <c r="M12" i="1" s="1"/>
  <c r="M21" i="1" s="1"/>
  <c r="S27" i="16"/>
  <c r="O27" i="16"/>
  <c r="K27" i="16"/>
  <c r="S26" i="16"/>
  <c r="O26" i="16"/>
  <c r="K26" i="16"/>
  <c r="G23" i="17"/>
  <c r="S23" i="17" s="1"/>
  <c r="H27" i="15"/>
  <c r="P27" i="15" s="1"/>
  <c r="K12" i="1"/>
  <c r="N11" i="1"/>
  <c r="N12" i="1" s="1"/>
  <c r="N21" i="1" s="1"/>
  <c r="O21" i="17"/>
  <c r="S21" i="17"/>
  <c r="K21" i="17"/>
  <c r="P26" i="15"/>
  <c r="T26" i="15"/>
  <c r="L26" i="15"/>
  <c r="G28" i="16"/>
  <c r="P13" i="1"/>
  <c r="Q13" i="1"/>
  <c r="G11" i="1"/>
  <c r="H11" i="1" s="1"/>
  <c r="AT139" i="3"/>
  <c r="AT131" i="3"/>
  <c r="AT123" i="3"/>
  <c r="AT115" i="3"/>
  <c r="AT107" i="3"/>
  <c r="AT97" i="3"/>
  <c r="AT89" i="3"/>
  <c r="AT81" i="3"/>
  <c r="AT73" i="3"/>
  <c r="AT65" i="3"/>
  <c r="AT57" i="3"/>
  <c r="AT47" i="3"/>
  <c r="AT39" i="3"/>
  <c r="AT31" i="3"/>
  <c r="AT21" i="3"/>
  <c r="AT13" i="3"/>
  <c r="AT147" i="3"/>
  <c r="AT143" i="3"/>
  <c r="AT137" i="3"/>
  <c r="AT129" i="3"/>
  <c r="AT121" i="3"/>
  <c r="AT113" i="3"/>
  <c r="AT105" i="3"/>
  <c r="AT99" i="3"/>
  <c r="AT91" i="3"/>
  <c r="AT83" i="3"/>
  <c r="AT75" i="3"/>
  <c r="AT67" i="3"/>
  <c r="AT59" i="3"/>
  <c r="AT51" i="3"/>
  <c r="AT45" i="3"/>
  <c r="AT37" i="3"/>
  <c r="AT29" i="3"/>
  <c r="AT19" i="3"/>
  <c r="AT12" i="3"/>
  <c r="AT135" i="3"/>
  <c r="AT127" i="3"/>
  <c r="AT119" i="3"/>
  <c r="AT111" i="3"/>
  <c r="AT103" i="3"/>
  <c r="AT93" i="3"/>
  <c r="AT85" i="3"/>
  <c r="AT77" i="3"/>
  <c r="AT69" i="3"/>
  <c r="AT61" i="3"/>
  <c r="AT53" i="3"/>
  <c r="AT43" i="3"/>
  <c r="AT35" i="3"/>
  <c r="AT27" i="3"/>
  <c r="AT17" i="3"/>
  <c r="AT145" i="3"/>
  <c r="AT141" i="3"/>
  <c r="AT133" i="3"/>
  <c r="AT125" i="3"/>
  <c r="AT117" i="3"/>
  <c r="AT109" i="3"/>
  <c r="AT101" i="3"/>
  <c r="AT95" i="3"/>
  <c r="AT87" i="3"/>
  <c r="AT79" i="3"/>
  <c r="AT71" i="3"/>
  <c r="AT63" i="3"/>
  <c r="AT55" i="3"/>
  <c r="AT49" i="3"/>
  <c r="AT41" i="3"/>
  <c r="AT33" i="3"/>
  <c r="AT25" i="3"/>
  <c r="AT14" i="3"/>
  <c r="AT11" i="3"/>
  <c r="AT999" i="3"/>
  <c r="AT991" i="3"/>
  <c r="AT981" i="3"/>
  <c r="AT973" i="3"/>
  <c r="AT996" i="3"/>
  <c r="AT986" i="3"/>
  <c r="AT980" i="3"/>
  <c r="AT972" i="3"/>
  <c r="AT962" i="3"/>
  <c r="AT954" i="3"/>
  <c r="AT946" i="3"/>
  <c r="AT937" i="3"/>
  <c r="AT929" i="3"/>
  <c r="AT921" i="3"/>
  <c r="AT913" i="3"/>
  <c r="AT905" i="3"/>
  <c r="AT897" i="3"/>
  <c r="AT891" i="3"/>
  <c r="AT1001" i="3"/>
  <c r="AT942" i="3"/>
  <c r="AT938" i="3"/>
  <c r="AT934" i="3"/>
  <c r="AT930" i="3"/>
  <c r="AT926" i="3"/>
  <c r="AT922" i="3"/>
  <c r="AT918" i="3"/>
  <c r="AT914" i="3"/>
  <c r="AT910" i="3"/>
  <c r="AT906" i="3"/>
  <c r="AT902" i="3"/>
  <c r="AT898" i="3"/>
  <c r="AT894" i="3"/>
  <c r="AT890" i="3"/>
  <c r="AT715" i="3"/>
  <c r="AT711" i="3"/>
  <c r="AT707" i="3"/>
  <c r="AT703" i="3"/>
  <c r="AT699" i="3"/>
  <c r="AT695" i="3"/>
  <c r="AT691" i="3"/>
  <c r="AT687" i="3"/>
  <c r="AT683" i="3"/>
  <c r="AT679" i="3"/>
  <c r="AT675" i="3"/>
  <c r="AT671" i="3"/>
  <c r="AT667" i="3"/>
  <c r="AT663" i="3"/>
  <c r="AT659" i="3"/>
  <c r="AT655" i="3"/>
  <c r="AT651" i="3"/>
  <c r="AT647" i="3"/>
  <c r="AT643" i="3"/>
  <c r="AT639" i="3"/>
  <c r="AT635" i="3"/>
  <c r="AT631" i="3"/>
  <c r="AT627" i="3"/>
  <c r="AT623" i="3"/>
  <c r="AT619" i="3"/>
  <c r="AT615" i="3"/>
  <c r="AT611" i="3"/>
  <c r="AT607" i="3"/>
  <c r="AT603" i="3"/>
  <c r="AT599" i="3"/>
  <c r="AT595" i="3"/>
  <c r="AT591" i="3"/>
  <c r="AT587" i="3"/>
  <c r="AT583" i="3"/>
  <c r="AT579" i="3"/>
  <c r="AT575" i="3"/>
  <c r="AT571" i="3"/>
  <c r="AT567" i="3"/>
  <c r="AT563" i="3"/>
  <c r="AT559" i="3"/>
  <c r="AT555" i="3"/>
  <c r="AT551" i="3"/>
  <c r="AT547" i="3"/>
  <c r="AT543" i="3"/>
  <c r="AT539" i="3"/>
  <c r="AT535" i="3"/>
  <c r="AT531" i="3"/>
  <c r="AT527" i="3"/>
  <c r="AT523" i="3"/>
  <c r="AT519" i="3"/>
  <c r="AT515" i="3"/>
  <c r="AT511" i="3"/>
  <c r="AT507" i="3"/>
  <c r="AT503" i="3"/>
  <c r="AT499" i="3"/>
  <c r="AT495" i="3"/>
  <c r="AT491" i="3"/>
  <c r="AT487" i="3"/>
  <c r="AT483" i="3"/>
  <c r="AT479" i="3"/>
  <c r="AT475" i="3"/>
  <c r="AT471" i="3"/>
  <c r="AT467" i="3"/>
  <c r="AT463" i="3"/>
  <c r="AT459" i="3"/>
  <c r="AT455" i="3"/>
  <c r="AT451" i="3"/>
  <c r="AT447" i="3"/>
  <c r="AT443" i="3"/>
  <c r="AT439" i="3"/>
  <c r="AT435" i="3"/>
  <c r="AT431" i="3"/>
  <c r="AT427" i="3"/>
  <c r="AT423" i="3"/>
  <c r="AT419" i="3"/>
  <c r="AT415" i="3"/>
  <c r="AT411" i="3"/>
  <c r="AT407" i="3"/>
  <c r="AT403" i="3"/>
  <c r="AT399" i="3"/>
  <c r="AT395" i="3"/>
  <c r="AT391" i="3"/>
  <c r="AT387" i="3"/>
  <c r="AT383" i="3"/>
  <c r="AT379" i="3"/>
  <c r="AT602" i="3"/>
  <c r="AT598" i="3"/>
  <c r="AT594" i="3"/>
  <c r="AT590" i="3"/>
  <c r="AT586" i="3"/>
  <c r="AT582" i="3"/>
  <c r="AT578" i="3"/>
  <c r="AT574" i="3"/>
  <c r="AT570" i="3"/>
  <c r="AT566" i="3"/>
  <c r="AT562" i="3"/>
  <c r="AT558" i="3"/>
  <c r="AT554" i="3"/>
  <c r="AT550" i="3"/>
  <c r="AT546" i="3"/>
  <c r="AT542" i="3"/>
  <c r="AT538" i="3"/>
  <c r="AT534" i="3"/>
  <c r="AT530" i="3"/>
  <c r="AT526" i="3"/>
  <c r="AT522" i="3"/>
  <c r="AT518" i="3"/>
  <c r="AT514" i="3"/>
  <c r="AT510" i="3"/>
  <c r="AT506" i="3"/>
  <c r="AT502" i="3"/>
  <c r="AT498" i="3"/>
  <c r="AT494" i="3"/>
  <c r="AT490" i="3"/>
  <c r="AT486" i="3"/>
  <c r="AT482" i="3"/>
  <c r="AT478" i="3"/>
  <c r="AT474" i="3"/>
  <c r="AT470" i="3"/>
  <c r="AT466" i="3"/>
  <c r="AT462" i="3"/>
  <c r="AT458" i="3"/>
  <c r="AT454" i="3"/>
  <c r="AT450" i="3"/>
  <c r="AT446" i="3"/>
  <c r="AT442" i="3"/>
  <c r="AT438" i="3"/>
  <c r="AT434" i="3"/>
  <c r="AT430" i="3"/>
  <c r="AT426" i="3"/>
  <c r="AT422" i="3"/>
  <c r="AT418" i="3"/>
  <c r="AT414" i="3"/>
  <c r="AT410" i="3"/>
  <c r="AT406" i="3"/>
  <c r="AT402" i="3"/>
  <c r="AT398" i="3"/>
  <c r="AT394" i="3"/>
  <c r="AT390" i="3"/>
  <c r="AT386" i="3"/>
  <c r="AT382" i="3"/>
  <c r="AT378" i="3"/>
  <c r="AT374" i="3"/>
  <c r="AT370" i="3"/>
  <c r="AT366" i="3"/>
  <c r="AT362" i="3"/>
  <c r="AT358" i="3"/>
  <c r="AT354" i="3"/>
  <c r="AT350" i="3"/>
  <c r="AT346" i="3"/>
  <c r="AT342" i="3"/>
  <c r="AT338" i="3"/>
  <c r="AT334" i="3"/>
  <c r="AT330" i="3"/>
  <c r="AT326" i="3"/>
  <c r="AT322" i="3"/>
  <c r="AT318" i="3"/>
  <c r="AT314" i="3"/>
  <c r="AT310" i="3"/>
  <c r="AT306" i="3"/>
  <c r="AT302" i="3"/>
  <c r="AT298" i="3"/>
  <c r="AT294" i="3"/>
  <c r="AT290" i="3"/>
  <c r="AT286" i="3"/>
  <c r="AT282" i="3"/>
  <c r="AT278" i="3"/>
  <c r="AT274" i="3"/>
  <c r="AT270" i="3"/>
  <c r="AT266" i="3"/>
  <c r="AT262" i="3"/>
  <c r="AT258" i="3"/>
  <c r="AT254" i="3"/>
  <c r="AT250" i="3"/>
  <c r="AT246" i="3"/>
  <c r="AT242" i="3"/>
  <c r="AT238" i="3"/>
  <c r="AT234" i="3"/>
  <c r="AT230" i="3"/>
  <c r="AT226" i="3"/>
  <c r="AT222" i="3"/>
  <c r="AT218" i="3"/>
  <c r="AT214" i="3"/>
  <c r="AT210" i="3"/>
  <c r="AT206" i="3"/>
  <c r="AT202" i="3"/>
  <c r="AT198" i="3"/>
  <c r="AT194" i="3"/>
  <c r="AT190" i="3"/>
  <c r="AT186" i="3"/>
  <c r="AT182" i="3"/>
  <c r="AT178" i="3"/>
  <c r="AT174" i="3"/>
  <c r="AT170" i="3"/>
  <c r="AT166" i="3"/>
  <c r="AT162" i="3"/>
  <c r="AT158" i="3"/>
  <c r="AT154" i="3"/>
  <c r="AT150" i="3"/>
  <c r="AT15" i="3"/>
  <c r="AT997" i="3"/>
  <c r="AT989" i="3"/>
  <c r="AT983" i="3"/>
  <c r="AT975" i="3"/>
  <c r="AT994" i="3"/>
  <c r="AT988" i="3"/>
  <c r="AT978" i="3"/>
  <c r="AT970" i="3"/>
  <c r="AT964" i="3"/>
  <c r="AT956" i="3"/>
  <c r="AT948" i="3"/>
  <c r="AT939" i="3"/>
  <c r="AT931" i="3"/>
  <c r="AT923" i="3"/>
  <c r="AT915" i="3"/>
  <c r="AT907" i="3"/>
  <c r="AT899" i="3"/>
  <c r="AT889" i="3"/>
  <c r="AT969" i="3"/>
  <c r="AT965" i="3"/>
  <c r="AT961" i="3"/>
  <c r="AT957" i="3"/>
  <c r="AT953" i="3"/>
  <c r="AT949" i="3"/>
  <c r="AT945" i="3"/>
  <c r="AT884" i="3"/>
  <c r="AT880" i="3"/>
  <c r="AT876" i="3"/>
  <c r="AT872" i="3"/>
  <c r="AT868" i="3"/>
  <c r="AT864" i="3"/>
  <c r="AT860" i="3"/>
  <c r="AT856" i="3"/>
  <c r="AT852" i="3"/>
  <c r="AT848" i="3"/>
  <c r="AT844" i="3"/>
  <c r="AT840" i="3"/>
  <c r="AT836" i="3"/>
  <c r="AT832" i="3"/>
  <c r="AT885" i="3"/>
  <c r="AT881" i="3"/>
  <c r="AT877" i="3"/>
  <c r="AT873" i="3"/>
  <c r="AT869" i="3"/>
  <c r="AT865" i="3"/>
  <c r="AT861" i="3"/>
  <c r="AT857" i="3"/>
  <c r="AT853" i="3"/>
  <c r="AT849" i="3"/>
  <c r="AT845" i="3"/>
  <c r="AT841" i="3"/>
  <c r="AT837" i="3"/>
  <c r="AT833" i="3"/>
  <c r="AT829" i="3"/>
  <c r="AT825" i="3"/>
  <c r="AT821" i="3"/>
  <c r="AT817" i="3"/>
  <c r="AT813" i="3"/>
  <c r="AT809" i="3"/>
  <c r="AT805" i="3"/>
  <c r="AT801" i="3"/>
  <c r="AT797" i="3"/>
  <c r="AT793" i="3"/>
  <c r="AT789" i="3"/>
  <c r="AT785" i="3"/>
  <c r="AT781" i="3"/>
  <c r="AT777" i="3"/>
  <c r="AT773" i="3"/>
  <c r="AT769" i="3"/>
  <c r="AT765" i="3"/>
  <c r="AT761" i="3"/>
  <c r="AT757" i="3"/>
  <c r="AT753" i="3"/>
  <c r="AT749" i="3"/>
  <c r="AT745" i="3"/>
  <c r="AT741" i="3"/>
  <c r="AT737" i="3"/>
  <c r="AT733" i="3"/>
  <c r="AT729" i="3"/>
  <c r="AT725" i="3"/>
  <c r="AT721" i="3"/>
  <c r="AT717" i="3"/>
  <c r="AT373" i="3"/>
  <c r="AT369" i="3"/>
  <c r="AT365" i="3"/>
  <c r="AT361" i="3"/>
  <c r="AT357" i="3"/>
  <c r="AT353" i="3"/>
  <c r="AT349" i="3"/>
  <c r="AT345" i="3"/>
  <c r="AT341" i="3"/>
  <c r="AT337" i="3"/>
  <c r="AT333" i="3"/>
  <c r="AT329" i="3"/>
  <c r="AT325" i="3"/>
  <c r="AT321" i="3"/>
  <c r="AT317" i="3"/>
  <c r="AT313" i="3"/>
  <c r="AT309" i="3"/>
  <c r="AT305" i="3"/>
  <c r="AT301" i="3"/>
  <c r="AT297" i="3"/>
  <c r="AT293" i="3"/>
  <c r="AT289" i="3"/>
  <c r="AT285" i="3"/>
  <c r="AT281" i="3"/>
  <c r="AT277" i="3"/>
  <c r="AT273" i="3"/>
  <c r="AT269" i="3"/>
  <c r="AT265" i="3"/>
  <c r="AT261" i="3"/>
  <c r="AT257" i="3"/>
  <c r="AT253" i="3"/>
  <c r="AT249" i="3"/>
  <c r="AT245" i="3"/>
  <c r="AT241" i="3"/>
  <c r="AT237" i="3"/>
  <c r="AT233" i="3"/>
  <c r="AT229" i="3"/>
  <c r="AT225" i="3"/>
  <c r="AT221" i="3"/>
  <c r="AT217" i="3"/>
  <c r="AT213" i="3"/>
  <c r="AT209" i="3"/>
  <c r="AT205" i="3"/>
  <c r="AT201" i="3"/>
  <c r="AT197" i="3"/>
  <c r="AT193" i="3"/>
  <c r="AT189" i="3"/>
  <c r="AT185" i="3"/>
  <c r="AT181" i="3"/>
  <c r="AT177" i="3"/>
  <c r="AT173" i="3"/>
  <c r="AT169" i="3"/>
  <c r="AT165" i="3"/>
  <c r="AT161" i="3"/>
  <c r="AT157" i="3"/>
  <c r="AT153" i="3"/>
  <c r="AT149" i="3"/>
  <c r="AT828" i="3"/>
  <c r="AT824" i="3"/>
  <c r="AT820" i="3"/>
  <c r="AT816" i="3"/>
  <c r="AT812" i="3"/>
  <c r="AT808" i="3"/>
  <c r="AT804" i="3"/>
  <c r="AT800" i="3"/>
  <c r="AT796" i="3"/>
  <c r="AT792" i="3"/>
  <c r="AT788" i="3"/>
  <c r="AT784" i="3"/>
  <c r="AT780" i="3"/>
  <c r="AT776" i="3"/>
  <c r="AT772" i="3"/>
  <c r="AT768" i="3"/>
  <c r="AT764" i="3"/>
  <c r="AT760" i="3"/>
  <c r="AT756" i="3"/>
  <c r="AT752" i="3"/>
  <c r="AT748" i="3"/>
  <c r="AT744" i="3"/>
  <c r="AT740" i="3"/>
  <c r="AT736" i="3"/>
  <c r="AT732" i="3"/>
  <c r="AT728" i="3"/>
  <c r="AT724" i="3"/>
  <c r="AT720" i="3"/>
  <c r="AT716" i="3"/>
  <c r="AT712" i="3"/>
  <c r="AT708" i="3"/>
  <c r="AT704" i="3"/>
  <c r="AT700" i="3"/>
  <c r="AT696" i="3"/>
  <c r="AT692" i="3"/>
  <c r="AT688" i="3"/>
  <c r="AT684" i="3"/>
  <c r="AT680" i="3"/>
  <c r="AT676" i="3"/>
  <c r="AT672" i="3"/>
  <c r="AT668" i="3"/>
  <c r="AT664" i="3"/>
  <c r="AT660" i="3"/>
  <c r="AT656" i="3"/>
  <c r="AT652" i="3"/>
  <c r="AT648" i="3"/>
  <c r="AT644" i="3"/>
  <c r="AT640" i="3"/>
  <c r="AT636" i="3"/>
  <c r="AT632" i="3"/>
  <c r="AT628" i="3"/>
  <c r="AT624" i="3"/>
  <c r="AT620" i="3"/>
  <c r="AT616" i="3"/>
  <c r="AT612" i="3"/>
  <c r="AT608" i="3"/>
  <c r="AT604" i="3"/>
  <c r="AT18" i="3"/>
  <c r="AT24" i="3"/>
  <c r="AT28" i="3"/>
  <c r="AT32" i="3"/>
  <c r="AT36" i="3"/>
  <c r="AT40" i="3"/>
  <c r="AT44" i="3"/>
  <c r="AT48" i="3"/>
  <c r="AT52" i="3"/>
  <c r="AT56" i="3"/>
  <c r="AT60" i="3"/>
  <c r="AT64" i="3"/>
  <c r="AT68" i="3"/>
  <c r="AT72" i="3"/>
  <c r="AT76" i="3"/>
  <c r="AT80" i="3"/>
  <c r="AT84" i="3"/>
  <c r="AT88" i="3"/>
  <c r="AT92" i="3"/>
  <c r="AT96" i="3"/>
  <c r="AT100" i="3"/>
  <c r="AT104" i="3"/>
  <c r="AT108" i="3"/>
  <c r="AT112" i="3"/>
  <c r="AT116" i="3"/>
  <c r="AT120" i="3"/>
  <c r="AT124" i="3"/>
  <c r="AT128" i="3"/>
  <c r="AT132" i="3"/>
  <c r="AT136" i="3"/>
  <c r="AT140" i="3"/>
  <c r="AT144" i="3"/>
  <c r="AT148" i="3"/>
  <c r="AT995" i="3"/>
  <c r="AT987" i="3"/>
  <c r="AT977" i="3"/>
  <c r="AT1000" i="3"/>
  <c r="AT990" i="3"/>
  <c r="AT984" i="3"/>
  <c r="AT976" i="3"/>
  <c r="AT966" i="3"/>
  <c r="AT958" i="3"/>
  <c r="AT950" i="3"/>
  <c r="AT941" i="3"/>
  <c r="AT933" i="3"/>
  <c r="AT925" i="3"/>
  <c r="AT917" i="3"/>
  <c r="AT909" i="3"/>
  <c r="AT901" i="3"/>
  <c r="AT893" i="3"/>
  <c r="AT944" i="3"/>
  <c r="AT940" i="3"/>
  <c r="AT936" i="3"/>
  <c r="AT932" i="3"/>
  <c r="AT928" i="3"/>
  <c r="AT924" i="3"/>
  <c r="AT920" i="3"/>
  <c r="AT916" i="3"/>
  <c r="AT912" i="3"/>
  <c r="AT908" i="3"/>
  <c r="AT904" i="3"/>
  <c r="AT900" i="3"/>
  <c r="AT896" i="3"/>
  <c r="AT892" i="3"/>
  <c r="AT888" i="3"/>
  <c r="AT713" i="3"/>
  <c r="AT709" i="3"/>
  <c r="AT705" i="3"/>
  <c r="AT701" i="3"/>
  <c r="AT697" i="3"/>
  <c r="AT693" i="3"/>
  <c r="AT689" i="3"/>
  <c r="AT685" i="3"/>
  <c r="AT681" i="3"/>
  <c r="AT677" i="3"/>
  <c r="AT673" i="3"/>
  <c r="AT669" i="3"/>
  <c r="AT665" i="3"/>
  <c r="AT661" i="3"/>
  <c r="AT657" i="3"/>
  <c r="AT653" i="3"/>
  <c r="AT649" i="3"/>
  <c r="AT645" i="3"/>
  <c r="AT641" i="3"/>
  <c r="AT637" i="3"/>
  <c r="AT633" i="3"/>
  <c r="AT629" i="3"/>
  <c r="AT625" i="3"/>
  <c r="AT621" i="3"/>
  <c r="AT617" i="3"/>
  <c r="AT613" i="3"/>
  <c r="AT609" i="3"/>
  <c r="AT605" i="3"/>
  <c r="AT601" i="3"/>
  <c r="AT597" i="3"/>
  <c r="AT593" i="3"/>
  <c r="AT589" i="3"/>
  <c r="AT585" i="3"/>
  <c r="AT581" i="3"/>
  <c r="AT577" i="3"/>
  <c r="AT573" i="3"/>
  <c r="AT569" i="3"/>
  <c r="AT565" i="3"/>
  <c r="AT561" i="3"/>
  <c r="AT557" i="3"/>
  <c r="AT553" i="3"/>
  <c r="AT549" i="3"/>
  <c r="AT545" i="3"/>
  <c r="AT541" i="3"/>
  <c r="AT537" i="3"/>
  <c r="AT533" i="3"/>
  <c r="AT529" i="3"/>
  <c r="AT525" i="3"/>
  <c r="AT521" i="3"/>
  <c r="AT517" i="3"/>
  <c r="AT513" i="3"/>
  <c r="AT509" i="3"/>
  <c r="AT505" i="3"/>
  <c r="AT501" i="3"/>
  <c r="AT497" i="3"/>
  <c r="AT493" i="3"/>
  <c r="AT489" i="3"/>
  <c r="AT485" i="3"/>
  <c r="AT481" i="3"/>
  <c r="AT477" i="3"/>
  <c r="AT473" i="3"/>
  <c r="AT469" i="3"/>
  <c r="AT465" i="3"/>
  <c r="AT461" i="3"/>
  <c r="AT457" i="3"/>
  <c r="AT453" i="3"/>
  <c r="AT449" i="3"/>
  <c r="AT445" i="3"/>
  <c r="AT441" i="3"/>
  <c r="AT437" i="3"/>
  <c r="AT433" i="3"/>
  <c r="AT429" i="3"/>
  <c r="AT425" i="3"/>
  <c r="AT421" i="3"/>
  <c r="AT417" i="3"/>
  <c r="AT413" i="3"/>
  <c r="AT409" i="3"/>
  <c r="AT405" i="3"/>
  <c r="AT401" i="3"/>
  <c r="AT397" i="3"/>
  <c r="AT393" i="3"/>
  <c r="AT389" i="3"/>
  <c r="AT385" i="3"/>
  <c r="AT381" i="3"/>
  <c r="AT377" i="3"/>
  <c r="AT600" i="3"/>
  <c r="AT596" i="3"/>
  <c r="AT592" i="3"/>
  <c r="AT588" i="3"/>
  <c r="AT584" i="3"/>
  <c r="AT580" i="3"/>
  <c r="AT576" i="3"/>
  <c r="AT572" i="3"/>
  <c r="AT568" i="3"/>
  <c r="AT564" i="3"/>
  <c r="AT560" i="3"/>
  <c r="AT556" i="3"/>
  <c r="AT552" i="3"/>
  <c r="AT548" i="3"/>
  <c r="AT544" i="3"/>
  <c r="AT540" i="3"/>
  <c r="AT536" i="3"/>
  <c r="AT532" i="3"/>
  <c r="AT528" i="3"/>
  <c r="AT524" i="3"/>
  <c r="AT520" i="3"/>
  <c r="AT516" i="3"/>
  <c r="AT512" i="3"/>
  <c r="AT508" i="3"/>
  <c r="AT504" i="3"/>
  <c r="AT500" i="3"/>
  <c r="AT496" i="3"/>
  <c r="AT492" i="3"/>
  <c r="AT488" i="3"/>
  <c r="AT484" i="3"/>
  <c r="AT480" i="3"/>
  <c r="AT476" i="3"/>
  <c r="AT472" i="3"/>
  <c r="AT468" i="3"/>
  <c r="AT464" i="3"/>
  <c r="AT460" i="3"/>
  <c r="AT456" i="3"/>
  <c r="AT452" i="3"/>
  <c r="AT448" i="3"/>
  <c r="AT444" i="3"/>
  <c r="AT440" i="3"/>
  <c r="AT436" i="3"/>
  <c r="AT432" i="3"/>
  <c r="AT428" i="3"/>
  <c r="AT424" i="3"/>
  <c r="AT420" i="3"/>
  <c r="AT416" i="3"/>
  <c r="AT412" i="3"/>
  <c r="AT408" i="3"/>
  <c r="AT404" i="3"/>
  <c r="AT400" i="3"/>
  <c r="AT396" i="3"/>
  <c r="AT392" i="3"/>
  <c r="AT388" i="3"/>
  <c r="AT384" i="3"/>
  <c r="AT380" i="3"/>
  <c r="AT376" i="3"/>
  <c r="AT372" i="3"/>
  <c r="AT368" i="3"/>
  <c r="AT364" i="3"/>
  <c r="AT360" i="3"/>
  <c r="AT356" i="3"/>
  <c r="AT352" i="3"/>
  <c r="AT348" i="3"/>
  <c r="AT344" i="3"/>
  <c r="AT340" i="3"/>
  <c r="AT336" i="3"/>
  <c r="AT332" i="3"/>
  <c r="AT328" i="3"/>
  <c r="AT324" i="3"/>
  <c r="AT320" i="3"/>
  <c r="AT316" i="3"/>
  <c r="AT312" i="3"/>
  <c r="AT308" i="3"/>
  <c r="AT304" i="3"/>
  <c r="AT300" i="3"/>
  <c r="AT296" i="3"/>
  <c r="AT292" i="3"/>
  <c r="AT288" i="3"/>
  <c r="AT284" i="3"/>
  <c r="AT280" i="3"/>
  <c r="AT276" i="3"/>
  <c r="AT272" i="3"/>
  <c r="AT268" i="3"/>
  <c r="AT264" i="3"/>
  <c r="AT260" i="3"/>
  <c r="AT256" i="3"/>
  <c r="AT252" i="3"/>
  <c r="AT248" i="3"/>
  <c r="AT244" i="3"/>
  <c r="AT240" i="3"/>
  <c r="AT236" i="3"/>
  <c r="AT232" i="3"/>
  <c r="AT228" i="3"/>
  <c r="AT224" i="3"/>
  <c r="AT220" i="3"/>
  <c r="AT216" i="3"/>
  <c r="AT212" i="3"/>
  <c r="AT208" i="3"/>
  <c r="AT204" i="3"/>
  <c r="AT200" i="3"/>
  <c r="AT196" i="3"/>
  <c r="AT192" i="3"/>
  <c r="AT188" i="3"/>
  <c r="AT184" i="3"/>
  <c r="AT180" i="3"/>
  <c r="AT176" i="3"/>
  <c r="AT172" i="3"/>
  <c r="AT168" i="3"/>
  <c r="AT164" i="3"/>
  <c r="AT160" i="3"/>
  <c r="AT156" i="3"/>
  <c r="AT152" i="3"/>
  <c r="AT993" i="3"/>
  <c r="AT985" i="3"/>
  <c r="AT979" i="3"/>
  <c r="AT998" i="3"/>
  <c r="AT992" i="3"/>
  <c r="AT982" i="3"/>
  <c r="AT974" i="3"/>
  <c r="AT968" i="3"/>
  <c r="AT960" i="3"/>
  <c r="AT952" i="3"/>
  <c r="AT943" i="3"/>
  <c r="AT935" i="3"/>
  <c r="AT927" i="3"/>
  <c r="AT919" i="3"/>
  <c r="AT911" i="3"/>
  <c r="AT903" i="3"/>
  <c r="AT895" i="3"/>
  <c r="AT971" i="3"/>
  <c r="AT967" i="3"/>
  <c r="AT963" i="3"/>
  <c r="AT959" i="3"/>
  <c r="AT955" i="3"/>
  <c r="AT951" i="3"/>
  <c r="AT947" i="3"/>
  <c r="AT886" i="3"/>
  <c r="AT882" i="3"/>
  <c r="AT878" i="3"/>
  <c r="AT874" i="3"/>
  <c r="AT870" i="3"/>
  <c r="AT866" i="3"/>
  <c r="AT862" i="3"/>
  <c r="AT858" i="3"/>
  <c r="AT854" i="3"/>
  <c r="AT850" i="3"/>
  <c r="AT846" i="3"/>
  <c r="AT842" i="3"/>
  <c r="AT838" i="3"/>
  <c r="AT834" i="3"/>
  <c r="AT887" i="3"/>
  <c r="AT883" i="3"/>
  <c r="AT879" i="3"/>
  <c r="AT875" i="3"/>
  <c r="AT871" i="3"/>
  <c r="AT867" i="3"/>
  <c r="AT863" i="3"/>
  <c r="AT859" i="3"/>
  <c r="AT855" i="3"/>
  <c r="AT851" i="3"/>
  <c r="AT847" i="3"/>
  <c r="AT843" i="3"/>
  <c r="AT839" i="3"/>
  <c r="AT835" i="3"/>
  <c r="AT831" i="3"/>
  <c r="AT827" i="3"/>
  <c r="AT823" i="3"/>
  <c r="AT819" i="3"/>
  <c r="AT815" i="3"/>
  <c r="AT811" i="3"/>
  <c r="AT807" i="3"/>
  <c r="AT803" i="3"/>
  <c r="AT799" i="3"/>
  <c r="AT795" i="3"/>
  <c r="AT791" i="3"/>
  <c r="AT787" i="3"/>
  <c r="AT783" i="3"/>
  <c r="AT779" i="3"/>
  <c r="AT775" i="3"/>
  <c r="AT771" i="3"/>
  <c r="AT767" i="3"/>
  <c r="AT763" i="3"/>
  <c r="AT759" i="3"/>
  <c r="AT755" i="3"/>
  <c r="AT751" i="3"/>
  <c r="AT747" i="3"/>
  <c r="AT743" i="3"/>
  <c r="AT739" i="3"/>
  <c r="AT735" i="3"/>
  <c r="AT731" i="3"/>
  <c r="AT727" i="3"/>
  <c r="AT723" i="3"/>
  <c r="AT719" i="3"/>
  <c r="AT375" i="3"/>
  <c r="AT371" i="3"/>
  <c r="AT367" i="3"/>
  <c r="AT363" i="3"/>
  <c r="AT359" i="3"/>
  <c r="AT355" i="3"/>
  <c r="AT351" i="3"/>
  <c r="AT347" i="3"/>
  <c r="AT343" i="3"/>
  <c r="AT339" i="3"/>
  <c r="AT335" i="3"/>
  <c r="AT331" i="3"/>
  <c r="AT327" i="3"/>
  <c r="AT323" i="3"/>
  <c r="AT319" i="3"/>
  <c r="AT315" i="3"/>
  <c r="AT311" i="3"/>
  <c r="AT307" i="3"/>
  <c r="AT303" i="3"/>
  <c r="AT299" i="3"/>
  <c r="AT295" i="3"/>
  <c r="AT291" i="3"/>
  <c r="AT287" i="3"/>
  <c r="AT283" i="3"/>
  <c r="AT279" i="3"/>
  <c r="AT275" i="3"/>
  <c r="AT271" i="3"/>
  <c r="AT267" i="3"/>
  <c r="AT263" i="3"/>
  <c r="AT259" i="3"/>
  <c r="AT255" i="3"/>
  <c r="AT251" i="3"/>
  <c r="AT247" i="3"/>
  <c r="AT243" i="3"/>
  <c r="AT239" i="3"/>
  <c r="AT235" i="3"/>
  <c r="AT231" i="3"/>
  <c r="AT227" i="3"/>
  <c r="AT223" i="3"/>
  <c r="AT219" i="3"/>
  <c r="AT215" i="3"/>
  <c r="AT211" i="3"/>
  <c r="AT207" i="3"/>
  <c r="AT203" i="3"/>
  <c r="AT199" i="3"/>
  <c r="AT195" i="3"/>
  <c r="AT191" i="3"/>
  <c r="AT187" i="3"/>
  <c r="AT183" i="3"/>
  <c r="AT179" i="3"/>
  <c r="AT175" i="3"/>
  <c r="AT171" i="3"/>
  <c r="AT167" i="3"/>
  <c r="AT163" i="3"/>
  <c r="AT159" i="3"/>
  <c r="AT155" i="3"/>
  <c r="AT151" i="3"/>
  <c r="AT830" i="3"/>
  <c r="AT826" i="3"/>
  <c r="AT822" i="3"/>
  <c r="AT818" i="3"/>
  <c r="AT814" i="3"/>
  <c r="AT810" i="3"/>
  <c r="AT806" i="3"/>
  <c r="AT802" i="3"/>
  <c r="AT798" i="3"/>
  <c r="AT794" i="3"/>
  <c r="AT790" i="3"/>
  <c r="AT786" i="3"/>
  <c r="AT782" i="3"/>
  <c r="AT778" i="3"/>
  <c r="AT774" i="3"/>
  <c r="AT770" i="3"/>
  <c r="AT766" i="3"/>
  <c r="AT762" i="3"/>
  <c r="AT758" i="3"/>
  <c r="AT754" i="3"/>
  <c r="AT750" i="3"/>
  <c r="AT746" i="3"/>
  <c r="AT742" i="3"/>
  <c r="AT738" i="3"/>
  <c r="AT734" i="3"/>
  <c r="AT730" i="3"/>
  <c r="AT726" i="3"/>
  <c r="AT722" i="3"/>
  <c r="AT718" i="3"/>
  <c r="AT714" i="3"/>
  <c r="AT710" i="3"/>
  <c r="AT706" i="3"/>
  <c r="AT702" i="3"/>
  <c r="AT698" i="3"/>
  <c r="AT694" i="3"/>
  <c r="AT690" i="3"/>
  <c r="AT686" i="3"/>
  <c r="AT682" i="3"/>
  <c r="AT678" i="3"/>
  <c r="AT674" i="3"/>
  <c r="AT670" i="3"/>
  <c r="AT666" i="3"/>
  <c r="AT662" i="3"/>
  <c r="AT658" i="3"/>
  <c r="AT654" i="3"/>
  <c r="AT650" i="3"/>
  <c r="AT646" i="3"/>
  <c r="AT642" i="3"/>
  <c r="AT638" i="3"/>
  <c r="AT634" i="3"/>
  <c r="AT630" i="3"/>
  <c r="AT626" i="3"/>
  <c r="AT622" i="3"/>
  <c r="AT618" i="3"/>
  <c r="AT614" i="3"/>
  <c r="AT610" i="3"/>
  <c r="AT606" i="3"/>
  <c r="AT16" i="3"/>
  <c r="AT20" i="3"/>
  <c r="AT26" i="3"/>
  <c r="AT30" i="3"/>
  <c r="AT34" i="3"/>
  <c r="AT38" i="3"/>
  <c r="AT42" i="3"/>
  <c r="AT46" i="3"/>
  <c r="AT50" i="3"/>
  <c r="AT54" i="3"/>
  <c r="AT58" i="3"/>
  <c r="AT62" i="3"/>
  <c r="AT66" i="3"/>
  <c r="AT70" i="3"/>
  <c r="AT74" i="3"/>
  <c r="AT78" i="3"/>
  <c r="AT82" i="3"/>
  <c r="AT86" i="3"/>
  <c r="AT90" i="3"/>
  <c r="AT94" i="3"/>
  <c r="AT98" i="3"/>
  <c r="AT102" i="3"/>
  <c r="AT106" i="3"/>
  <c r="AT110" i="3"/>
  <c r="AT114" i="3"/>
  <c r="AT118" i="3"/>
  <c r="AT122" i="3"/>
  <c r="AT126" i="3"/>
  <c r="AT130" i="3"/>
  <c r="AT134" i="3"/>
  <c r="AT138" i="3"/>
  <c r="AT142" i="3"/>
  <c r="AT146" i="3"/>
  <c r="AZ934" i="3"/>
  <c r="AZ926" i="3"/>
  <c r="AZ920" i="3"/>
  <c r="AZ910" i="3"/>
  <c r="AZ904" i="3"/>
  <c r="AZ896" i="3"/>
  <c r="AZ888" i="3"/>
  <c r="AW883" i="3"/>
  <c r="AW875" i="3"/>
  <c r="AW867" i="3"/>
  <c r="AW859" i="3"/>
  <c r="AW851" i="3"/>
  <c r="AW843" i="3"/>
  <c r="AW835" i="3"/>
  <c r="AW826" i="3"/>
  <c r="AW820" i="3"/>
  <c r="AW812" i="3"/>
  <c r="AW804" i="3"/>
  <c r="AW796" i="3"/>
  <c r="AW788" i="3"/>
  <c r="AW778" i="3"/>
  <c r="AW768" i="3"/>
  <c r="AW760" i="3"/>
  <c r="AW752" i="3"/>
  <c r="AW744" i="3"/>
  <c r="AW736" i="3"/>
  <c r="AW728" i="3"/>
  <c r="AW720" i="3"/>
  <c r="BC711" i="3"/>
  <c r="BC703" i="3"/>
  <c r="BC695" i="3"/>
  <c r="BC685" i="3"/>
  <c r="BC675" i="3"/>
  <c r="BC667" i="3"/>
  <c r="BC659" i="3"/>
  <c r="BC651" i="3"/>
  <c r="BC643" i="3"/>
  <c r="BC633" i="3"/>
  <c r="BC625" i="3"/>
  <c r="BC615" i="3"/>
  <c r="BC605" i="3"/>
  <c r="AZ601" i="3"/>
  <c r="AZ593" i="3"/>
  <c r="AZ585" i="3"/>
  <c r="AZ577" i="3"/>
  <c r="AZ567" i="3"/>
  <c r="AZ559" i="3"/>
  <c r="AZ551" i="3"/>
  <c r="AZ543" i="3"/>
  <c r="AZ535" i="3"/>
  <c r="AZ525" i="3"/>
  <c r="AZ519" i="3"/>
  <c r="AZ511" i="3"/>
  <c r="AZ501" i="3"/>
  <c r="AZ493" i="3"/>
  <c r="AZ483" i="3"/>
  <c r="AZ477" i="3"/>
  <c r="AZ469" i="3"/>
  <c r="AZ461" i="3"/>
  <c r="AZ455" i="3"/>
  <c r="AZ447" i="3"/>
  <c r="AZ439" i="3"/>
  <c r="AZ431" i="3"/>
  <c r="AZ425" i="3"/>
  <c r="AZ417" i="3"/>
  <c r="AZ409" i="3"/>
  <c r="AZ399" i="3"/>
  <c r="AZ391" i="3"/>
  <c r="AZ383" i="3"/>
  <c r="AZ372" i="3"/>
  <c r="AZ364" i="3"/>
  <c r="AZ358" i="3"/>
  <c r="AZ348" i="3"/>
  <c r="AZ340" i="3"/>
  <c r="AZ334" i="3"/>
  <c r="AZ330" i="3"/>
  <c r="AZ324" i="3"/>
  <c r="AZ320" i="3"/>
  <c r="AZ316" i="3"/>
  <c r="AZ312" i="3"/>
  <c r="AZ308" i="3"/>
  <c r="AZ304" i="3"/>
  <c r="AZ300" i="3"/>
  <c r="AZ296" i="3"/>
  <c r="AZ292" i="3"/>
  <c r="AZ288" i="3"/>
  <c r="AZ284" i="3"/>
  <c r="AZ280" i="3"/>
  <c r="AZ276" i="3"/>
  <c r="AZ272" i="3"/>
  <c r="AZ268" i="3"/>
  <c r="AZ264" i="3"/>
  <c r="AZ260" i="3"/>
  <c r="AZ256" i="3"/>
  <c r="AZ252" i="3"/>
  <c r="AZ248" i="3"/>
  <c r="AZ244" i="3"/>
  <c r="AZ240" i="3"/>
  <c r="AZ236" i="3"/>
  <c r="AZ232" i="3"/>
  <c r="AZ228" i="3"/>
  <c r="AZ224" i="3"/>
  <c r="AZ220" i="3"/>
  <c r="AZ216" i="3"/>
  <c r="AZ212" i="3"/>
  <c r="AZ208" i="3"/>
  <c r="AZ204" i="3"/>
  <c r="AZ200" i="3"/>
  <c r="AZ196" i="3"/>
  <c r="AZ192" i="3"/>
  <c r="AZ188" i="3"/>
  <c r="AZ184" i="3"/>
  <c r="AZ180" i="3"/>
  <c r="AZ176" i="3"/>
  <c r="AZ172" i="3"/>
  <c r="AZ168" i="3"/>
  <c r="AZ164" i="3"/>
  <c r="AZ160" i="3"/>
  <c r="AZ156" i="3"/>
  <c r="AZ152" i="3"/>
  <c r="AZ148" i="3"/>
  <c r="BC999" i="3"/>
  <c r="BC995" i="3"/>
  <c r="BC991" i="3"/>
  <c r="BC987" i="3"/>
  <c r="BC983" i="3"/>
  <c r="BC979" i="3"/>
  <c r="BC975" i="3"/>
  <c r="AZ971" i="3"/>
  <c r="AZ967" i="3"/>
  <c r="AZ963" i="3"/>
  <c r="AZ959" i="3"/>
  <c r="AZ955" i="3"/>
  <c r="AZ951" i="3"/>
  <c r="AZ947" i="3"/>
  <c r="BC942" i="3"/>
  <c r="BC938" i="3"/>
  <c r="BC934" i="3"/>
  <c r="BC930" i="3"/>
  <c r="BC926" i="3"/>
  <c r="BC922" i="3"/>
  <c r="BC918" i="3"/>
  <c r="BC914" i="3"/>
  <c r="BC910" i="3"/>
  <c r="BC906" i="3"/>
  <c r="BC902" i="3"/>
  <c r="BC898" i="3"/>
  <c r="BC894" i="3"/>
  <c r="BC890" i="3"/>
  <c r="AZ883" i="3"/>
  <c r="AZ879" i="3"/>
  <c r="AZ875" i="3"/>
  <c r="AZ871" i="3"/>
  <c r="AZ867" i="3"/>
  <c r="AZ863" i="3"/>
  <c r="AZ859" i="3"/>
  <c r="AZ855" i="3"/>
  <c r="AZ851" i="3"/>
  <c r="AZ847" i="3"/>
  <c r="AZ843" i="3"/>
  <c r="AZ839" i="3"/>
  <c r="AZ835" i="3"/>
  <c r="AZ831" i="3"/>
  <c r="AW829" i="3"/>
  <c r="AW825" i="3"/>
  <c r="AW821" i="3"/>
  <c r="AW817" i="3"/>
  <c r="AW813" i="3"/>
  <c r="AW809" i="3"/>
  <c r="AW805" i="3"/>
  <c r="AW801" i="3"/>
  <c r="AW797" i="3"/>
  <c r="AW793" i="3"/>
  <c r="AW789" i="3"/>
  <c r="AW785" i="3"/>
  <c r="AW781" i="3"/>
  <c r="AW777" i="3"/>
  <c r="AW773" i="3"/>
  <c r="AW769" i="3"/>
  <c r="AW765" i="3"/>
  <c r="AW761" i="3"/>
  <c r="AW757" i="3"/>
  <c r="AW753" i="3"/>
  <c r="AW749" i="3"/>
  <c r="AW745" i="3"/>
  <c r="AW741" i="3"/>
  <c r="AW737" i="3"/>
  <c r="AW733" i="3"/>
  <c r="AW729" i="3"/>
  <c r="AW725" i="3"/>
  <c r="AW721" i="3"/>
  <c r="AW717" i="3"/>
  <c r="AZ375" i="3"/>
  <c r="AZ371" i="3"/>
  <c r="AZ367" i="3"/>
  <c r="AZ363" i="3"/>
  <c r="AZ359" i="3"/>
  <c r="AZ355" i="3"/>
  <c r="AZ351" i="3"/>
  <c r="AZ347" i="3"/>
  <c r="AZ343" i="3"/>
  <c r="AZ339" i="3"/>
  <c r="AZ335" i="3"/>
  <c r="AZ331" i="3"/>
  <c r="AZ327" i="3"/>
  <c r="AZ323" i="3"/>
  <c r="AZ319" i="3"/>
  <c r="AZ315" i="3"/>
  <c r="AZ311" i="3"/>
  <c r="AZ307" i="3"/>
  <c r="AZ303" i="3"/>
  <c r="AZ299" i="3"/>
  <c r="AZ295" i="3"/>
  <c r="AZ291" i="3"/>
  <c r="AZ287" i="3"/>
  <c r="AZ283" i="3"/>
  <c r="AZ279" i="3"/>
  <c r="AZ275" i="3"/>
  <c r="AZ271" i="3"/>
  <c r="AZ267" i="3"/>
  <c r="AZ263" i="3"/>
  <c r="AZ259" i="3"/>
  <c r="AZ255" i="3"/>
  <c r="AZ251" i="3"/>
  <c r="AZ247" i="3"/>
  <c r="AZ243" i="3"/>
  <c r="AZ239" i="3"/>
  <c r="AZ235" i="3"/>
  <c r="AZ231" i="3"/>
  <c r="AZ227" i="3"/>
  <c r="AZ223" i="3"/>
  <c r="AZ219" i="3"/>
  <c r="AZ215" i="3"/>
  <c r="AZ211" i="3"/>
  <c r="AZ207" i="3"/>
  <c r="AZ203" i="3"/>
  <c r="AZ199" i="3"/>
  <c r="AZ195" i="3"/>
  <c r="AZ191" i="3"/>
  <c r="AZ187" i="3"/>
  <c r="AZ183" i="3"/>
  <c r="AZ179" i="3"/>
  <c r="AZ175" i="3"/>
  <c r="AZ171" i="3"/>
  <c r="AZ167" i="3"/>
  <c r="AZ163" i="3"/>
  <c r="AZ159" i="3"/>
  <c r="AZ155" i="3"/>
  <c r="AZ151" i="3"/>
  <c r="BC14" i="3"/>
  <c r="AW19" i="3"/>
  <c r="AW25" i="3"/>
  <c r="AW29" i="3"/>
  <c r="AW33" i="3"/>
  <c r="AW37" i="3"/>
  <c r="AW41" i="3"/>
  <c r="AW45" i="3"/>
  <c r="AW49" i="3"/>
  <c r="AW53" i="3"/>
  <c r="AW57" i="3"/>
  <c r="AW61" i="3"/>
  <c r="AW65" i="3"/>
  <c r="AW69" i="3"/>
  <c r="AW73" i="3"/>
  <c r="AW77" i="3"/>
  <c r="AW81" i="3"/>
  <c r="AW85" i="3"/>
  <c r="AW89" i="3"/>
  <c r="AW93" i="3"/>
  <c r="AW97" i="3"/>
  <c r="AW101" i="3"/>
  <c r="AW105" i="3"/>
  <c r="AW109" i="3"/>
  <c r="AW113" i="3"/>
  <c r="AW117" i="3"/>
  <c r="AW121" i="3"/>
  <c r="AW125" i="3"/>
  <c r="AW129" i="3"/>
  <c r="AW133" i="3"/>
  <c r="AW137" i="3"/>
  <c r="AW141" i="3"/>
  <c r="AW145" i="3"/>
  <c r="AW12" i="3"/>
  <c r="AW972" i="3"/>
  <c r="AW962" i="3"/>
  <c r="AW954" i="3"/>
  <c r="AW946" i="3"/>
  <c r="AW880" i="3"/>
  <c r="AW872" i="3"/>
  <c r="AW864" i="3"/>
  <c r="AW854" i="3"/>
  <c r="AW846" i="3"/>
  <c r="AW838" i="3"/>
  <c r="BC823" i="3"/>
  <c r="BC815" i="3"/>
  <c r="BC809" i="3"/>
  <c r="BC801" i="3"/>
  <c r="BC793" i="3"/>
  <c r="BC785" i="3"/>
  <c r="BC779" i="3"/>
  <c r="BC771" i="3"/>
  <c r="BC763" i="3"/>
  <c r="BC757" i="3"/>
  <c r="BC749" i="3"/>
  <c r="BC741" i="3"/>
  <c r="BC735" i="3"/>
  <c r="BC727" i="3"/>
  <c r="BC721" i="3"/>
  <c r="AZ709" i="3"/>
  <c r="AZ701" i="3"/>
  <c r="AZ693" i="3"/>
  <c r="AZ687" i="3"/>
  <c r="AZ679" i="3"/>
  <c r="AZ673" i="3"/>
  <c r="AZ665" i="3"/>
  <c r="AZ659" i="3"/>
  <c r="AZ651" i="3"/>
  <c r="AZ641" i="3"/>
  <c r="AZ633" i="3"/>
  <c r="AZ627" i="3"/>
  <c r="AZ619" i="3"/>
  <c r="AZ611" i="3"/>
  <c r="AZ603" i="3"/>
  <c r="AZ600" i="3"/>
  <c r="AZ590" i="3"/>
  <c r="AZ584" i="3"/>
  <c r="AZ576" i="3"/>
  <c r="AZ568" i="3"/>
  <c r="AZ560" i="3"/>
  <c r="AZ552" i="3"/>
  <c r="AZ544" i="3"/>
  <c r="AZ536" i="3"/>
  <c r="AZ528" i="3"/>
  <c r="AZ520" i="3"/>
  <c r="AZ514" i="3"/>
  <c r="AZ504" i="3"/>
  <c r="AZ496" i="3"/>
  <c r="AZ484" i="3"/>
  <c r="AZ478" i="3"/>
  <c r="AZ470" i="3"/>
  <c r="AZ462" i="3"/>
  <c r="AZ456" i="3"/>
  <c r="AZ446" i="3"/>
  <c r="AZ438" i="3"/>
  <c r="AZ430" i="3"/>
  <c r="AZ422" i="3"/>
  <c r="AZ414" i="3"/>
  <c r="AZ406" i="3"/>
  <c r="AZ398" i="3"/>
  <c r="AZ390" i="3"/>
  <c r="AZ380" i="3"/>
  <c r="BC1001" i="3"/>
  <c r="AW998" i="3"/>
  <c r="AW994" i="3"/>
  <c r="AW990" i="3"/>
  <c r="AW986" i="3"/>
  <c r="AW982" i="3"/>
  <c r="AW978" i="3"/>
  <c r="AW974" i="3"/>
  <c r="AW971" i="3"/>
  <c r="AW967" i="3"/>
  <c r="AW963" i="3"/>
  <c r="AW959" i="3"/>
  <c r="AW955" i="3"/>
  <c r="AW951" i="3"/>
  <c r="AW947" i="3"/>
  <c r="BC943" i="3"/>
  <c r="BC939" i="3"/>
  <c r="BC935" i="3"/>
  <c r="BC931" i="3"/>
  <c r="BC927" i="3"/>
  <c r="BC923" i="3"/>
  <c r="BC919" i="3"/>
  <c r="BC915" i="3"/>
  <c r="BC911" i="3"/>
  <c r="BC907" i="3"/>
  <c r="BC903" i="3"/>
  <c r="BC899" i="3"/>
  <c r="BC895" i="3"/>
  <c r="BC891" i="3"/>
  <c r="BC887" i="3"/>
  <c r="AZ714" i="3"/>
  <c r="AZ710" i="3"/>
  <c r="AZ706" i="3"/>
  <c r="AZ702" i="3"/>
  <c r="AZ698" i="3"/>
  <c r="AZ694" i="3"/>
  <c r="AZ690" i="3"/>
  <c r="AZ686" i="3"/>
  <c r="AZ682" i="3"/>
  <c r="AZ678" i="3"/>
  <c r="AZ674" i="3"/>
  <c r="AZ670" i="3"/>
  <c r="AZ666" i="3"/>
  <c r="AZ662" i="3"/>
  <c r="AZ658" i="3"/>
  <c r="AZ654" i="3"/>
  <c r="AZ650" i="3"/>
  <c r="AZ646" i="3"/>
  <c r="AZ642" i="3"/>
  <c r="AZ638" i="3"/>
  <c r="AZ634" i="3"/>
  <c r="AZ630" i="3"/>
  <c r="AZ626" i="3"/>
  <c r="AZ622" i="3"/>
  <c r="AZ618" i="3"/>
  <c r="AZ614" i="3"/>
  <c r="AZ610" i="3"/>
  <c r="AZ606" i="3"/>
  <c r="BC716" i="3"/>
  <c r="BC600" i="3"/>
  <c r="BC596" i="3"/>
  <c r="BC592" i="3"/>
  <c r="BC588" i="3"/>
  <c r="BC584" i="3"/>
  <c r="BC580" i="3"/>
  <c r="BC576" i="3"/>
  <c r="BC572" i="3"/>
  <c r="BC568" i="3"/>
  <c r="BC564" i="3"/>
  <c r="BC560" i="3"/>
  <c r="BC556" i="3"/>
  <c r="BC552" i="3"/>
  <c r="BC548" i="3"/>
  <c r="BC544" i="3"/>
  <c r="BC540" i="3"/>
  <c r="BC536" i="3"/>
  <c r="BC532" i="3"/>
  <c r="BC528" i="3"/>
  <c r="BC524" i="3"/>
  <c r="BC520" i="3"/>
  <c r="BC516" i="3"/>
  <c r="BC512" i="3"/>
  <c r="BC508" i="3"/>
  <c r="BC504" i="3"/>
  <c r="BC500" i="3"/>
  <c r="BC496" i="3"/>
  <c r="BC492" i="3"/>
  <c r="BC488" i="3"/>
  <c r="BC484" i="3"/>
  <c r="BC480" i="3"/>
  <c r="BC476" i="3"/>
  <c r="BC472" i="3"/>
  <c r="BC468" i="3"/>
  <c r="BC464" i="3"/>
  <c r="BC460" i="3"/>
  <c r="BC456" i="3"/>
  <c r="BC452" i="3"/>
  <c r="BC448" i="3"/>
  <c r="BC444" i="3"/>
  <c r="BC440" i="3"/>
  <c r="BC436" i="3"/>
  <c r="BC432" i="3"/>
  <c r="BC428" i="3"/>
  <c r="BC424" i="3"/>
  <c r="BC420" i="3"/>
  <c r="BC416" i="3"/>
  <c r="BC412" i="3"/>
  <c r="BC408" i="3"/>
  <c r="BC404" i="3"/>
  <c r="BC400" i="3"/>
  <c r="BC396" i="3"/>
  <c r="BC392" i="3"/>
  <c r="BC388" i="3"/>
  <c r="BC384" i="3"/>
  <c r="BC380" i="3"/>
  <c r="BC376" i="3"/>
  <c r="BC371" i="3"/>
  <c r="BC367" i="3"/>
  <c r="BC363" i="3"/>
  <c r="BC359" i="3"/>
  <c r="BC355" i="3"/>
  <c r="BC351" i="3"/>
  <c r="BC347" i="3"/>
  <c r="BC343" i="3"/>
  <c r="BC339" i="3"/>
  <c r="BC335" i="3"/>
  <c r="BC331" i="3"/>
  <c r="BC327" i="3"/>
  <c r="BC323" i="3"/>
  <c r="BC319" i="3"/>
  <c r="BC315" i="3"/>
  <c r="BC311" i="3"/>
  <c r="BC307" i="3"/>
  <c r="BC303" i="3"/>
  <c r="BC299" i="3"/>
  <c r="BC295" i="3"/>
  <c r="BC291" i="3"/>
  <c r="BC287" i="3"/>
  <c r="BC283" i="3"/>
  <c r="BC279" i="3"/>
  <c r="BC275" i="3"/>
  <c r="BC271" i="3"/>
  <c r="BC267" i="3"/>
  <c r="BC263" i="3"/>
  <c r="BC259" i="3"/>
  <c r="BC255" i="3"/>
  <c r="BC251" i="3"/>
  <c r="BC247" i="3"/>
  <c r="BC243" i="3"/>
  <c r="BC239" i="3"/>
  <c r="BC235" i="3"/>
  <c r="BC231" i="3"/>
  <c r="BC227" i="3"/>
  <c r="BC223" i="3"/>
  <c r="BC219" i="3"/>
  <c r="BC215" i="3"/>
  <c r="BC211" i="3"/>
  <c r="BC207" i="3"/>
  <c r="BC203" i="3"/>
  <c r="BC199" i="3"/>
  <c r="BC195" i="3"/>
  <c r="BC191" i="3"/>
  <c r="BC187" i="3"/>
  <c r="BC183" i="3"/>
  <c r="BC179" i="3"/>
  <c r="BC175" i="3"/>
  <c r="BC171" i="3"/>
  <c r="BC167" i="3"/>
  <c r="BC163" i="3"/>
  <c r="BC159" i="3"/>
  <c r="BC155" i="3"/>
  <c r="BC151" i="3"/>
  <c r="AZ15" i="3"/>
  <c r="AZ998" i="3"/>
  <c r="AZ994" i="3"/>
  <c r="AZ990" i="3"/>
  <c r="AZ986" i="3"/>
  <c r="AZ982" i="3"/>
  <c r="AZ978" i="3"/>
  <c r="AZ974" i="3"/>
  <c r="BC970" i="3"/>
  <c r="BC966" i="3"/>
  <c r="BC962" i="3"/>
  <c r="BC958" i="3"/>
  <c r="BC954" i="3"/>
  <c r="BC950" i="3"/>
  <c r="BC946" i="3"/>
  <c r="AZ943" i="3"/>
  <c r="AZ939" i="3"/>
  <c r="AZ935" i="3"/>
  <c r="AZ931" i="3"/>
  <c r="AZ927" i="3"/>
  <c r="AZ923" i="3"/>
  <c r="AZ919" i="3"/>
  <c r="AZ915" i="3"/>
  <c r="AZ911" i="3"/>
  <c r="AZ907" i="3"/>
  <c r="AZ903" i="3"/>
  <c r="AZ899" i="3"/>
  <c r="AZ895" i="3"/>
  <c r="AZ891" i="3"/>
  <c r="AZ887" i="3"/>
  <c r="BC884" i="3"/>
  <c r="BC880" i="3"/>
  <c r="BC876" i="3"/>
  <c r="BC872" i="3"/>
  <c r="BC868" i="3"/>
  <c r="BC864" i="3"/>
  <c r="BC860" i="3"/>
  <c r="BC856" i="3"/>
  <c r="BC852" i="3"/>
  <c r="BC848" i="3"/>
  <c r="BC844" i="3"/>
  <c r="BC840" i="3"/>
  <c r="BC836" i="3"/>
  <c r="BC832" i="3"/>
  <c r="AW716" i="3"/>
  <c r="AW712" i="3"/>
  <c r="AW708" i="3"/>
  <c r="AW704" i="3"/>
  <c r="AW700" i="3"/>
  <c r="AW696" i="3"/>
  <c r="AW692" i="3"/>
  <c r="AW688" i="3"/>
  <c r="AW684" i="3"/>
  <c r="AW680" i="3"/>
  <c r="AW676" i="3"/>
  <c r="AW672" i="3"/>
  <c r="AW668" i="3"/>
  <c r="AW664" i="3"/>
  <c r="AW660" i="3"/>
  <c r="AW656" i="3"/>
  <c r="AW652" i="3"/>
  <c r="AW648" i="3"/>
  <c r="AW644" i="3"/>
  <c r="AW640" i="3"/>
  <c r="AW636" i="3"/>
  <c r="AW632" i="3"/>
  <c r="AW628" i="3"/>
  <c r="AW624" i="3"/>
  <c r="AW620" i="3"/>
  <c r="AW616" i="3"/>
  <c r="AW612" i="3"/>
  <c r="AW608" i="3"/>
  <c r="AW604" i="3"/>
  <c r="AW599" i="3"/>
  <c r="AW595" i="3"/>
  <c r="AW591" i="3"/>
  <c r="AW587" i="3"/>
  <c r="AW583" i="3"/>
  <c r="AW579" i="3"/>
  <c r="AW575" i="3"/>
  <c r="AW571" i="3"/>
  <c r="AW567" i="3"/>
  <c r="AW563" i="3"/>
  <c r="AW559" i="3"/>
  <c r="AW555" i="3"/>
  <c r="AW551" i="3"/>
  <c r="AW547" i="3"/>
  <c r="AW543" i="3"/>
  <c r="AW539" i="3"/>
  <c r="AW535" i="3"/>
  <c r="AW531" i="3"/>
  <c r="AW527" i="3"/>
  <c r="AW523" i="3"/>
  <c r="AW519" i="3"/>
  <c r="AW515" i="3"/>
  <c r="AW511" i="3"/>
  <c r="AW507" i="3"/>
  <c r="AW503" i="3"/>
  <c r="AW499" i="3"/>
  <c r="AW495" i="3"/>
  <c r="AW491" i="3"/>
  <c r="AW487" i="3"/>
  <c r="AW483" i="3"/>
  <c r="AW479" i="3"/>
  <c r="AW475" i="3"/>
  <c r="AW471" i="3"/>
  <c r="AW467" i="3"/>
  <c r="AW463" i="3"/>
  <c r="AW459" i="3"/>
  <c r="AW455" i="3"/>
  <c r="AW451" i="3"/>
  <c r="AW447" i="3"/>
  <c r="AW443" i="3"/>
  <c r="AW439" i="3"/>
  <c r="AW435" i="3"/>
  <c r="AW431" i="3"/>
  <c r="AW427" i="3"/>
  <c r="AW423" i="3"/>
  <c r="AW419" i="3"/>
  <c r="AW415" i="3"/>
  <c r="AW411" i="3"/>
  <c r="AW407" i="3"/>
  <c r="AW403" i="3"/>
  <c r="AW399" i="3"/>
  <c r="AW395" i="3"/>
  <c r="AW391" i="3"/>
  <c r="AW387" i="3"/>
  <c r="AW383" i="3"/>
  <c r="AW379" i="3"/>
  <c r="BC374" i="3"/>
  <c r="BC370" i="3"/>
  <c r="BC366" i="3"/>
  <c r="BC362" i="3"/>
  <c r="BC358" i="3"/>
  <c r="BC354" i="3"/>
  <c r="BC350" i="3"/>
  <c r="BC346" i="3"/>
  <c r="BC342" i="3"/>
  <c r="BC338" i="3"/>
  <c r="BC334" i="3"/>
  <c r="BC330" i="3"/>
  <c r="BC326" i="3"/>
  <c r="BC322" i="3"/>
  <c r="BC318" i="3"/>
  <c r="BC314" i="3"/>
  <c r="BC310" i="3"/>
  <c r="BC306" i="3"/>
  <c r="BC302" i="3"/>
  <c r="BC298" i="3"/>
  <c r="BC294" i="3"/>
  <c r="BC290" i="3"/>
  <c r="BC286" i="3"/>
  <c r="BC282" i="3"/>
  <c r="BC278" i="3"/>
  <c r="BC274" i="3"/>
  <c r="BC270" i="3"/>
  <c r="BC266" i="3"/>
  <c r="BC262" i="3"/>
  <c r="BC258" i="3"/>
  <c r="BC254" i="3"/>
  <c r="BC250" i="3"/>
  <c r="BC246" i="3"/>
  <c r="BC242" i="3"/>
  <c r="BC238" i="3"/>
  <c r="BC234" i="3"/>
  <c r="BC230" i="3"/>
  <c r="BC226" i="3"/>
  <c r="BC222" i="3"/>
  <c r="BC218" i="3"/>
  <c r="BC214" i="3"/>
  <c r="BC210" i="3"/>
  <c r="BC206" i="3"/>
  <c r="BC202" i="3"/>
  <c r="BC198" i="3"/>
  <c r="BC194" i="3"/>
  <c r="BC190" i="3"/>
  <c r="BC186" i="3"/>
  <c r="BC182" i="3"/>
  <c r="BC178" i="3"/>
  <c r="BC174" i="3"/>
  <c r="BC170" i="3"/>
  <c r="BC166" i="3"/>
  <c r="BC162" i="3"/>
  <c r="BC158" i="3"/>
  <c r="BC154" i="3"/>
  <c r="BC150" i="3"/>
  <c r="BC12" i="3"/>
  <c r="AW134" i="3"/>
  <c r="AW126" i="3"/>
  <c r="AW118" i="3"/>
  <c r="AW110" i="3"/>
  <c r="AW102" i="3"/>
  <c r="AW96" i="3"/>
  <c r="AW88" i="3"/>
  <c r="AW80" i="3"/>
  <c r="AW72" i="3"/>
  <c r="AW64" i="3"/>
  <c r="AW56" i="3"/>
  <c r="AW50" i="3"/>
  <c r="AW42" i="3"/>
  <c r="AW34" i="3"/>
  <c r="AW26" i="3"/>
  <c r="AW16" i="3"/>
  <c r="BC146" i="3"/>
  <c r="BC144" i="3"/>
  <c r="BC142" i="3"/>
  <c r="BC140" i="3"/>
  <c r="BC138" i="3"/>
  <c r="BC136" i="3"/>
  <c r="BC134" i="3"/>
  <c r="BC132" i="3"/>
  <c r="BC130" i="3"/>
  <c r="BC128" i="3"/>
  <c r="BC126" i="3"/>
  <c r="BC124" i="3"/>
  <c r="BC122" i="3"/>
  <c r="BC120" i="3"/>
  <c r="BC118" i="3"/>
  <c r="BC116" i="3"/>
  <c r="BC114" i="3"/>
  <c r="BC112" i="3"/>
  <c r="BC110" i="3"/>
  <c r="BC108" i="3"/>
  <c r="BC106" i="3"/>
  <c r="BC104" i="3"/>
  <c r="BC102" i="3"/>
  <c r="BC100" i="3"/>
  <c r="BC98" i="3"/>
  <c r="BC96" i="3"/>
  <c r="BC94" i="3"/>
  <c r="BC92" i="3"/>
  <c r="BC90" i="3"/>
  <c r="BC88" i="3"/>
  <c r="BC86" i="3"/>
  <c r="BC84" i="3"/>
  <c r="BC82" i="3"/>
  <c r="BC80" i="3"/>
  <c r="BC78" i="3"/>
  <c r="BC76" i="3"/>
  <c r="BC74" i="3"/>
  <c r="BC72" i="3"/>
  <c r="BC70" i="3"/>
  <c r="BC68" i="3"/>
  <c r="BC66" i="3"/>
  <c r="BC64" i="3"/>
  <c r="BC62" i="3"/>
  <c r="BC60" i="3"/>
  <c r="BC58" i="3"/>
  <c r="BC56" i="3"/>
  <c r="BC54" i="3"/>
  <c r="BC52" i="3"/>
  <c r="BC50" i="3"/>
  <c r="BC48" i="3"/>
  <c r="BC46" i="3"/>
  <c r="BC44" i="3"/>
  <c r="BC42" i="3"/>
  <c r="BC40" i="3"/>
  <c r="BC38" i="3"/>
  <c r="BC36" i="3"/>
  <c r="BC34" i="3"/>
  <c r="BC32" i="3"/>
  <c r="BC30" i="3"/>
  <c r="BC28" i="3"/>
  <c r="BC26" i="3"/>
  <c r="BC24" i="3"/>
  <c r="BC20" i="3"/>
  <c r="BC18" i="3"/>
  <c r="BC16" i="3"/>
  <c r="AW144" i="3"/>
  <c r="AW140" i="3"/>
  <c r="AW132" i="3"/>
  <c r="AW124" i="3"/>
  <c r="AW116" i="3"/>
  <c r="AW108" i="3"/>
  <c r="AW98" i="3"/>
  <c r="AW90" i="3"/>
  <c r="AW82" i="3"/>
  <c r="AW74" i="3"/>
  <c r="AW66" i="3"/>
  <c r="AW58" i="3"/>
  <c r="AW48" i="3"/>
  <c r="AW40" i="3"/>
  <c r="AW32" i="3"/>
  <c r="AW24" i="3"/>
  <c r="AW970" i="3"/>
  <c r="AW964" i="3"/>
  <c r="AW956" i="3"/>
  <c r="AW948" i="3"/>
  <c r="AW882" i="3"/>
  <c r="AW874" i="3"/>
  <c r="AW866" i="3"/>
  <c r="AW860" i="3"/>
  <c r="AW852" i="3"/>
  <c r="AW844" i="3"/>
  <c r="AW836" i="3"/>
  <c r="AW830" i="3"/>
  <c r="BC829" i="3"/>
  <c r="BC821" i="3"/>
  <c r="BC813" i="3"/>
  <c r="BC803" i="3"/>
  <c r="BC795" i="3"/>
  <c r="BC787" i="3"/>
  <c r="BC777" i="3"/>
  <c r="BC769" i="3"/>
  <c r="BC761" i="3"/>
  <c r="BC751" i="3"/>
  <c r="BC743" i="3"/>
  <c r="BC733" i="3"/>
  <c r="BC725" i="3"/>
  <c r="AZ715" i="3"/>
  <c r="AZ707" i="3"/>
  <c r="AZ699" i="3"/>
  <c r="AZ691" i="3"/>
  <c r="AZ681" i="3"/>
  <c r="AZ671" i="3"/>
  <c r="AZ663" i="3"/>
  <c r="AZ653" i="3"/>
  <c r="AZ647" i="3"/>
  <c r="AZ639" i="3"/>
  <c r="AZ629" i="3"/>
  <c r="AZ621" i="3"/>
  <c r="AZ613" i="3"/>
  <c r="AZ605" i="3"/>
  <c r="AZ598" i="3"/>
  <c r="AZ592" i="3"/>
  <c r="AZ582" i="3"/>
  <c r="AZ574" i="3"/>
  <c r="AZ566" i="3"/>
  <c r="AZ558" i="3"/>
  <c r="AZ550" i="3"/>
  <c r="AZ542" i="3"/>
  <c r="AZ534" i="3"/>
  <c r="AZ526" i="3"/>
  <c r="AZ516" i="3"/>
  <c r="AZ510" i="3"/>
  <c r="AZ502" i="3"/>
  <c r="AZ494" i="3"/>
  <c r="AZ488" i="3"/>
  <c r="AZ482" i="3"/>
  <c r="AZ472" i="3"/>
  <c r="AZ464" i="3"/>
  <c r="AZ454" i="3"/>
  <c r="AZ448" i="3"/>
  <c r="AZ440" i="3"/>
  <c r="AZ432" i="3"/>
  <c r="AZ424" i="3"/>
  <c r="AZ416" i="3"/>
  <c r="AZ408" i="3"/>
  <c r="AZ400" i="3"/>
  <c r="AZ392" i="3"/>
  <c r="AZ384" i="3"/>
  <c r="AZ376" i="3"/>
  <c r="AW374" i="3"/>
  <c r="AW370" i="3"/>
  <c r="AW366" i="3"/>
  <c r="AW362" i="3"/>
  <c r="AW358" i="3"/>
  <c r="AW354" i="3"/>
  <c r="AW350" i="3"/>
  <c r="AW346" i="3"/>
  <c r="AW342" i="3"/>
  <c r="AW338" i="3"/>
  <c r="AW334" i="3"/>
  <c r="AW330" i="3"/>
  <c r="AW326" i="3"/>
  <c r="AW320" i="3"/>
  <c r="AW316" i="3"/>
  <c r="AW312" i="3"/>
  <c r="AW308" i="3"/>
  <c r="AW304" i="3"/>
  <c r="AW300" i="3"/>
  <c r="AW296" i="3"/>
  <c r="AW292" i="3"/>
  <c r="AW288" i="3"/>
  <c r="AW284" i="3"/>
  <c r="AW280" i="3"/>
  <c r="AW276" i="3"/>
  <c r="AW272" i="3"/>
  <c r="AW268" i="3"/>
  <c r="AW264" i="3"/>
  <c r="AW260" i="3"/>
  <c r="AW256" i="3"/>
  <c r="AW252" i="3"/>
  <c r="AW248" i="3"/>
  <c r="AW244" i="3"/>
  <c r="AW240" i="3"/>
  <c r="AW236" i="3"/>
  <c r="AW232" i="3"/>
  <c r="AW228" i="3"/>
  <c r="AW224" i="3"/>
  <c r="AW220" i="3"/>
  <c r="AW216" i="3"/>
  <c r="AW212" i="3"/>
  <c r="AW208" i="3"/>
  <c r="AW204" i="3"/>
  <c r="AW200" i="3"/>
  <c r="AW196" i="3"/>
  <c r="AW192" i="3"/>
  <c r="AW188" i="3"/>
  <c r="AW184" i="3"/>
  <c r="AW180" i="3"/>
  <c r="AW176" i="3"/>
  <c r="AW172" i="3"/>
  <c r="AW168" i="3"/>
  <c r="AW164" i="3"/>
  <c r="AW160" i="3"/>
  <c r="AW156" i="3"/>
  <c r="AW152" i="3"/>
  <c r="AW14" i="3"/>
  <c r="AZ18" i="3"/>
  <c r="AW11" i="3"/>
  <c r="BC996" i="3"/>
  <c r="BC992" i="3"/>
  <c r="BC988" i="3"/>
  <c r="BC984" i="3"/>
  <c r="BC980" i="3"/>
  <c r="BC976" i="3"/>
  <c r="BC972" i="3"/>
  <c r="BC969" i="3"/>
  <c r="BC965" i="3"/>
  <c r="BC961" i="3"/>
  <c r="BC957" i="3"/>
  <c r="BC953" i="3"/>
  <c r="BC949" i="3"/>
  <c r="BC945" i="3"/>
  <c r="AZ884" i="3"/>
  <c r="AZ880" i="3"/>
  <c r="AZ876" i="3"/>
  <c r="AZ872" i="3"/>
  <c r="AZ868" i="3"/>
  <c r="AZ864" i="3"/>
  <c r="AZ860" i="3"/>
  <c r="AZ856" i="3"/>
  <c r="AZ852" i="3"/>
  <c r="AZ848" i="3"/>
  <c r="AZ844" i="3"/>
  <c r="AZ840" i="3"/>
  <c r="AZ836" i="3"/>
  <c r="AZ832" i="3"/>
  <c r="AZ829" i="3"/>
  <c r="AZ825" i="3"/>
  <c r="AZ821" i="3"/>
  <c r="AZ817" i="3"/>
  <c r="AZ813" i="3"/>
  <c r="AZ809" i="3"/>
  <c r="AZ805" i="3"/>
  <c r="AZ801" i="3"/>
  <c r="AZ797" i="3"/>
  <c r="AZ793" i="3"/>
  <c r="AZ789" i="3"/>
  <c r="AZ785" i="3"/>
  <c r="AZ781" i="3"/>
  <c r="AZ777" i="3"/>
  <c r="AZ773" i="3"/>
  <c r="AZ769" i="3"/>
  <c r="AZ765" i="3"/>
  <c r="AZ761" i="3"/>
  <c r="AZ757" i="3"/>
  <c r="AZ753" i="3"/>
  <c r="AZ749" i="3"/>
  <c r="AZ745" i="3"/>
  <c r="AZ741" i="3"/>
  <c r="AZ737" i="3"/>
  <c r="AZ733" i="3"/>
  <c r="AZ729" i="3"/>
  <c r="AZ725" i="3"/>
  <c r="AZ721" i="3"/>
  <c r="AZ717" i="3"/>
  <c r="AW715" i="3"/>
  <c r="AW711" i="3"/>
  <c r="AW707" i="3"/>
  <c r="AW703" i="3"/>
  <c r="AW699" i="3"/>
  <c r="AW695" i="3"/>
  <c r="AW691" i="3"/>
  <c r="AW687" i="3"/>
  <c r="AW683" i="3"/>
  <c r="AW679" i="3"/>
  <c r="AW675" i="3"/>
  <c r="AW671" i="3"/>
  <c r="AW667" i="3"/>
  <c r="AW663" i="3"/>
  <c r="AW659" i="3"/>
  <c r="AW655" i="3"/>
  <c r="AW651" i="3"/>
  <c r="AW647" i="3"/>
  <c r="AW643" i="3"/>
  <c r="AW639" i="3"/>
  <c r="AW635" i="3"/>
  <c r="AW631" i="3"/>
  <c r="AW627" i="3"/>
  <c r="AW623" i="3"/>
  <c r="AW619" i="3"/>
  <c r="AW615" i="3"/>
  <c r="AW611" i="3"/>
  <c r="AW607" i="3"/>
  <c r="AW603" i="3"/>
  <c r="AZ14" i="3"/>
  <c r="AZ942" i="3"/>
  <c r="AZ936" i="3"/>
  <c r="AZ928" i="3"/>
  <c r="AZ918" i="3"/>
  <c r="AZ912" i="3"/>
  <c r="AZ902" i="3"/>
  <c r="AZ894" i="3"/>
  <c r="AW885" i="3"/>
  <c r="AW877" i="3"/>
  <c r="AW869" i="3"/>
  <c r="AW863" i="3"/>
  <c r="AW853" i="3"/>
  <c r="AW845" i="3"/>
  <c r="AW837" i="3"/>
  <c r="AW824" i="3"/>
  <c r="AW814" i="3"/>
  <c r="AW806" i="3"/>
  <c r="AW798" i="3"/>
  <c r="AW790" i="3"/>
  <c r="AW784" i="3"/>
  <c r="AW776" i="3"/>
  <c r="AW770" i="3"/>
  <c r="AW762" i="3"/>
  <c r="AW754" i="3"/>
  <c r="AW746" i="3"/>
  <c r="AW738" i="3"/>
  <c r="AW730" i="3"/>
  <c r="AW722" i="3"/>
  <c r="BC709" i="3"/>
  <c r="BC701" i="3"/>
  <c r="BC693" i="3"/>
  <c r="BC687" i="3"/>
  <c r="BC681" i="3"/>
  <c r="BC673" i="3"/>
  <c r="BC665" i="3"/>
  <c r="BC657" i="3"/>
  <c r="BC649" i="3"/>
  <c r="BC641" i="3"/>
  <c r="BC635" i="3"/>
  <c r="BC627" i="3"/>
  <c r="BC621" i="3"/>
  <c r="BC613" i="3"/>
  <c r="BC607" i="3"/>
  <c r="AZ599" i="3"/>
  <c r="AZ591" i="3"/>
  <c r="AZ583" i="3"/>
  <c r="AZ575" i="3"/>
  <c r="AZ569" i="3"/>
  <c r="AZ561" i="3"/>
  <c r="AZ553" i="3"/>
  <c r="AZ545" i="3"/>
  <c r="AZ537" i="3"/>
  <c r="AZ529" i="3"/>
  <c r="AZ521" i="3"/>
  <c r="AZ513" i="3"/>
  <c r="AZ507" i="3"/>
  <c r="AZ499" i="3"/>
  <c r="AZ491" i="3"/>
  <c r="AZ485" i="3"/>
  <c r="AZ475" i="3"/>
  <c r="AZ467" i="3"/>
  <c r="AZ459" i="3"/>
  <c r="AZ449" i="3"/>
  <c r="AZ441" i="3"/>
  <c r="AZ433" i="3"/>
  <c r="AZ423" i="3"/>
  <c r="AZ415" i="3"/>
  <c r="AZ407" i="3"/>
  <c r="AZ401" i="3"/>
  <c r="AZ393" i="3"/>
  <c r="AZ385" i="3"/>
  <c r="AZ377" i="3"/>
  <c r="AZ370" i="3"/>
  <c r="AZ362" i="3"/>
  <c r="AZ354" i="3"/>
  <c r="AZ346" i="3"/>
  <c r="AZ336" i="3"/>
  <c r="AW1000" i="3"/>
  <c r="AW996" i="3"/>
  <c r="AW992" i="3"/>
  <c r="AW988" i="3"/>
  <c r="AW984" i="3"/>
  <c r="AW980" i="3"/>
  <c r="AW976" i="3"/>
  <c r="AW969" i="3"/>
  <c r="AW965" i="3"/>
  <c r="AW961" i="3"/>
  <c r="AW957" i="3"/>
  <c r="AW953" i="3"/>
  <c r="AW949" i="3"/>
  <c r="AW945" i="3"/>
  <c r="BC941" i="3"/>
  <c r="BC937" i="3"/>
  <c r="BC933" i="3"/>
  <c r="BC929" i="3"/>
  <c r="BC925" i="3"/>
  <c r="BC921" i="3"/>
  <c r="BC917" i="3"/>
  <c r="BC913" i="3"/>
  <c r="BC909" i="3"/>
  <c r="BC905" i="3"/>
  <c r="BC901" i="3"/>
  <c r="BC897" i="3"/>
  <c r="BC893" i="3"/>
  <c r="BC889" i="3"/>
  <c r="AZ716" i="3"/>
  <c r="AZ712" i="3"/>
  <c r="AZ708" i="3"/>
  <c r="AZ704" i="3"/>
  <c r="AZ700" i="3"/>
  <c r="AZ696" i="3"/>
  <c r="AZ692" i="3"/>
  <c r="AZ688" i="3"/>
  <c r="AZ684" i="3"/>
  <c r="AZ680" i="3"/>
  <c r="AZ676" i="3"/>
  <c r="AZ672" i="3"/>
  <c r="AZ668" i="3"/>
  <c r="AZ664" i="3"/>
  <c r="AZ660" i="3"/>
  <c r="AZ656" i="3"/>
  <c r="AZ652" i="3"/>
  <c r="AZ648" i="3"/>
  <c r="AZ644" i="3"/>
  <c r="AZ640" i="3"/>
  <c r="AZ636" i="3"/>
  <c r="AZ632" i="3"/>
  <c r="AZ628" i="3"/>
  <c r="AZ624" i="3"/>
  <c r="AZ620" i="3"/>
  <c r="AZ616" i="3"/>
  <c r="AZ612" i="3"/>
  <c r="AZ608" i="3"/>
  <c r="AZ604" i="3"/>
  <c r="BC602" i="3"/>
  <c r="BC598" i="3"/>
  <c r="BC594" i="3"/>
  <c r="BC590" i="3"/>
  <c r="BC586" i="3"/>
  <c r="BC582" i="3"/>
  <c r="BC578" i="3"/>
  <c r="BC574" i="3"/>
  <c r="BC570" i="3"/>
  <c r="BC566" i="3"/>
  <c r="BC562" i="3"/>
  <c r="BC558" i="3"/>
  <c r="BC554" i="3"/>
  <c r="BC550" i="3"/>
  <c r="BC546" i="3"/>
  <c r="BC542" i="3"/>
  <c r="BC538" i="3"/>
  <c r="BC534" i="3"/>
  <c r="BC530" i="3"/>
  <c r="BC526" i="3"/>
  <c r="BC522" i="3"/>
  <c r="BC518" i="3"/>
  <c r="BC514" i="3"/>
  <c r="BC510" i="3"/>
  <c r="BC506" i="3"/>
  <c r="BC502" i="3"/>
  <c r="BC498" i="3"/>
  <c r="BC494" i="3"/>
  <c r="BC490" i="3"/>
  <c r="BC486" i="3"/>
  <c r="BC482" i="3"/>
  <c r="BC478" i="3"/>
  <c r="BC474" i="3"/>
  <c r="BC470" i="3"/>
  <c r="BC466" i="3"/>
  <c r="BC462" i="3"/>
  <c r="BC458" i="3"/>
  <c r="BC454" i="3"/>
  <c r="BC450" i="3"/>
  <c r="BC446" i="3"/>
  <c r="BC442" i="3"/>
  <c r="BC438" i="3"/>
  <c r="BC434" i="3"/>
  <c r="BC430" i="3"/>
  <c r="BC426" i="3"/>
  <c r="BC422" i="3"/>
  <c r="BC418" i="3"/>
  <c r="BC414" i="3"/>
  <c r="BC410" i="3"/>
  <c r="BC406" i="3"/>
  <c r="BC402" i="3"/>
  <c r="BC398" i="3"/>
  <c r="BC394" i="3"/>
  <c r="BC390" i="3"/>
  <c r="BC386" i="3"/>
  <c r="BC382" i="3"/>
  <c r="BC378" i="3"/>
  <c r="BC373" i="3"/>
  <c r="BC369" i="3"/>
  <c r="BC365" i="3"/>
  <c r="BC361" i="3"/>
  <c r="BC357" i="3"/>
  <c r="BC353" i="3"/>
  <c r="BC349" i="3"/>
  <c r="BC345" i="3"/>
  <c r="BC341" i="3"/>
  <c r="BC337" i="3"/>
  <c r="BC333" i="3"/>
  <c r="BC329" i="3"/>
  <c r="BC325" i="3"/>
  <c r="BC321" i="3"/>
  <c r="BC317" i="3"/>
  <c r="BC313" i="3"/>
  <c r="BC309" i="3"/>
  <c r="BC305" i="3"/>
  <c r="BC301" i="3"/>
  <c r="BC297" i="3"/>
  <c r="BC293" i="3"/>
  <c r="BC289" i="3"/>
  <c r="BC285" i="3"/>
  <c r="BC281" i="3"/>
  <c r="BC277" i="3"/>
  <c r="BC273" i="3"/>
  <c r="BC269" i="3"/>
  <c r="BC265" i="3"/>
  <c r="BC261" i="3"/>
  <c r="BC257" i="3"/>
  <c r="BC253" i="3"/>
  <c r="BC249" i="3"/>
  <c r="BC245" i="3"/>
  <c r="BC241" i="3"/>
  <c r="BC237" i="3"/>
  <c r="BC233" i="3"/>
  <c r="BC229" i="3"/>
  <c r="BC225" i="3"/>
  <c r="BC221" i="3"/>
  <c r="BC217" i="3"/>
  <c r="BC213" i="3"/>
  <c r="BC209" i="3"/>
  <c r="BC205" i="3"/>
  <c r="BC201" i="3"/>
  <c r="BC197" i="3"/>
  <c r="BC193" i="3"/>
  <c r="BC189" i="3"/>
  <c r="BC185" i="3"/>
  <c r="BC181" i="3"/>
  <c r="BC177" i="3"/>
  <c r="BC173" i="3"/>
  <c r="BC169" i="3"/>
  <c r="BC165" i="3"/>
  <c r="BC161" i="3"/>
  <c r="BC157" i="3"/>
  <c r="BC153" i="3"/>
  <c r="BC149" i="3"/>
  <c r="AZ999" i="3"/>
  <c r="AZ995" i="3"/>
  <c r="AZ991" i="3"/>
  <c r="AZ987" i="3"/>
  <c r="AZ983" i="3"/>
  <c r="AZ979" i="3"/>
  <c r="AZ975" i="3"/>
  <c r="AZ1000" i="3"/>
  <c r="AZ968" i="3"/>
  <c r="AZ964" i="3"/>
  <c r="AZ960" i="3"/>
  <c r="AZ956" i="3"/>
  <c r="AZ952" i="3"/>
  <c r="AZ948" i="3"/>
  <c r="AZ944" i="3"/>
  <c r="AW941" i="3"/>
  <c r="AW937" i="3"/>
  <c r="AW933" i="3"/>
  <c r="AW929" i="3"/>
  <c r="AW925" i="3"/>
  <c r="AW921" i="3"/>
  <c r="AW917" i="3"/>
  <c r="AW913" i="3"/>
  <c r="AW909" i="3"/>
  <c r="AW905" i="3"/>
  <c r="AW901" i="3"/>
  <c r="AW897" i="3"/>
  <c r="AW893" i="3"/>
  <c r="AW889" i="3"/>
  <c r="BC885" i="3"/>
  <c r="BC881" i="3"/>
  <c r="BC877" i="3"/>
  <c r="BC873" i="3"/>
  <c r="BC869" i="3"/>
  <c r="BC865" i="3"/>
  <c r="BC861" i="3"/>
  <c r="BC857" i="3"/>
  <c r="BC853" i="3"/>
  <c r="BC849" i="3"/>
  <c r="BC845" i="3"/>
  <c r="BC841" i="3"/>
  <c r="BC837" i="3"/>
  <c r="BC833" i="3"/>
  <c r="BC826" i="3"/>
  <c r="BC822" i="3"/>
  <c r="BC818" i="3"/>
  <c r="BC814" i="3"/>
  <c r="BC810" i="3"/>
  <c r="BC806" i="3"/>
  <c r="BC802" i="3"/>
  <c r="BC798" i="3"/>
  <c r="BC794" i="3"/>
  <c r="BC790" i="3"/>
  <c r="BC786" i="3"/>
  <c r="BC782" i="3"/>
  <c r="BC778" i="3"/>
  <c r="BC774" i="3"/>
  <c r="BC770" i="3"/>
  <c r="BC766" i="3"/>
  <c r="BC762" i="3"/>
  <c r="BC758" i="3"/>
  <c r="BC754" i="3"/>
  <c r="BC750" i="3"/>
  <c r="BC746" i="3"/>
  <c r="BC742" i="3"/>
  <c r="BC738" i="3"/>
  <c r="BC734" i="3"/>
  <c r="BC730" i="3"/>
  <c r="BC726" i="3"/>
  <c r="BC722" i="3"/>
  <c r="BC718" i="3"/>
  <c r="AW602" i="3"/>
  <c r="AW598" i="3"/>
  <c r="AW594" i="3"/>
  <c r="AW590" i="3"/>
  <c r="AW586" i="3"/>
  <c r="AW582" i="3"/>
  <c r="AW578" i="3"/>
  <c r="AW574" i="3"/>
  <c r="AW570" i="3"/>
  <c r="AW566" i="3"/>
  <c r="AW562" i="3"/>
  <c r="AW558" i="3"/>
  <c r="AW554" i="3"/>
  <c r="AW550" i="3"/>
  <c r="AW546" i="3"/>
  <c r="AW542" i="3"/>
  <c r="AW538" i="3"/>
  <c r="AW534" i="3"/>
  <c r="AW530" i="3"/>
  <c r="AW526" i="3"/>
  <c r="AW522" i="3"/>
  <c r="AW518" i="3"/>
  <c r="AW514" i="3"/>
  <c r="AW510" i="3"/>
  <c r="AW506" i="3"/>
  <c r="AW502" i="3"/>
  <c r="AW498" i="3"/>
  <c r="AW494" i="3"/>
  <c r="AW490" i="3"/>
  <c r="AW486" i="3"/>
  <c r="AW482" i="3"/>
  <c r="AW478" i="3"/>
  <c r="AW474" i="3"/>
  <c r="AW470" i="3"/>
  <c r="AW466" i="3"/>
  <c r="AW462" i="3"/>
  <c r="AW458" i="3"/>
  <c r="AW454" i="3"/>
  <c r="AW450" i="3"/>
  <c r="AW446" i="3"/>
  <c r="AW442" i="3"/>
  <c r="AW438" i="3"/>
  <c r="AW434" i="3"/>
  <c r="AW430" i="3"/>
  <c r="AW426" i="3"/>
  <c r="AW422" i="3"/>
  <c r="AW418" i="3"/>
  <c r="AW414" i="3"/>
  <c r="AW410" i="3"/>
  <c r="AW406" i="3"/>
  <c r="AW402" i="3"/>
  <c r="AW398" i="3"/>
  <c r="AW394" i="3"/>
  <c r="AW390" i="3"/>
  <c r="AW386" i="3"/>
  <c r="AW382" i="3"/>
  <c r="AW378" i="3"/>
  <c r="AW373" i="3"/>
  <c r="AW369" i="3"/>
  <c r="AW365" i="3"/>
  <c r="AW361" i="3"/>
  <c r="AW357" i="3"/>
  <c r="AW353" i="3"/>
  <c r="AW349" i="3"/>
  <c r="AW345" i="3"/>
  <c r="AW341" i="3"/>
  <c r="AW337" i="3"/>
  <c r="AW333" i="3"/>
  <c r="AW329" i="3"/>
  <c r="AW325" i="3"/>
  <c r="AW321" i="3"/>
  <c r="AW317" i="3"/>
  <c r="AW313" i="3"/>
  <c r="AW309" i="3"/>
  <c r="AW305" i="3"/>
  <c r="AW301" i="3"/>
  <c r="AW297" i="3"/>
  <c r="AW293" i="3"/>
  <c r="AW289" i="3"/>
  <c r="AW285" i="3"/>
  <c r="AW281" i="3"/>
  <c r="AW277" i="3"/>
  <c r="AW273" i="3"/>
  <c r="AW269" i="3"/>
  <c r="AW265" i="3"/>
  <c r="AW261" i="3"/>
  <c r="AW257" i="3"/>
  <c r="AW253" i="3"/>
  <c r="AW249" i="3"/>
  <c r="AW245" i="3"/>
  <c r="AW241" i="3"/>
  <c r="AW237" i="3"/>
  <c r="AW233" i="3"/>
  <c r="AW229" i="3"/>
  <c r="AW225" i="3"/>
  <c r="AW221" i="3"/>
  <c r="AW217" i="3"/>
  <c r="AW213" i="3"/>
  <c r="AW209" i="3"/>
  <c r="AW205" i="3"/>
  <c r="AW201" i="3"/>
  <c r="AW197" i="3"/>
  <c r="AW193" i="3"/>
  <c r="AW189" i="3"/>
  <c r="AW185" i="3"/>
  <c r="AW181" i="3"/>
  <c r="AW177" i="3"/>
  <c r="AW173" i="3"/>
  <c r="AW169" i="3"/>
  <c r="AW165" i="3"/>
  <c r="AW161" i="3"/>
  <c r="AW157" i="3"/>
  <c r="AW153" i="3"/>
  <c r="AW149" i="3"/>
  <c r="BC13" i="3"/>
  <c r="BC147" i="3"/>
  <c r="BC143" i="3"/>
  <c r="BC141" i="3"/>
  <c r="BC137" i="3"/>
  <c r="BC133" i="3"/>
  <c r="BC129" i="3"/>
  <c r="BC125" i="3"/>
  <c r="BC121" i="3"/>
  <c r="BC117" i="3"/>
  <c r="BC113" i="3"/>
  <c r="BC109" i="3"/>
  <c r="BC105" i="3"/>
  <c r="BC101" i="3"/>
  <c r="BC97" i="3"/>
  <c r="BC93" i="3"/>
  <c r="BC89" i="3"/>
  <c r="BC85" i="3"/>
  <c r="BC81" i="3"/>
  <c r="BC77" i="3"/>
  <c r="BC75" i="3"/>
  <c r="BC71" i="3"/>
  <c r="BC67" i="3"/>
  <c r="BC63" i="3"/>
  <c r="BC59" i="3"/>
  <c r="BC55" i="3"/>
  <c r="BC51" i="3"/>
  <c r="BC47" i="3"/>
  <c r="BC43" i="3"/>
  <c r="BC39" i="3"/>
  <c r="BC35" i="3"/>
  <c r="BC31" i="3"/>
  <c r="BC27" i="3"/>
  <c r="BC21" i="3"/>
  <c r="AW966" i="3"/>
  <c r="AW960" i="3"/>
  <c r="AW952" i="3"/>
  <c r="AW944" i="3"/>
  <c r="AW884" i="3"/>
  <c r="AW878" i="3"/>
  <c r="AW870" i="3"/>
  <c r="AW862" i="3"/>
  <c r="AW856" i="3"/>
  <c r="AW848" i="3"/>
  <c r="AW840" i="3"/>
  <c r="AW834" i="3"/>
  <c r="BC825" i="3"/>
  <c r="BC817" i="3"/>
  <c r="BC807" i="3"/>
  <c r="BC799" i="3"/>
  <c r="BC791" i="3"/>
  <c r="BC781" i="3"/>
  <c r="BC773" i="3"/>
  <c r="BC765" i="3"/>
  <c r="BC755" i="3"/>
  <c r="BC747" i="3"/>
  <c r="BC739" i="3"/>
  <c r="BC729" i="3"/>
  <c r="BC719" i="3"/>
  <c r="AZ711" i="3"/>
  <c r="AZ703" i="3"/>
  <c r="AZ695" i="3"/>
  <c r="AZ685" i="3"/>
  <c r="AZ675" i="3"/>
  <c r="AZ667" i="3"/>
  <c r="AZ657" i="3"/>
  <c r="AZ649" i="3"/>
  <c r="AZ643" i="3"/>
  <c r="AZ635" i="3"/>
  <c r="AZ625" i="3"/>
  <c r="AZ617" i="3"/>
  <c r="AZ609" i="3"/>
  <c r="AZ602" i="3"/>
  <c r="AZ596" i="3"/>
  <c r="AZ588" i="3"/>
  <c r="AZ578" i="3"/>
  <c r="AZ570" i="3"/>
  <c r="AZ562" i="3"/>
  <c r="AZ554" i="3"/>
  <c r="AZ548" i="3"/>
  <c r="AZ538" i="3"/>
  <c r="AZ530" i="3"/>
  <c r="AZ522" i="3"/>
  <c r="AZ512" i="3"/>
  <c r="AZ506" i="3"/>
  <c r="AZ498" i="3"/>
  <c r="AZ492" i="3"/>
  <c r="AZ486" i="3"/>
  <c r="AZ476" i="3"/>
  <c r="AZ468" i="3"/>
  <c r="AZ460" i="3"/>
  <c r="AZ450" i="3"/>
  <c r="AZ444" i="3"/>
  <c r="AZ436" i="3"/>
  <c r="AZ428" i="3"/>
  <c r="AZ420" i="3"/>
  <c r="AZ412" i="3"/>
  <c r="AZ404" i="3"/>
  <c r="AZ396" i="3"/>
  <c r="AZ388" i="3"/>
  <c r="AZ382" i="3"/>
  <c r="AW372" i="3"/>
  <c r="AW368" i="3"/>
  <c r="AW364" i="3"/>
  <c r="AW360" i="3"/>
  <c r="AW356" i="3"/>
  <c r="AW352" i="3"/>
  <c r="AW348" i="3"/>
  <c r="AW344" i="3"/>
  <c r="AW340" i="3"/>
  <c r="AW336" i="3"/>
  <c r="AW332" i="3"/>
  <c r="AW328" i="3"/>
  <c r="AW324" i="3"/>
  <c r="AW318" i="3"/>
  <c r="AW314" i="3"/>
  <c r="AW310" i="3"/>
  <c r="AW306" i="3"/>
  <c r="AW302" i="3"/>
  <c r="AW298" i="3"/>
  <c r="AW294" i="3"/>
  <c r="AW290" i="3"/>
  <c r="AW286" i="3"/>
  <c r="AW282" i="3"/>
  <c r="AW278" i="3"/>
  <c r="AW274" i="3"/>
  <c r="AW270" i="3"/>
  <c r="AW266" i="3"/>
  <c r="AW262" i="3"/>
  <c r="AW258" i="3"/>
  <c r="AW254" i="3"/>
  <c r="AW250" i="3"/>
  <c r="AW246" i="3"/>
  <c r="AW242" i="3"/>
  <c r="AW238" i="3"/>
  <c r="AW234" i="3"/>
  <c r="AW230" i="3"/>
  <c r="AW226" i="3"/>
  <c r="AW222" i="3"/>
  <c r="AW218" i="3"/>
  <c r="AW214" i="3"/>
  <c r="AW210" i="3"/>
  <c r="AW206" i="3"/>
  <c r="AW202" i="3"/>
  <c r="AW198" i="3"/>
  <c r="AW194" i="3"/>
  <c r="AW190" i="3"/>
  <c r="AW186" i="3"/>
  <c r="AW182" i="3"/>
  <c r="AW178" i="3"/>
  <c r="AW174" i="3"/>
  <c r="AW170" i="3"/>
  <c r="AW166" i="3"/>
  <c r="AW162" i="3"/>
  <c r="AW158" i="3"/>
  <c r="AW154" i="3"/>
  <c r="AW150" i="3"/>
  <c r="AZ16" i="3"/>
  <c r="BC998" i="3"/>
  <c r="BC994" i="3"/>
  <c r="BC990" i="3"/>
  <c r="BC986" i="3"/>
  <c r="BC982" i="3"/>
  <c r="BC978" i="3"/>
  <c r="BC974" i="3"/>
  <c r="BC971" i="3"/>
  <c r="BC967" i="3"/>
  <c r="BC963" i="3"/>
  <c r="BC959" i="3"/>
  <c r="BC955" i="3"/>
  <c r="BC951" i="3"/>
  <c r="BC947" i="3"/>
  <c r="AZ886" i="3"/>
  <c r="AZ882" i="3"/>
  <c r="AZ878" i="3"/>
  <c r="AZ874" i="3"/>
  <c r="AZ870" i="3"/>
  <c r="AZ866" i="3"/>
  <c r="AZ862" i="3"/>
  <c r="AZ858" i="3"/>
  <c r="AZ854" i="3"/>
  <c r="AZ850" i="3"/>
  <c r="AZ846" i="3"/>
  <c r="AZ842" i="3"/>
  <c r="AZ838" i="3"/>
  <c r="AZ834" i="3"/>
  <c r="AZ830" i="3"/>
  <c r="AZ827" i="3"/>
  <c r="AZ823" i="3"/>
  <c r="AZ819" i="3"/>
  <c r="AZ815" i="3"/>
  <c r="AZ811" i="3"/>
  <c r="AZ807" i="3"/>
  <c r="AZ803" i="3"/>
  <c r="AZ799" i="3"/>
  <c r="AZ795" i="3"/>
  <c r="AZ791" i="3"/>
  <c r="AZ787" i="3"/>
  <c r="AZ783" i="3"/>
  <c r="AZ779" i="3"/>
  <c r="AZ775" i="3"/>
  <c r="AZ771" i="3"/>
  <c r="AZ767" i="3"/>
  <c r="AZ763" i="3"/>
  <c r="AZ759" i="3"/>
  <c r="AZ755" i="3"/>
  <c r="AZ751" i="3"/>
  <c r="AZ747" i="3"/>
  <c r="AZ743" i="3"/>
  <c r="AZ739" i="3"/>
  <c r="AZ735" i="3"/>
  <c r="AZ731" i="3"/>
  <c r="AZ727" i="3"/>
  <c r="AZ723" i="3"/>
  <c r="AZ719" i="3"/>
  <c r="AW713" i="3"/>
  <c r="AW709" i="3"/>
  <c r="AW705" i="3"/>
  <c r="AW701" i="3"/>
  <c r="AW697" i="3"/>
  <c r="AW693" i="3"/>
  <c r="AW689" i="3"/>
  <c r="AW685" i="3"/>
  <c r="AW681" i="3"/>
  <c r="AW677" i="3"/>
  <c r="AW673" i="3"/>
  <c r="AW669" i="3"/>
  <c r="AW665" i="3"/>
  <c r="AW661" i="3"/>
  <c r="AW657" i="3"/>
  <c r="AW653" i="3"/>
  <c r="AW649" i="3"/>
  <c r="AW645" i="3"/>
  <c r="AW641" i="3"/>
  <c r="AW637" i="3"/>
  <c r="AW633" i="3"/>
  <c r="AW629" i="3"/>
  <c r="AW625" i="3"/>
  <c r="AW621" i="3"/>
  <c r="AW617" i="3"/>
  <c r="AW613" i="3"/>
  <c r="AW609" i="3"/>
  <c r="AW605" i="3"/>
  <c r="AZ12" i="3"/>
  <c r="AZ13" i="3"/>
  <c r="AZ938" i="3"/>
  <c r="AZ932" i="3"/>
  <c r="AZ924" i="3"/>
  <c r="AZ916" i="3"/>
  <c r="AZ908" i="3"/>
  <c r="AZ898" i="3"/>
  <c r="AZ892" i="3"/>
  <c r="AW881" i="3"/>
  <c r="AW873" i="3"/>
  <c r="AW865" i="3"/>
  <c r="AW857" i="3"/>
  <c r="AW849" i="3"/>
  <c r="AW841" i="3"/>
  <c r="AW833" i="3"/>
  <c r="AW828" i="3"/>
  <c r="AW818" i="3"/>
  <c r="AW810" i="3"/>
  <c r="AW802" i="3"/>
  <c r="AW794" i="3"/>
  <c r="AW786" i="3"/>
  <c r="AW780" i="3"/>
  <c r="AW772" i="3"/>
  <c r="AW766" i="3"/>
  <c r="AW758" i="3"/>
  <c r="AW750" i="3"/>
  <c r="AW742" i="3"/>
  <c r="AW734" i="3"/>
  <c r="AW726" i="3"/>
  <c r="AW718" i="3"/>
  <c r="BC713" i="3"/>
  <c r="BC705" i="3"/>
  <c r="BC697" i="3"/>
  <c r="BC691" i="3"/>
  <c r="BC683" i="3"/>
  <c r="BC677" i="3"/>
  <c r="BC669" i="3"/>
  <c r="BC661" i="3"/>
  <c r="BC653" i="3"/>
  <c r="BC645" i="3"/>
  <c r="BC639" i="3"/>
  <c r="BC631" i="3"/>
  <c r="BC623" i="3"/>
  <c r="BC617" i="3"/>
  <c r="BC609" i="3"/>
  <c r="BC603" i="3"/>
  <c r="AZ595" i="3"/>
  <c r="AZ587" i="3"/>
  <c r="AZ579" i="3"/>
  <c r="AZ571" i="3"/>
  <c r="AZ565" i="3"/>
  <c r="AZ557" i="3"/>
  <c r="AZ549" i="3"/>
  <c r="AZ541" i="3"/>
  <c r="AZ533" i="3"/>
  <c r="AZ527" i="3"/>
  <c r="AZ517" i="3"/>
  <c r="AZ509" i="3"/>
  <c r="AZ503" i="3"/>
  <c r="AZ495" i="3"/>
  <c r="AZ487" i="3"/>
  <c r="AZ479" i="3"/>
  <c r="AZ471" i="3"/>
  <c r="AZ463" i="3"/>
  <c r="AZ453" i="3"/>
  <c r="AZ445" i="3"/>
  <c r="AZ437" i="3"/>
  <c r="AZ427" i="3"/>
  <c r="AZ419" i="3"/>
  <c r="AZ411" i="3"/>
  <c r="AZ405" i="3"/>
  <c r="AZ397" i="3"/>
  <c r="AZ389" i="3"/>
  <c r="AZ381" i="3"/>
  <c r="AZ374" i="3"/>
  <c r="AZ366" i="3"/>
  <c r="AZ356" i="3"/>
  <c r="AZ350" i="3"/>
  <c r="AZ342" i="3"/>
  <c r="AZ328" i="3"/>
  <c r="AW999" i="3"/>
  <c r="AW995" i="3"/>
  <c r="AW991" i="3"/>
  <c r="AW987" i="3"/>
  <c r="AW983" i="3"/>
  <c r="AW979" i="3"/>
  <c r="AW975" i="3"/>
  <c r="AW940" i="3"/>
  <c r="AW936" i="3"/>
  <c r="AW932" i="3"/>
  <c r="AW928" i="3"/>
  <c r="AW924" i="3"/>
  <c r="AW920" i="3"/>
  <c r="AW916" i="3"/>
  <c r="AW912" i="3"/>
  <c r="AW908" i="3"/>
  <c r="AW904" i="3"/>
  <c r="AW900" i="3"/>
  <c r="AW896" i="3"/>
  <c r="AW892" i="3"/>
  <c r="AW888" i="3"/>
  <c r="AZ826" i="3"/>
  <c r="AZ822" i="3"/>
  <c r="AZ818" i="3"/>
  <c r="AZ814" i="3"/>
  <c r="AZ810" i="3"/>
  <c r="AZ806" i="3"/>
  <c r="AZ802" i="3"/>
  <c r="AZ798" i="3"/>
  <c r="AZ794" i="3"/>
  <c r="AZ790" i="3"/>
  <c r="AZ786" i="3"/>
  <c r="AZ782" i="3"/>
  <c r="AZ778" i="3"/>
  <c r="AZ774" i="3"/>
  <c r="AZ770" i="3"/>
  <c r="AZ766" i="3"/>
  <c r="AZ762" i="3"/>
  <c r="AZ758" i="3"/>
  <c r="AZ754" i="3"/>
  <c r="AZ750" i="3"/>
  <c r="AZ746" i="3"/>
  <c r="AZ742" i="3"/>
  <c r="AZ738" i="3"/>
  <c r="AZ734" i="3"/>
  <c r="AZ730" i="3"/>
  <c r="AZ726" i="3"/>
  <c r="AZ722" i="3"/>
  <c r="AZ718" i="3"/>
  <c r="BC712" i="3"/>
  <c r="BC708" i="3"/>
  <c r="BC704" i="3"/>
  <c r="BC700" i="3"/>
  <c r="BC696" i="3"/>
  <c r="BC692" i="3"/>
  <c r="BC688" i="3"/>
  <c r="BC684" i="3"/>
  <c r="BC680" i="3"/>
  <c r="BC676" i="3"/>
  <c r="BC672" i="3"/>
  <c r="BC668" i="3"/>
  <c r="BC664" i="3"/>
  <c r="BC660" i="3"/>
  <c r="BC656" i="3"/>
  <c r="BC652" i="3"/>
  <c r="BC648" i="3"/>
  <c r="BC644" i="3"/>
  <c r="BC640" i="3"/>
  <c r="BC636" i="3"/>
  <c r="BC632" i="3"/>
  <c r="BC628" i="3"/>
  <c r="BC624" i="3"/>
  <c r="BC620" i="3"/>
  <c r="BC616" i="3"/>
  <c r="BC612" i="3"/>
  <c r="BC608" i="3"/>
  <c r="BC604" i="3"/>
  <c r="BC599" i="3"/>
  <c r="BC595" i="3"/>
  <c r="BC591" i="3"/>
  <c r="BC587" i="3"/>
  <c r="BC583" i="3"/>
  <c r="BC579" i="3"/>
  <c r="BC575" i="3"/>
  <c r="BC571" i="3"/>
  <c r="BC567" i="3"/>
  <c r="BC563" i="3"/>
  <c r="BC559" i="3"/>
  <c r="BC555" i="3"/>
  <c r="BC551" i="3"/>
  <c r="BC547" i="3"/>
  <c r="BC543" i="3"/>
  <c r="BC539" i="3"/>
  <c r="BC535" i="3"/>
  <c r="BC531" i="3"/>
  <c r="BC527" i="3"/>
  <c r="BC523" i="3"/>
  <c r="BC519" i="3"/>
  <c r="BC515" i="3"/>
  <c r="BC511" i="3"/>
  <c r="BC507" i="3"/>
  <c r="BC503" i="3"/>
  <c r="BC499" i="3"/>
  <c r="BC495" i="3"/>
  <c r="BC491" i="3"/>
  <c r="BC487" i="3"/>
  <c r="BC483" i="3"/>
  <c r="BC479" i="3"/>
  <c r="BC475" i="3"/>
  <c r="BC471" i="3"/>
  <c r="BC467" i="3"/>
  <c r="BC463" i="3"/>
  <c r="BC459" i="3"/>
  <c r="BC455" i="3"/>
  <c r="BC451" i="3"/>
  <c r="BC447" i="3"/>
  <c r="BC443" i="3"/>
  <c r="BC439" i="3"/>
  <c r="BC435" i="3"/>
  <c r="BC431" i="3"/>
  <c r="BC427" i="3"/>
  <c r="BC423" i="3"/>
  <c r="BC419" i="3"/>
  <c r="BC415" i="3"/>
  <c r="BC411" i="3"/>
  <c r="BC407" i="3"/>
  <c r="BC403" i="3"/>
  <c r="BC399" i="3"/>
  <c r="BC395" i="3"/>
  <c r="BC391" i="3"/>
  <c r="BC387" i="3"/>
  <c r="BC383" i="3"/>
  <c r="BC379" i="3"/>
  <c r="BC375" i="3"/>
  <c r="AW1001" i="3"/>
  <c r="AZ997" i="3"/>
  <c r="AZ993" i="3"/>
  <c r="AZ989" i="3"/>
  <c r="AZ985" i="3"/>
  <c r="AZ981" i="3"/>
  <c r="AZ977" i="3"/>
  <c r="AZ973" i="3"/>
  <c r="AZ970" i="3"/>
  <c r="AZ966" i="3"/>
  <c r="AZ962" i="3"/>
  <c r="AZ958" i="3"/>
  <c r="AZ954" i="3"/>
  <c r="AZ950" i="3"/>
  <c r="AZ946" i="3"/>
  <c r="AW943" i="3"/>
  <c r="AW939" i="3"/>
  <c r="AW935" i="3"/>
  <c r="AW931" i="3"/>
  <c r="AW927" i="3"/>
  <c r="AW923" i="3"/>
  <c r="AW919" i="3"/>
  <c r="AW915" i="3"/>
  <c r="AW911" i="3"/>
  <c r="AW907" i="3"/>
  <c r="AW903" i="3"/>
  <c r="AW899" i="3"/>
  <c r="AW895" i="3"/>
  <c r="AW891" i="3"/>
  <c r="BC883" i="3"/>
  <c r="BC879" i="3"/>
  <c r="BC875" i="3"/>
  <c r="BC871" i="3"/>
  <c r="BC867" i="3"/>
  <c r="BC863" i="3"/>
  <c r="BC859" i="3"/>
  <c r="BC855" i="3"/>
  <c r="BC851" i="3"/>
  <c r="BC847" i="3"/>
  <c r="BC843" i="3"/>
  <c r="BC839" i="3"/>
  <c r="BC835" i="3"/>
  <c r="BC831" i="3"/>
  <c r="BC828" i="3"/>
  <c r="BC824" i="3"/>
  <c r="BC820" i="3"/>
  <c r="BC816" i="3"/>
  <c r="BC812" i="3"/>
  <c r="BC808" i="3"/>
  <c r="BC804" i="3"/>
  <c r="BC800" i="3"/>
  <c r="BC796" i="3"/>
  <c r="BC792" i="3"/>
  <c r="BC788" i="3"/>
  <c r="BC784" i="3"/>
  <c r="BC780" i="3"/>
  <c r="BC776" i="3"/>
  <c r="BC772" i="3"/>
  <c r="BC768" i="3"/>
  <c r="BC764" i="3"/>
  <c r="BC760" i="3"/>
  <c r="BC756" i="3"/>
  <c r="BC752" i="3"/>
  <c r="BC748" i="3"/>
  <c r="BC744" i="3"/>
  <c r="BC740" i="3"/>
  <c r="BC736" i="3"/>
  <c r="BC732" i="3"/>
  <c r="BC728" i="3"/>
  <c r="BC724" i="3"/>
  <c r="BC720" i="3"/>
  <c r="AW600" i="3"/>
  <c r="AW596" i="3"/>
  <c r="AW592" i="3"/>
  <c r="AW588" i="3"/>
  <c r="AW584" i="3"/>
  <c r="AW580" i="3"/>
  <c r="AW576" i="3"/>
  <c r="AW572" i="3"/>
  <c r="AW568" i="3"/>
  <c r="AW564" i="3"/>
  <c r="AW560" i="3"/>
  <c r="AW556" i="3"/>
  <c r="AW552" i="3"/>
  <c r="AW548" i="3"/>
  <c r="AW544" i="3"/>
  <c r="AW540" i="3"/>
  <c r="AW536" i="3"/>
  <c r="AW532" i="3"/>
  <c r="AW528" i="3"/>
  <c r="AW524" i="3"/>
  <c r="AW520" i="3"/>
  <c r="AW516" i="3"/>
  <c r="AW512" i="3"/>
  <c r="AW508" i="3"/>
  <c r="AW504" i="3"/>
  <c r="AW500" i="3"/>
  <c r="AW496" i="3"/>
  <c r="AW492" i="3"/>
  <c r="AW488" i="3"/>
  <c r="AW484" i="3"/>
  <c r="AW480" i="3"/>
  <c r="AW476" i="3"/>
  <c r="AW472" i="3"/>
  <c r="AW468" i="3"/>
  <c r="AW464" i="3"/>
  <c r="AW460" i="3"/>
  <c r="AW456" i="3"/>
  <c r="AW452" i="3"/>
  <c r="AW448" i="3"/>
  <c r="AW444" i="3"/>
  <c r="AW440" i="3"/>
  <c r="AW436" i="3"/>
  <c r="AW432" i="3"/>
  <c r="AW428" i="3"/>
  <c r="AW424" i="3"/>
  <c r="AW420" i="3"/>
  <c r="AW416" i="3"/>
  <c r="AW412" i="3"/>
  <c r="AW408" i="3"/>
  <c r="AW404" i="3"/>
  <c r="AW400" i="3"/>
  <c r="AW396" i="3"/>
  <c r="AW392" i="3"/>
  <c r="AW388" i="3"/>
  <c r="AW384" i="3"/>
  <c r="AW380" i="3"/>
  <c r="AW376" i="3"/>
  <c r="AW375" i="3"/>
  <c r="AW371" i="3"/>
  <c r="AW367" i="3"/>
  <c r="AW363" i="3"/>
  <c r="AW359" i="3"/>
  <c r="AW355" i="3"/>
  <c r="AW351" i="3"/>
  <c r="AW347" i="3"/>
  <c r="AW343" i="3"/>
  <c r="AW339" i="3"/>
  <c r="AW335" i="3"/>
  <c r="AW331" i="3"/>
  <c r="AW327" i="3"/>
  <c r="AW323" i="3"/>
  <c r="AW319" i="3"/>
  <c r="AW315" i="3"/>
  <c r="AW311" i="3"/>
  <c r="AW307" i="3"/>
  <c r="AW303" i="3"/>
  <c r="AW299" i="3"/>
  <c r="AW295" i="3"/>
  <c r="AW291" i="3"/>
  <c r="AW287" i="3"/>
  <c r="AW283" i="3"/>
  <c r="AW279" i="3"/>
  <c r="AW275" i="3"/>
  <c r="AW271" i="3"/>
  <c r="AW267" i="3"/>
  <c r="AW263" i="3"/>
  <c r="AW259" i="3"/>
  <c r="AW255" i="3"/>
  <c r="AW251" i="3"/>
  <c r="AW247" i="3"/>
  <c r="AW243" i="3"/>
  <c r="AW239" i="3"/>
  <c r="AW235" i="3"/>
  <c r="AW231" i="3"/>
  <c r="AW227" i="3"/>
  <c r="AW223" i="3"/>
  <c r="AW219" i="3"/>
  <c r="AW215" i="3"/>
  <c r="AW211" i="3"/>
  <c r="AW207" i="3"/>
  <c r="AW203" i="3"/>
  <c r="AW199" i="3"/>
  <c r="AW195" i="3"/>
  <c r="AW191" i="3"/>
  <c r="AW187" i="3"/>
  <c r="AW183" i="3"/>
  <c r="AW179" i="3"/>
  <c r="AW175" i="3"/>
  <c r="AW171" i="3"/>
  <c r="AW167" i="3"/>
  <c r="AW163" i="3"/>
  <c r="AW159" i="3"/>
  <c r="AW155" i="3"/>
  <c r="AW151" i="3"/>
  <c r="AZ11" i="3"/>
  <c r="AW148" i="3"/>
  <c r="AZ146" i="3"/>
  <c r="AZ144" i="3"/>
  <c r="AZ142" i="3"/>
  <c r="AZ140" i="3"/>
  <c r="AZ138" i="3"/>
  <c r="AZ136" i="3"/>
  <c r="AZ134" i="3"/>
  <c r="AZ132" i="3"/>
  <c r="AZ130" i="3"/>
  <c r="AZ128" i="3"/>
  <c r="AZ126" i="3"/>
  <c r="AZ124" i="3"/>
  <c r="AZ122" i="3"/>
  <c r="AZ120" i="3"/>
  <c r="AZ118" i="3"/>
  <c r="AZ116" i="3"/>
  <c r="AZ114" i="3"/>
  <c r="AZ112" i="3"/>
  <c r="AZ110" i="3"/>
  <c r="AZ108" i="3"/>
  <c r="AZ106" i="3"/>
  <c r="AZ104" i="3"/>
  <c r="AZ102" i="3"/>
  <c r="AZ100" i="3"/>
  <c r="AZ98" i="3"/>
  <c r="AZ96" i="3"/>
  <c r="AZ94" i="3"/>
  <c r="AZ92" i="3"/>
  <c r="AZ90" i="3"/>
  <c r="AZ88" i="3"/>
  <c r="AZ86" i="3"/>
  <c r="AZ84" i="3"/>
  <c r="AZ82" i="3"/>
  <c r="AZ80" i="3"/>
  <c r="AZ78" i="3"/>
  <c r="AZ76" i="3"/>
  <c r="AZ74" i="3"/>
  <c r="AZ72" i="3"/>
  <c r="AZ70" i="3"/>
  <c r="AZ68" i="3"/>
  <c r="AZ66" i="3"/>
  <c r="AZ64" i="3"/>
  <c r="AZ62" i="3"/>
  <c r="AZ60" i="3"/>
  <c r="AZ58" i="3"/>
  <c r="AZ56" i="3"/>
  <c r="AZ54" i="3"/>
  <c r="AZ52" i="3"/>
  <c r="AZ50" i="3"/>
  <c r="AZ48" i="3"/>
  <c r="AZ46" i="3"/>
  <c r="AZ44" i="3"/>
  <c r="AZ42" i="3"/>
  <c r="AZ40" i="3"/>
  <c r="AZ38" i="3"/>
  <c r="AZ36" i="3"/>
  <c r="AZ34" i="3"/>
  <c r="AZ32" i="3"/>
  <c r="AZ30" i="3"/>
  <c r="AZ28" i="3"/>
  <c r="AZ26" i="3"/>
  <c r="AZ24" i="3"/>
  <c r="AZ20" i="3"/>
  <c r="AZ940" i="3"/>
  <c r="AZ930" i="3"/>
  <c r="AZ922" i="3"/>
  <c r="AZ914" i="3"/>
  <c r="AZ906" i="3"/>
  <c r="AZ900" i="3"/>
  <c r="AZ890" i="3"/>
  <c r="AW887" i="3"/>
  <c r="AW879" i="3"/>
  <c r="AW871" i="3"/>
  <c r="AW861" i="3"/>
  <c r="AW855" i="3"/>
  <c r="AW847" i="3"/>
  <c r="AW839" i="3"/>
  <c r="AW831" i="3"/>
  <c r="AW822" i="3"/>
  <c r="AW816" i="3"/>
  <c r="AW808" i="3"/>
  <c r="AW800" i="3"/>
  <c r="AW792" i="3"/>
  <c r="AW782" i="3"/>
  <c r="AW774" i="3"/>
  <c r="AW764" i="3"/>
  <c r="AW756" i="3"/>
  <c r="AW748" i="3"/>
  <c r="AW740" i="3"/>
  <c r="AW732" i="3"/>
  <c r="AW724" i="3"/>
  <c r="BC715" i="3"/>
  <c r="BC707" i="3"/>
  <c r="BC699" i="3"/>
  <c r="BC689" i="3"/>
  <c r="BC679" i="3"/>
  <c r="BC671" i="3"/>
  <c r="BC663" i="3"/>
  <c r="BC655" i="3"/>
  <c r="BC647" i="3"/>
  <c r="BC637" i="3"/>
  <c r="BC629" i="3"/>
  <c r="BC619" i="3"/>
  <c r="BC611" i="3"/>
  <c r="AZ597" i="3"/>
  <c r="AZ589" i="3"/>
  <c r="AZ581" i="3"/>
  <c r="AZ573" i="3"/>
  <c r="AZ563" i="3"/>
  <c r="AZ555" i="3"/>
  <c r="AZ547" i="3"/>
  <c r="AZ539" i="3"/>
  <c r="AZ531" i="3"/>
  <c r="AZ523" i="3"/>
  <c r="AZ515" i="3"/>
  <c r="AZ505" i="3"/>
  <c r="AZ497" i="3"/>
  <c r="AZ489" i="3"/>
  <c r="AZ481" i="3"/>
  <c r="AZ473" i="3"/>
  <c r="AZ465" i="3"/>
  <c r="AZ457" i="3"/>
  <c r="AZ451" i="3"/>
  <c r="AZ443" i="3"/>
  <c r="AZ435" i="3"/>
  <c r="AZ429" i="3"/>
  <c r="AZ421" i="3"/>
  <c r="AZ413" i="3"/>
  <c r="AZ403" i="3"/>
  <c r="AZ395" i="3"/>
  <c r="AZ387" i="3"/>
  <c r="AZ379" i="3"/>
  <c r="AZ368" i="3"/>
  <c r="AZ360" i="3"/>
  <c r="AZ352" i="3"/>
  <c r="AZ344" i="3"/>
  <c r="AZ338" i="3"/>
  <c r="AZ332" i="3"/>
  <c r="AZ326" i="3"/>
  <c r="AZ322" i="3"/>
  <c r="AZ318" i="3"/>
  <c r="AZ314" i="3"/>
  <c r="AZ310" i="3"/>
  <c r="AZ306" i="3"/>
  <c r="AZ302" i="3"/>
  <c r="AZ298" i="3"/>
  <c r="AZ294" i="3"/>
  <c r="AZ290" i="3"/>
  <c r="AZ286" i="3"/>
  <c r="AZ282" i="3"/>
  <c r="AZ278" i="3"/>
  <c r="AZ274" i="3"/>
  <c r="AZ270" i="3"/>
  <c r="AZ266" i="3"/>
  <c r="AZ262" i="3"/>
  <c r="AZ258" i="3"/>
  <c r="AZ254" i="3"/>
  <c r="AZ250" i="3"/>
  <c r="AZ246" i="3"/>
  <c r="AZ242" i="3"/>
  <c r="AZ238" i="3"/>
  <c r="AZ234" i="3"/>
  <c r="AZ230" i="3"/>
  <c r="AZ226" i="3"/>
  <c r="AZ222" i="3"/>
  <c r="AZ218" i="3"/>
  <c r="AZ214" i="3"/>
  <c r="AZ210" i="3"/>
  <c r="AZ206" i="3"/>
  <c r="AZ202" i="3"/>
  <c r="AZ198" i="3"/>
  <c r="AZ194" i="3"/>
  <c r="AZ190" i="3"/>
  <c r="AZ186" i="3"/>
  <c r="AZ182" i="3"/>
  <c r="AZ178" i="3"/>
  <c r="AZ174" i="3"/>
  <c r="AZ170" i="3"/>
  <c r="AZ166" i="3"/>
  <c r="AZ162" i="3"/>
  <c r="AZ158" i="3"/>
  <c r="AZ154" i="3"/>
  <c r="AZ150" i="3"/>
  <c r="BC997" i="3"/>
  <c r="BC993" i="3"/>
  <c r="BC989" i="3"/>
  <c r="BC985" i="3"/>
  <c r="BC981" i="3"/>
  <c r="BC977" i="3"/>
  <c r="BC973" i="3"/>
  <c r="AZ969" i="3"/>
  <c r="AZ965" i="3"/>
  <c r="AZ961" i="3"/>
  <c r="AZ957" i="3"/>
  <c r="AZ953" i="3"/>
  <c r="AZ949" i="3"/>
  <c r="AZ945" i="3"/>
  <c r="BC940" i="3"/>
  <c r="BC936" i="3"/>
  <c r="BC932" i="3"/>
  <c r="BC928" i="3"/>
  <c r="BC924" i="3"/>
  <c r="BC920" i="3"/>
  <c r="BC916" i="3"/>
  <c r="BC912" i="3"/>
  <c r="BC908" i="3"/>
  <c r="BC904" i="3"/>
  <c r="BC900" i="3"/>
  <c r="BC896" i="3"/>
  <c r="BC892" i="3"/>
  <c r="BC888" i="3"/>
  <c r="AZ885" i="3"/>
  <c r="AZ881" i="3"/>
  <c r="AZ877" i="3"/>
  <c r="AZ873" i="3"/>
  <c r="AZ869" i="3"/>
  <c r="AZ865" i="3"/>
  <c r="AZ861" i="3"/>
  <c r="AZ857" i="3"/>
  <c r="AZ853" i="3"/>
  <c r="AZ849" i="3"/>
  <c r="AZ845" i="3"/>
  <c r="AZ841" i="3"/>
  <c r="AZ837" i="3"/>
  <c r="AZ833" i="3"/>
  <c r="AW827" i="3"/>
  <c r="AW823" i="3"/>
  <c r="AW819" i="3"/>
  <c r="AW815" i="3"/>
  <c r="AW811" i="3"/>
  <c r="AW807" i="3"/>
  <c r="AW803" i="3"/>
  <c r="AW799" i="3"/>
  <c r="AW795" i="3"/>
  <c r="AW791" i="3"/>
  <c r="AW787" i="3"/>
  <c r="AW783" i="3"/>
  <c r="AW779" i="3"/>
  <c r="AW775" i="3"/>
  <c r="AW771" i="3"/>
  <c r="AW767" i="3"/>
  <c r="AW763" i="3"/>
  <c r="AW759" i="3"/>
  <c r="AW755" i="3"/>
  <c r="AW751" i="3"/>
  <c r="AW747" i="3"/>
  <c r="AW743" i="3"/>
  <c r="AW739" i="3"/>
  <c r="AW735" i="3"/>
  <c r="AW731" i="3"/>
  <c r="AW727" i="3"/>
  <c r="AW723" i="3"/>
  <c r="AW719" i="3"/>
  <c r="AZ373" i="3"/>
  <c r="AZ369" i="3"/>
  <c r="AZ365" i="3"/>
  <c r="AZ361" i="3"/>
  <c r="AZ357" i="3"/>
  <c r="AZ353" i="3"/>
  <c r="AZ349" i="3"/>
  <c r="AZ345" i="3"/>
  <c r="AZ341" i="3"/>
  <c r="AZ337" i="3"/>
  <c r="AZ333" i="3"/>
  <c r="AZ329" i="3"/>
  <c r="AZ325" i="3"/>
  <c r="AZ321" i="3"/>
  <c r="AZ317" i="3"/>
  <c r="AZ313" i="3"/>
  <c r="AZ309" i="3"/>
  <c r="AZ305" i="3"/>
  <c r="AZ301" i="3"/>
  <c r="AZ297" i="3"/>
  <c r="AZ293" i="3"/>
  <c r="AZ289" i="3"/>
  <c r="AZ285" i="3"/>
  <c r="AZ281" i="3"/>
  <c r="AZ277" i="3"/>
  <c r="AZ273" i="3"/>
  <c r="AZ269" i="3"/>
  <c r="AZ265" i="3"/>
  <c r="AZ261" i="3"/>
  <c r="AZ257" i="3"/>
  <c r="AZ253" i="3"/>
  <c r="AZ249" i="3"/>
  <c r="AZ245" i="3"/>
  <c r="AZ241" i="3"/>
  <c r="AZ237" i="3"/>
  <c r="AZ233" i="3"/>
  <c r="AZ229" i="3"/>
  <c r="AZ225" i="3"/>
  <c r="AZ221" i="3"/>
  <c r="AZ217" i="3"/>
  <c r="AZ213" i="3"/>
  <c r="AZ209" i="3"/>
  <c r="AZ205" i="3"/>
  <c r="AZ201" i="3"/>
  <c r="AZ197" i="3"/>
  <c r="AZ193" i="3"/>
  <c r="AZ189" i="3"/>
  <c r="AZ185" i="3"/>
  <c r="AZ181" i="3"/>
  <c r="AZ177" i="3"/>
  <c r="AZ173" i="3"/>
  <c r="AZ169" i="3"/>
  <c r="AZ165" i="3"/>
  <c r="AZ161" i="3"/>
  <c r="AZ157" i="3"/>
  <c r="AZ153" i="3"/>
  <c r="AZ149" i="3"/>
  <c r="AW17" i="3"/>
  <c r="AW21" i="3"/>
  <c r="AW27" i="3"/>
  <c r="AW31" i="3"/>
  <c r="AW35" i="3"/>
  <c r="AW39" i="3"/>
  <c r="AW43" i="3"/>
  <c r="AW47" i="3"/>
  <c r="AW51" i="3"/>
  <c r="AW55" i="3"/>
  <c r="AW59" i="3"/>
  <c r="AW63" i="3"/>
  <c r="AW67" i="3"/>
  <c r="AW71" i="3"/>
  <c r="AW75" i="3"/>
  <c r="AW79" i="3"/>
  <c r="AW83" i="3"/>
  <c r="AW87" i="3"/>
  <c r="AW91" i="3"/>
  <c r="AW95" i="3"/>
  <c r="AW99" i="3"/>
  <c r="AW103" i="3"/>
  <c r="AW107" i="3"/>
  <c r="AW111" i="3"/>
  <c r="AW115" i="3"/>
  <c r="AW119" i="3"/>
  <c r="AW123" i="3"/>
  <c r="AW127" i="3"/>
  <c r="AW131" i="3"/>
  <c r="AW135" i="3"/>
  <c r="AW139" i="3"/>
  <c r="AW143" i="3"/>
  <c r="AW147" i="3"/>
  <c r="AW13" i="3"/>
  <c r="AZ1001" i="3"/>
  <c r="AW968" i="3"/>
  <c r="AW958" i="3"/>
  <c r="AW950" i="3"/>
  <c r="AW886" i="3"/>
  <c r="AW876" i="3"/>
  <c r="AW868" i="3"/>
  <c r="AW858" i="3"/>
  <c r="AW850" i="3"/>
  <c r="AW842" i="3"/>
  <c r="AW832" i="3"/>
  <c r="BC827" i="3"/>
  <c r="BC819" i="3"/>
  <c r="BC811" i="3"/>
  <c r="BC805" i="3"/>
  <c r="BC797" i="3"/>
  <c r="BC789" i="3"/>
  <c r="BC783" i="3"/>
  <c r="BC775" i="3"/>
  <c r="BC767" i="3"/>
  <c r="BC759" i="3"/>
  <c r="BC753" i="3"/>
  <c r="BC745" i="3"/>
  <c r="BC737" i="3"/>
  <c r="BC731" i="3"/>
  <c r="BC723" i="3"/>
  <c r="BC717" i="3"/>
  <c r="AZ713" i="3"/>
  <c r="AZ705" i="3"/>
  <c r="AZ697" i="3"/>
  <c r="AZ689" i="3"/>
  <c r="AZ683" i="3"/>
  <c r="AZ677" i="3"/>
  <c r="AZ669" i="3"/>
  <c r="AZ661" i="3"/>
  <c r="AZ655" i="3"/>
  <c r="AZ645" i="3"/>
  <c r="AZ637" i="3"/>
  <c r="AZ631" i="3"/>
  <c r="AZ623" i="3"/>
  <c r="AZ615" i="3"/>
  <c r="AZ607" i="3"/>
  <c r="AZ594" i="3"/>
  <c r="AZ586" i="3"/>
  <c r="AZ580" i="3"/>
  <c r="AZ572" i="3"/>
  <c r="AZ564" i="3"/>
  <c r="AZ556" i="3"/>
  <c r="AZ546" i="3"/>
  <c r="AZ540" i="3"/>
  <c r="AZ532" i="3"/>
  <c r="AZ524" i="3"/>
  <c r="AZ518" i="3"/>
  <c r="AZ508" i="3"/>
  <c r="AZ500" i="3"/>
  <c r="AZ490" i="3"/>
  <c r="AZ480" i="3"/>
  <c r="AZ474" i="3"/>
  <c r="AZ466" i="3"/>
  <c r="AZ458" i="3"/>
  <c r="AZ452" i="3"/>
  <c r="AZ442" i="3"/>
  <c r="AZ434" i="3"/>
  <c r="AZ426" i="3"/>
  <c r="AZ418" i="3"/>
  <c r="AZ410" i="3"/>
  <c r="AZ402" i="3"/>
  <c r="AZ394" i="3"/>
  <c r="AZ386" i="3"/>
  <c r="AZ378" i="3"/>
  <c r="AW322" i="3"/>
  <c r="AW15" i="3"/>
  <c r="BC1000" i="3"/>
  <c r="AW997" i="3"/>
  <c r="AW993" i="3"/>
  <c r="AW989" i="3"/>
  <c r="AW985" i="3"/>
  <c r="AW981" i="3"/>
  <c r="AW977" i="3"/>
  <c r="AW973" i="3"/>
  <c r="AW942" i="3"/>
  <c r="AW938" i="3"/>
  <c r="AW934" i="3"/>
  <c r="AW930" i="3"/>
  <c r="AW926" i="3"/>
  <c r="AW922" i="3"/>
  <c r="AW918" i="3"/>
  <c r="AW914" i="3"/>
  <c r="AW910" i="3"/>
  <c r="AW906" i="3"/>
  <c r="AW902" i="3"/>
  <c r="AW898" i="3"/>
  <c r="AW894" i="3"/>
  <c r="AW890" i="3"/>
  <c r="AZ828" i="3"/>
  <c r="AZ824" i="3"/>
  <c r="AZ820" i="3"/>
  <c r="AZ816" i="3"/>
  <c r="AZ812" i="3"/>
  <c r="AZ808" i="3"/>
  <c r="AZ804" i="3"/>
  <c r="AZ800" i="3"/>
  <c r="AZ796" i="3"/>
  <c r="AZ792" i="3"/>
  <c r="AZ788" i="3"/>
  <c r="AZ784" i="3"/>
  <c r="AZ780" i="3"/>
  <c r="AZ776" i="3"/>
  <c r="AZ772" i="3"/>
  <c r="AZ768" i="3"/>
  <c r="AZ764" i="3"/>
  <c r="AZ760" i="3"/>
  <c r="AZ756" i="3"/>
  <c r="AZ752" i="3"/>
  <c r="AZ748" i="3"/>
  <c r="AZ744" i="3"/>
  <c r="AZ740" i="3"/>
  <c r="AZ736" i="3"/>
  <c r="AZ732" i="3"/>
  <c r="AZ728" i="3"/>
  <c r="AZ724" i="3"/>
  <c r="AZ720" i="3"/>
  <c r="BC714" i="3"/>
  <c r="BC710" i="3"/>
  <c r="BC706" i="3"/>
  <c r="BC702" i="3"/>
  <c r="BC698" i="3"/>
  <c r="BC694" i="3"/>
  <c r="BC690" i="3"/>
  <c r="BC686" i="3"/>
  <c r="BC682" i="3"/>
  <c r="BC678" i="3"/>
  <c r="BC674" i="3"/>
  <c r="BC670" i="3"/>
  <c r="BC666" i="3"/>
  <c r="BC662" i="3"/>
  <c r="BC658" i="3"/>
  <c r="BC654" i="3"/>
  <c r="BC650" i="3"/>
  <c r="BC646" i="3"/>
  <c r="BC642" i="3"/>
  <c r="BC638" i="3"/>
  <c r="BC634" i="3"/>
  <c r="BC630" i="3"/>
  <c r="BC626" i="3"/>
  <c r="BC622" i="3"/>
  <c r="BC618" i="3"/>
  <c r="BC614" i="3"/>
  <c r="BC610" i="3"/>
  <c r="BC606" i="3"/>
  <c r="BC601" i="3"/>
  <c r="BC597" i="3"/>
  <c r="BC593" i="3"/>
  <c r="BC589" i="3"/>
  <c r="BC585" i="3"/>
  <c r="BC581" i="3"/>
  <c r="BC577" i="3"/>
  <c r="BC573" i="3"/>
  <c r="BC569" i="3"/>
  <c r="BC565" i="3"/>
  <c r="BC561" i="3"/>
  <c r="BC557" i="3"/>
  <c r="BC553" i="3"/>
  <c r="BC549" i="3"/>
  <c r="BC545" i="3"/>
  <c r="BC541" i="3"/>
  <c r="BC537" i="3"/>
  <c r="BC533" i="3"/>
  <c r="BC529" i="3"/>
  <c r="BC525" i="3"/>
  <c r="BC521" i="3"/>
  <c r="BC517" i="3"/>
  <c r="BC513" i="3"/>
  <c r="BC509" i="3"/>
  <c r="BC505" i="3"/>
  <c r="BC501" i="3"/>
  <c r="BC497" i="3"/>
  <c r="BC493" i="3"/>
  <c r="BC489" i="3"/>
  <c r="BC485" i="3"/>
  <c r="BC481" i="3"/>
  <c r="BC477" i="3"/>
  <c r="BC473" i="3"/>
  <c r="BC469" i="3"/>
  <c r="BC465" i="3"/>
  <c r="BC461" i="3"/>
  <c r="BC457" i="3"/>
  <c r="BC453" i="3"/>
  <c r="BC449" i="3"/>
  <c r="BC445" i="3"/>
  <c r="BC441" i="3"/>
  <c r="BC437" i="3"/>
  <c r="BC433" i="3"/>
  <c r="BC429" i="3"/>
  <c r="BC425" i="3"/>
  <c r="BC421" i="3"/>
  <c r="BC417" i="3"/>
  <c r="BC413" i="3"/>
  <c r="BC409" i="3"/>
  <c r="BC405" i="3"/>
  <c r="BC401" i="3"/>
  <c r="BC397" i="3"/>
  <c r="BC393" i="3"/>
  <c r="BC389" i="3"/>
  <c r="BC385" i="3"/>
  <c r="BC381" i="3"/>
  <c r="BC377" i="3"/>
  <c r="BC17" i="3"/>
  <c r="BC15" i="3"/>
  <c r="AZ996" i="3"/>
  <c r="AZ992" i="3"/>
  <c r="AZ988" i="3"/>
  <c r="AZ984" i="3"/>
  <c r="AZ980" i="3"/>
  <c r="AZ976" i="3"/>
  <c r="AZ972" i="3"/>
  <c r="BC968" i="3"/>
  <c r="BC964" i="3"/>
  <c r="BC960" i="3"/>
  <c r="BC956" i="3"/>
  <c r="BC952" i="3"/>
  <c r="BC948" i="3"/>
  <c r="BC944" i="3"/>
  <c r="AZ941" i="3"/>
  <c r="AZ937" i="3"/>
  <c r="AZ933" i="3"/>
  <c r="AZ929" i="3"/>
  <c r="AZ925" i="3"/>
  <c r="AZ921" i="3"/>
  <c r="AZ917" i="3"/>
  <c r="AZ913" i="3"/>
  <c r="AZ909" i="3"/>
  <c r="AZ905" i="3"/>
  <c r="AZ901" i="3"/>
  <c r="AZ897" i="3"/>
  <c r="AZ893" i="3"/>
  <c r="AZ889" i="3"/>
  <c r="BC886" i="3"/>
  <c r="BC882" i="3"/>
  <c r="BC878" i="3"/>
  <c r="BC874" i="3"/>
  <c r="BC870" i="3"/>
  <c r="BC866" i="3"/>
  <c r="BC862" i="3"/>
  <c r="BC858" i="3"/>
  <c r="BC854" i="3"/>
  <c r="BC850" i="3"/>
  <c r="BC846" i="3"/>
  <c r="BC842" i="3"/>
  <c r="BC838" i="3"/>
  <c r="BC834" i="3"/>
  <c r="BC830" i="3"/>
  <c r="AW714" i="3"/>
  <c r="AW710" i="3"/>
  <c r="AW706" i="3"/>
  <c r="AW702" i="3"/>
  <c r="AW698" i="3"/>
  <c r="AW694" i="3"/>
  <c r="AW690" i="3"/>
  <c r="AW686" i="3"/>
  <c r="AW682" i="3"/>
  <c r="AW678" i="3"/>
  <c r="AW674" i="3"/>
  <c r="AW670" i="3"/>
  <c r="AW666" i="3"/>
  <c r="AW662" i="3"/>
  <c r="AW658" i="3"/>
  <c r="AW654" i="3"/>
  <c r="AW650" i="3"/>
  <c r="AW646" i="3"/>
  <c r="AW642" i="3"/>
  <c r="AW638" i="3"/>
  <c r="AW634" i="3"/>
  <c r="AW630" i="3"/>
  <c r="AW626" i="3"/>
  <c r="AW622" i="3"/>
  <c r="AW618" i="3"/>
  <c r="AW614" i="3"/>
  <c r="AW610" i="3"/>
  <c r="AW606" i="3"/>
  <c r="AW601" i="3"/>
  <c r="AW597" i="3"/>
  <c r="AW593" i="3"/>
  <c r="AW589" i="3"/>
  <c r="AW585" i="3"/>
  <c r="AW581" i="3"/>
  <c r="AW577" i="3"/>
  <c r="AW573" i="3"/>
  <c r="AW569" i="3"/>
  <c r="AW565" i="3"/>
  <c r="AW561" i="3"/>
  <c r="AW557" i="3"/>
  <c r="AW553" i="3"/>
  <c r="AW549" i="3"/>
  <c r="AW545" i="3"/>
  <c r="AW541" i="3"/>
  <c r="AW537" i="3"/>
  <c r="AW533" i="3"/>
  <c r="AW529" i="3"/>
  <c r="AW525" i="3"/>
  <c r="AW521" i="3"/>
  <c r="AW517" i="3"/>
  <c r="AW513" i="3"/>
  <c r="AW509" i="3"/>
  <c r="AW505" i="3"/>
  <c r="AW501" i="3"/>
  <c r="AW497" i="3"/>
  <c r="AW493" i="3"/>
  <c r="AW489" i="3"/>
  <c r="AW485" i="3"/>
  <c r="AW481" i="3"/>
  <c r="AW477" i="3"/>
  <c r="AW473" i="3"/>
  <c r="AW469" i="3"/>
  <c r="AW465" i="3"/>
  <c r="AW461" i="3"/>
  <c r="AW457" i="3"/>
  <c r="AW453" i="3"/>
  <c r="AW449" i="3"/>
  <c r="AW445" i="3"/>
  <c r="AW441" i="3"/>
  <c r="AW437" i="3"/>
  <c r="AW433" i="3"/>
  <c r="AW429" i="3"/>
  <c r="AW425" i="3"/>
  <c r="AW421" i="3"/>
  <c r="AW417" i="3"/>
  <c r="AW413" i="3"/>
  <c r="AW409" i="3"/>
  <c r="AW405" i="3"/>
  <c r="AW401" i="3"/>
  <c r="AW397" i="3"/>
  <c r="AW393" i="3"/>
  <c r="AW389" i="3"/>
  <c r="AW385" i="3"/>
  <c r="AW381" i="3"/>
  <c r="AW377" i="3"/>
  <c r="BC372" i="3"/>
  <c r="BC368" i="3"/>
  <c r="BC364" i="3"/>
  <c r="BC360" i="3"/>
  <c r="BC356" i="3"/>
  <c r="BC352" i="3"/>
  <c r="BC348" i="3"/>
  <c r="BC344" i="3"/>
  <c r="BC340" i="3"/>
  <c r="BC336" i="3"/>
  <c r="BC332" i="3"/>
  <c r="BC328" i="3"/>
  <c r="BC324" i="3"/>
  <c r="BC320" i="3"/>
  <c r="BC316" i="3"/>
  <c r="BC312" i="3"/>
  <c r="BC308" i="3"/>
  <c r="BC304" i="3"/>
  <c r="BC300" i="3"/>
  <c r="BC296" i="3"/>
  <c r="BC292" i="3"/>
  <c r="BC288" i="3"/>
  <c r="BC284" i="3"/>
  <c r="BC280" i="3"/>
  <c r="BC276" i="3"/>
  <c r="BC272" i="3"/>
  <c r="BC268" i="3"/>
  <c r="BC264" i="3"/>
  <c r="BC260" i="3"/>
  <c r="BC256" i="3"/>
  <c r="BC252" i="3"/>
  <c r="BC248" i="3"/>
  <c r="BC244" i="3"/>
  <c r="BC240" i="3"/>
  <c r="BC236" i="3"/>
  <c r="BC232" i="3"/>
  <c r="BC228" i="3"/>
  <c r="BC224" i="3"/>
  <c r="BC220" i="3"/>
  <c r="BC216" i="3"/>
  <c r="BC212" i="3"/>
  <c r="BC208" i="3"/>
  <c r="BC204" i="3"/>
  <c r="BC200" i="3"/>
  <c r="BC196" i="3"/>
  <c r="BC192" i="3"/>
  <c r="BC188" i="3"/>
  <c r="BC184" i="3"/>
  <c r="BC180" i="3"/>
  <c r="BC176" i="3"/>
  <c r="BC172" i="3"/>
  <c r="BC168" i="3"/>
  <c r="BC164" i="3"/>
  <c r="BC160" i="3"/>
  <c r="BC156" i="3"/>
  <c r="BC152" i="3"/>
  <c r="BC148" i="3"/>
  <c r="BC11" i="3"/>
  <c r="AW138" i="3"/>
  <c r="AW130" i="3"/>
  <c r="AW122" i="3"/>
  <c r="AW114" i="3"/>
  <c r="AW106" i="3"/>
  <c r="AW100" i="3"/>
  <c r="AW92" i="3"/>
  <c r="AW84" i="3"/>
  <c r="AW76" i="3"/>
  <c r="AW68" i="3"/>
  <c r="AW60" i="3"/>
  <c r="AW52" i="3"/>
  <c r="AW46" i="3"/>
  <c r="AW38" i="3"/>
  <c r="AW30" i="3"/>
  <c r="AW20" i="3"/>
  <c r="AZ147" i="3"/>
  <c r="AZ145" i="3"/>
  <c r="AZ143" i="3"/>
  <c r="AZ141" i="3"/>
  <c r="AZ139" i="3"/>
  <c r="AZ137" i="3"/>
  <c r="AZ135" i="3"/>
  <c r="AZ133" i="3"/>
  <c r="AZ131" i="3"/>
  <c r="AZ129" i="3"/>
  <c r="AZ127" i="3"/>
  <c r="AZ125" i="3"/>
  <c r="AZ123" i="3"/>
  <c r="AZ121" i="3"/>
  <c r="AZ119" i="3"/>
  <c r="AZ117" i="3"/>
  <c r="AZ115" i="3"/>
  <c r="AZ113" i="3"/>
  <c r="AZ111" i="3"/>
  <c r="AZ109" i="3"/>
  <c r="AZ107" i="3"/>
  <c r="AZ105" i="3"/>
  <c r="AZ103" i="3"/>
  <c r="AZ101" i="3"/>
  <c r="AZ99" i="3"/>
  <c r="AZ97" i="3"/>
  <c r="AZ95" i="3"/>
  <c r="AZ93" i="3"/>
  <c r="AZ91" i="3"/>
  <c r="AZ89" i="3"/>
  <c r="AZ87" i="3"/>
  <c r="AZ85" i="3"/>
  <c r="AZ83" i="3"/>
  <c r="AZ81" i="3"/>
  <c r="AZ79" i="3"/>
  <c r="AZ77" i="3"/>
  <c r="AZ75" i="3"/>
  <c r="AZ73" i="3"/>
  <c r="AZ71" i="3"/>
  <c r="AZ69" i="3"/>
  <c r="AZ67" i="3"/>
  <c r="AZ65" i="3"/>
  <c r="AZ63" i="3"/>
  <c r="AZ61" i="3"/>
  <c r="AZ59" i="3"/>
  <c r="AZ57" i="3"/>
  <c r="AZ55" i="3"/>
  <c r="AZ53" i="3"/>
  <c r="AZ51" i="3"/>
  <c r="AZ49" i="3"/>
  <c r="AZ47" i="3"/>
  <c r="AZ45" i="3"/>
  <c r="AZ43" i="3"/>
  <c r="AZ41" i="3"/>
  <c r="AZ39" i="3"/>
  <c r="AZ37" i="3"/>
  <c r="AZ35" i="3"/>
  <c r="AZ33" i="3"/>
  <c r="AZ31" i="3"/>
  <c r="AZ29" i="3"/>
  <c r="AZ27" i="3"/>
  <c r="AZ25" i="3"/>
  <c r="AZ21" i="3"/>
  <c r="AZ19" i="3"/>
  <c r="AZ17" i="3"/>
  <c r="AW146" i="3"/>
  <c r="AW142" i="3"/>
  <c r="AW136" i="3"/>
  <c r="AW128" i="3"/>
  <c r="AW120" i="3"/>
  <c r="AW112" i="3"/>
  <c r="AW104" i="3"/>
  <c r="AW94" i="3"/>
  <c r="AW86" i="3"/>
  <c r="AW78" i="3"/>
  <c r="AW70" i="3"/>
  <c r="AW62" i="3"/>
  <c r="AW54" i="3"/>
  <c r="AW44" i="3"/>
  <c r="AW36" i="3"/>
  <c r="AW28" i="3"/>
  <c r="AW18" i="3"/>
  <c r="BC145" i="3"/>
  <c r="BC139" i="3"/>
  <c r="BC135" i="3"/>
  <c r="BC131" i="3"/>
  <c r="BC127" i="3"/>
  <c r="BC123" i="3"/>
  <c r="BC119" i="3"/>
  <c r="BC115" i="3"/>
  <c r="BC111" i="3"/>
  <c r="BC107" i="3"/>
  <c r="BC103" i="3"/>
  <c r="BC99" i="3"/>
  <c r="BC95" i="3"/>
  <c r="BC91" i="3"/>
  <c r="BC87" i="3"/>
  <c r="BC83" i="3"/>
  <c r="BC79" i="3"/>
  <c r="BC73" i="3"/>
  <c r="BC69" i="3"/>
  <c r="BC65" i="3"/>
  <c r="BC61" i="3"/>
  <c r="BC57" i="3"/>
  <c r="BC53" i="3"/>
  <c r="BC49" i="3"/>
  <c r="BC45" i="3"/>
  <c r="BC41" i="3"/>
  <c r="BC37" i="3"/>
  <c r="BC33" i="3"/>
  <c r="BC29" i="3"/>
  <c r="BC25" i="3"/>
  <c r="BC19" i="3"/>
  <c r="P25" i="15"/>
  <c r="T25" i="15"/>
  <c r="L25" i="15"/>
  <c r="O22" i="17"/>
  <c r="S22" i="17"/>
  <c r="K22" i="17"/>
  <c r="R13" i="1"/>
  <c r="P8" i="4"/>
  <c r="O22" i="1"/>
  <c r="P9" i="4" s="1"/>
  <c r="D16" i="18" s="1"/>
  <c r="K13" i="1" l="1"/>
  <c r="K21" i="1"/>
  <c r="L13" i="1"/>
  <c r="L21" i="1"/>
  <c r="G20" i="17"/>
  <c r="K28" i="16"/>
  <c r="K25" i="16" s="1"/>
  <c r="K35" i="16" s="1"/>
  <c r="S28" i="16"/>
  <c r="S25" i="16" s="1"/>
  <c r="S35" i="16" s="1"/>
  <c r="G31" i="23" s="1"/>
  <c r="G34" i="23" s="1"/>
  <c r="O28" i="16"/>
  <c r="O25" i="16" s="1"/>
  <c r="O35" i="16" s="1"/>
  <c r="G25" i="16"/>
  <c r="G35" i="16" s="1"/>
  <c r="T27" i="15"/>
  <c r="T24" i="15" s="1"/>
  <c r="T34" i="15" s="1"/>
  <c r="O23" i="17"/>
  <c r="O20" i="17" s="1"/>
  <c r="O30" i="17" s="1"/>
  <c r="F38" i="23" s="1"/>
  <c r="F41" i="23" s="1"/>
  <c r="H24" i="15"/>
  <c r="H34" i="15" s="1"/>
  <c r="L27" i="15"/>
  <c r="L24" i="15" s="1"/>
  <c r="L34" i="15" s="1"/>
  <c r="E12" i="23" s="1"/>
  <c r="E17" i="23" s="1"/>
  <c r="E26" i="23" s="1"/>
  <c r="K23" i="17"/>
  <c r="K20" i="17" s="1"/>
  <c r="K30" i="17" s="1"/>
  <c r="E38" i="23" s="1"/>
  <c r="E41" i="23" s="1"/>
  <c r="P24" i="15"/>
  <c r="P34" i="15" s="1"/>
  <c r="S8" i="4"/>
  <c r="R22" i="1"/>
  <c r="S9" i="4" s="1"/>
  <c r="G16" i="18" s="1"/>
  <c r="G12" i="1"/>
  <c r="G21" i="1" s="1"/>
  <c r="I11" i="1"/>
  <c r="I12" i="1" s="1"/>
  <c r="I21" i="1" s="1"/>
  <c r="J11" i="1"/>
  <c r="J12" i="1" s="1"/>
  <c r="J21" i="1" s="1"/>
  <c r="H12" i="1"/>
  <c r="H21" i="1" s="1"/>
  <c r="Q8" i="4"/>
  <c r="P22" i="1"/>
  <c r="Q9" i="4" s="1"/>
  <c r="E16" i="18" s="1"/>
  <c r="N13" i="1"/>
  <c r="BC2" i="3"/>
  <c r="AZ2" i="3"/>
  <c r="AW2" i="3"/>
  <c r="AT2" i="3"/>
  <c r="R8" i="4"/>
  <c r="Q22" i="1"/>
  <c r="R9" i="4" s="1"/>
  <c r="F16" i="18" s="1"/>
  <c r="S20" i="17"/>
  <c r="S30" i="17" s="1"/>
  <c r="G38" i="23" s="1"/>
  <c r="G41" i="23" s="1"/>
  <c r="M13" i="1"/>
  <c r="G30" i="17" l="1"/>
  <c r="B1" i="17" s="1"/>
  <c r="F31" i="23"/>
  <c r="F34" i="23" s="1"/>
  <c r="B1" i="16"/>
  <c r="D31" i="23"/>
  <c r="D34" i="23" s="1"/>
  <c r="E25" i="18"/>
  <c r="E31" i="23"/>
  <c r="E34" i="23" s="1"/>
  <c r="G12" i="23"/>
  <c r="G17" i="23" s="1"/>
  <c r="G26" i="23" s="1"/>
  <c r="G25" i="18"/>
  <c r="F12" i="23"/>
  <c r="F17" i="23" s="1"/>
  <c r="F26" i="23" s="1"/>
  <c r="F25" i="18"/>
  <c r="D12" i="23"/>
  <c r="D17" i="23" s="1"/>
  <c r="D26" i="23" s="1"/>
  <c r="G22" i="18"/>
  <c r="M8" i="4"/>
  <c r="L22" i="1"/>
  <c r="M9" i="4" s="1"/>
  <c r="E13" i="18" s="1"/>
  <c r="F22" i="18"/>
  <c r="L8" i="4"/>
  <c r="K22" i="1"/>
  <c r="L9" i="4" s="1"/>
  <c r="D13" i="18" s="1"/>
  <c r="H13" i="1"/>
  <c r="D13" i="1" s="1"/>
  <c r="D12" i="1"/>
  <c r="D21" i="1" s="1"/>
  <c r="I13" i="1"/>
  <c r="E13" i="1" s="1"/>
  <c r="E12" i="1"/>
  <c r="E21" i="1" s="1"/>
  <c r="N8" i="4"/>
  <c r="M22" i="1"/>
  <c r="N9" i="4" s="1"/>
  <c r="F13" i="18" s="1"/>
  <c r="E22" i="18"/>
  <c r="O8" i="4"/>
  <c r="N22" i="1"/>
  <c r="O9" i="4" s="1"/>
  <c r="G13" i="18" s="1"/>
  <c r="J13" i="1"/>
  <c r="F13" i="1" s="1"/>
  <c r="F12" i="1"/>
  <c r="F21" i="1" s="1"/>
  <c r="C1" i="15"/>
  <c r="G13" i="1"/>
  <c r="C13" i="1" s="1"/>
  <c r="C12" i="1"/>
  <c r="C21" i="1" s="1"/>
  <c r="D38" i="23" l="1"/>
  <c r="D41" i="23" s="1"/>
  <c r="D50" i="23" s="1"/>
  <c r="D22" i="18"/>
  <c r="F50" i="23"/>
  <c r="G50" i="23"/>
  <c r="E50" i="23"/>
  <c r="H8" i="4"/>
  <c r="G22" i="1"/>
  <c r="J23" i="1"/>
  <c r="K10" i="4" s="1"/>
  <c r="C14" i="1"/>
  <c r="O14" i="1"/>
  <c r="P14" i="1"/>
  <c r="R14" i="1"/>
  <c r="Q14" i="1"/>
  <c r="K14" i="1"/>
  <c r="L14" i="1"/>
  <c r="N14" i="1"/>
  <c r="M14" i="1"/>
  <c r="G14" i="1"/>
  <c r="F14" i="1"/>
  <c r="J14" i="1"/>
  <c r="E14" i="1"/>
  <c r="I14" i="1"/>
  <c r="D14" i="1"/>
  <c r="H14" i="1"/>
  <c r="K8" i="4"/>
  <c r="J22" i="1"/>
  <c r="J8" i="4"/>
  <c r="I22" i="1"/>
  <c r="I8" i="4"/>
  <c r="H22" i="1"/>
  <c r="B1" i="18" l="1"/>
  <c r="D25" i="18"/>
  <c r="I23" i="1"/>
  <c r="J10" i="4" s="1"/>
  <c r="H23" i="1"/>
  <c r="I10" i="4" s="1"/>
  <c r="I9" i="4"/>
  <c r="E10" i="18" s="1"/>
  <c r="D22" i="1"/>
  <c r="E9" i="4" s="1"/>
  <c r="E19" i="18" s="1"/>
  <c r="K9" i="4"/>
  <c r="G10" i="18" s="1"/>
  <c r="F22" i="1"/>
  <c r="G9" i="4" s="1"/>
  <c r="G19" i="18" s="1"/>
  <c r="F8" i="4"/>
  <c r="E23" i="1"/>
  <c r="F10" i="4" s="1"/>
  <c r="D8" i="4"/>
  <c r="C23" i="1"/>
  <c r="D10" i="4" s="1"/>
  <c r="O23" i="1"/>
  <c r="P10" i="4" s="1"/>
  <c r="R23" i="1"/>
  <c r="S10" i="4" s="1"/>
  <c r="Q23" i="1"/>
  <c r="R10" i="4" s="1"/>
  <c r="P23" i="1"/>
  <c r="Q10" i="4" s="1"/>
  <c r="M23" i="1"/>
  <c r="N10" i="4" s="1"/>
  <c r="N23" i="1"/>
  <c r="O10" i="4" s="1"/>
  <c r="L23" i="1"/>
  <c r="M10" i="4" s="1"/>
  <c r="K23" i="1"/>
  <c r="L10" i="4" s="1"/>
  <c r="G23" i="1"/>
  <c r="H10" i="4" s="1"/>
  <c r="J9" i="4"/>
  <c r="F10" i="18" s="1"/>
  <c r="E22" i="1"/>
  <c r="F9" i="4" s="1"/>
  <c r="F19" i="18" s="1"/>
  <c r="E8" i="4"/>
  <c r="D23" i="1"/>
  <c r="E10" i="4" s="1"/>
  <c r="G8" i="4"/>
  <c r="F23" i="1"/>
  <c r="G10" i="4" s="1"/>
  <c r="H9" i="4"/>
  <c r="D10" i="18" s="1"/>
  <c r="C22" i="1"/>
  <c r="D9" i="4" s="1"/>
  <c r="D19" i="18" s="1"/>
  <c r="E17" i="4" l="1"/>
  <c r="E16" i="4" s="1"/>
  <c r="M16" i="4" s="1"/>
  <c r="D19" i="4"/>
  <c r="M17" i="4" l="1"/>
  <c r="L17" i="4"/>
  <c r="H14" i="4"/>
  <c r="H26" i="4"/>
  <c r="H19" i="4"/>
  <c r="H13" i="4"/>
  <c r="L13" i="4"/>
  <c r="L19" i="4"/>
  <c r="L14" i="4"/>
  <c r="P14" i="4"/>
  <c r="P19" i="4"/>
  <c r="P13" i="4"/>
  <c r="E24" i="4"/>
  <c r="L18" i="4" l="1"/>
  <c r="D14" i="18" s="1"/>
  <c r="D32" i="18" s="1"/>
  <c r="F20" i="4"/>
  <c r="F17" i="4" s="1"/>
  <c r="D13" i="4"/>
  <c r="Q16" i="4"/>
  <c r="Q17" i="4" s="1"/>
  <c r="I16" i="4"/>
  <c r="I17" i="4" s="1"/>
  <c r="G19" i="4" l="1"/>
  <c r="G20" i="4" s="1"/>
  <c r="G17" i="4" s="1"/>
  <c r="E19" i="4" s="1"/>
  <c r="F16" i="4"/>
  <c r="N16" i="4" s="1"/>
  <c r="N17" i="4" s="1"/>
  <c r="F24" i="4"/>
  <c r="M18" i="4"/>
  <c r="M20" i="4"/>
  <c r="K40" i="16"/>
  <c r="K36" i="16" s="1"/>
  <c r="M24" i="4"/>
  <c r="Q18" i="4"/>
  <c r="Q20" i="4"/>
  <c r="K35" i="17"/>
  <c r="K31" i="17" s="1"/>
  <c r="Q24" i="4"/>
  <c r="I18" i="4"/>
  <c r="I20" i="4"/>
  <c r="L39" i="15"/>
  <c r="L35" i="15" s="1"/>
  <c r="E18" i="23" s="1"/>
  <c r="I24" i="4"/>
  <c r="R16" i="4" l="1"/>
  <c r="R17" i="4" s="1"/>
  <c r="R18" i="4" s="1"/>
  <c r="E20" i="23"/>
  <c r="E27" i="23" s="1"/>
  <c r="E19" i="23"/>
  <c r="E23" i="23" s="1"/>
  <c r="K37" i="17"/>
  <c r="E39" i="23"/>
  <c r="E42" i="23" s="1"/>
  <c r="K42" i="16"/>
  <c r="E32" i="23"/>
  <c r="E35" i="23" s="1"/>
  <c r="J16" i="4"/>
  <c r="J17" i="4" s="1"/>
  <c r="K19" i="4" s="1"/>
  <c r="D20" i="4"/>
  <c r="M25" i="4"/>
  <c r="E12" i="18" s="1"/>
  <c r="E14" i="18"/>
  <c r="N18" i="4"/>
  <c r="N20" i="4"/>
  <c r="F19" i="4"/>
  <c r="G16" i="4"/>
  <c r="G24" i="4"/>
  <c r="O40" i="16"/>
  <c r="O36" i="16" s="1"/>
  <c r="O42" i="16" s="1"/>
  <c r="N24" i="4"/>
  <c r="E23" i="18"/>
  <c r="L41" i="15"/>
  <c r="Q25" i="4"/>
  <c r="E17" i="18"/>
  <c r="E33" i="18" s="1"/>
  <c r="O19" i="4"/>
  <c r="I25" i="4"/>
  <c r="E18" i="4"/>
  <c r="E11" i="18"/>
  <c r="E31" i="18" s="1"/>
  <c r="O35" i="17" l="1"/>
  <c r="O31" i="17" s="1"/>
  <c r="O37" i="17" s="1"/>
  <c r="S19" i="4"/>
  <c r="R20" i="4"/>
  <c r="R24" i="4"/>
  <c r="E24" i="18"/>
  <c r="J18" i="4"/>
  <c r="F18" i="4" s="1"/>
  <c r="J24" i="4"/>
  <c r="F32" i="23"/>
  <c r="F35" i="23" s="1"/>
  <c r="E36" i="23"/>
  <c r="E33" i="23"/>
  <c r="E43" i="23"/>
  <c r="E40" i="23"/>
  <c r="E47" i="23"/>
  <c r="E45" i="23" s="1"/>
  <c r="E24" i="23"/>
  <c r="E21" i="23"/>
  <c r="E51" i="23"/>
  <c r="E28" i="23"/>
  <c r="E48" i="23" s="1"/>
  <c r="E25" i="23"/>
  <c r="L42" i="15"/>
  <c r="E9" i="18"/>
  <c r="P39" i="15"/>
  <c r="P35" i="15" s="1"/>
  <c r="J20" i="4"/>
  <c r="F14" i="18"/>
  <c r="F32" i="18" s="1"/>
  <c r="N25" i="4"/>
  <c r="E32" i="18"/>
  <c r="K43" i="16"/>
  <c r="E15" i="18"/>
  <c r="K38" i="17"/>
  <c r="O16" i="4"/>
  <c r="O17" i="4" s="1"/>
  <c r="S16" i="4"/>
  <c r="S17" i="4" s="1"/>
  <c r="K16" i="4"/>
  <c r="K17" i="4" s="1"/>
  <c r="L20" i="4"/>
  <c r="L25" i="4"/>
  <c r="D12" i="18" s="1"/>
  <c r="G40" i="16"/>
  <c r="G36" i="16" s="1"/>
  <c r="G42" i="16" s="1"/>
  <c r="L24" i="4"/>
  <c r="E25" i="4"/>
  <c r="E27" i="4" s="1"/>
  <c r="E20" i="18"/>
  <c r="E34" i="18" s="1"/>
  <c r="E21" i="18"/>
  <c r="R25" i="4"/>
  <c r="F17" i="18"/>
  <c r="F33" i="18" s="1"/>
  <c r="F39" i="23" l="1"/>
  <c r="F42" i="23" s="1"/>
  <c r="F43" i="23" s="1"/>
  <c r="F11" i="18"/>
  <c r="F31" i="18" s="1"/>
  <c r="F23" i="18"/>
  <c r="J25" i="4"/>
  <c r="P42" i="15" s="1"/>
  <c r="D32" i="23"/>
  <c r="D35" i="23" s="1"/>
  <c r="E52" i="23"/>
  <c r="E49" i="23"/>
  <c r="F36" i="23"/>
  <c r="F33" i="23"/>
  <c r="P41" i="15"/>
  <c r="F24" i="18" s="1"/>
  <c r="F18" i="23"/>
  <c r="O43" i="16"/>
  <c r="F12" i="18"/>
  <c r="E26" i="18"/>
  <c r="Q19" i="4"/>
  <c r="S18" i="4"/>
  <c r="S35" i="17"/>
  <c r="S31" i="17" s="1"/>
  <c r="S20" i="4"/>
  <c r="S24" i="4"/>
  <c r="P17" i="4"/>
  <c r="R19" i="4"/>
  <c r="F15" i="18"/>
  <c r="O38" i="17"/>
  <c r="G43" i="16"/>
  <c r="K18" i="4"/>
  <c r="T39" i="15"/>
  <c r="T35" i="15" s="1"/>
  <c r="G18" i="23" s="1"/>
  <c r="J19" i="4"/>
  <c r="I19" i="4"/>
  <c r="K20" i="4"/>
  <c r="K24" i="4"/>
  <c r="H17" i="4"/>
  <c r="O20" i="4"/>
  <c r="N19" i="4"/>
  <c r="S40" i="16"/>
  <c r="S36" i="16" s="1"/>
  <c r="M19" i="4"/>
  <c r="O18" i="4"/>
  <c r="O24" i="4"/>
  <c r="E18" i="18"/>
  <c r="F25" i="4"/>
  <c r="F27" i="4" s="1"/>
  <c r="F20" i="18"/>
  <c r="F34" i="18" s="1"/>
  <c r="F40" i="23" l="1"/>
  <c r="F9" i="18"/>
  <c r="F21" i="18"/>
  <c r="F26" i="18" s="1"/>
  <c r="S37" i="17"/>
  <c r="G39" i="23"/>
  <c r="G42" i="23" s="1"/>
  <c r="F19" i="23"/>
  <c r="F23" i="23" s="1"/>
  <c r="F20" i="23"/>
  <c r="F27" i="23" s="1"/>
  <c r="D36" i="23"/>
  <c r="D33" i="23"/>
  <c r="S42" i="16"/>
  <c r="G32" i="23"/>
  <c r="G35" i="23" s="1"/>
  <c r="G19" i="23"/>
  <c r="G23" i="23" s="1"/>
  <c r="G20" i="23"/>
  <c r="G27" i="23" s="1"/>
  <c r="D17" i="4"/>
  <c r="P15" i="4" s="1"/>
  <c r="H20" i="4"/>
  <c r="H18" i="4"/>
  <c r="H25" i="4" s="1"/>
  <c r="D9" i="18" s="1"/>
  <c r="H24" i="4"/>
  <c r="H15" i="4"/>
  <c r="H39" i="15"/>
  <c r="H35" i="15" s="1"/>
  <c r="D18" i="23" s="1"/>
  <c r="G18" i="4"/>
  <c r="K25" i="4"/>
  <c r="G11" i="18"/>
  <c r="G31" i="18" s="1"/>
  <c r="G35" i="17"/>
  <c r="G31" i="17" s="1"/>
  <c r="P20" i="4"/>
  <c r="P18" i="4"/>
  <c r="P24" i="4"/>
  <c r="S25" i="4"/>
  <c r="G17" i="18"/>
  <c r="G33" i="18" s="1"/>
  <c r="O25" i="4"/>
  <c r="G12" i="18" s="1"/>
  <c r="G14" i="18"/>
  <c r="G23" i="18"/>
  <c r="T41" i="15"/>
  <c r="F18" i="18"/>
  <c r="G37" i="17" l="1"/>
  <c r="D39" i="23"/>
  <c r="D42" i="23" s="1"/>
  <c r="D19" i="23"/>
  <c r="D23" i="23" s="1"/>
  <c r="D20" i="23"/>
  <c r="D27" i="23" s="1"/>
  <c r="G51" i="23"/>
  <c r="G28" i="23"/>
  <c r="G48" i="23" s="1"/>
  <c r="G25" i="23"/>
  <c r="G36" i="23"/>
  <c r="G33" i="23"/>
  <c r="F51" i="23"/>
  <c r="F28" i="23"/>
  <c r="F48" i="23" s="1"/>
  <c r="F25" i="23"/>
  <c r="G43" i="23"/>
  <c r="G40" i="23"/>
  <c r="G47" i="23"/>
  <c r="G45" i="23" s="1"/>
  <c r="G24" i="23"/>
  <c r="G21" i="23"/>
  <c r="F47" i="23"/>
  <c r="F45" i="23" s="1"/>
  <c r="F24" i="23"/>
  <c r="F21" i="23"/>
  <c r="T42" i="15"/>
  <c r="G9" i="18"/>
  <c r="G21" i="18"/>
  <c r="G24" i="18"/>
  <c r="G26" i="18" s="1"/>
  <c r="D23" i="18"/>
  <c r="H41" i="15"/>
  <c r="G32" i="18"/>
  <c r="S43" i="16"/>
  <c r="G15" i="18"/>
  <c r="S38" i="17"/>
  <c r="P25" i="4"/>
  <c r="D17" i="18"/>
  <c r="D33" i="18" s="1"/>
  <c r="G25" i="4"/>
  <c r="G20" i="18"/>
  <c r="G34" i="18" s="1"/>
  <c r="D18" i="4"/>
  <c r="D11" i="18"/>
  <c r="D31" i="18" s="1"/>
  <c r="H42" i="15"/>
  <c r="D24" i="4"/>
  <c r="D15" i="4"/>
  <c r="F15" i="4"/>
  <c r="G15" i="4"/>
  <c r="L15" i="4"/>
  <c r="D21" i="18" l="1"/>
  <c r="F52" i="23"/>
  <c r="F49" i="23"/>
  <c r="D51" i="23"/>
  <c r="D28" i="23"/>
  <c r="D48" i="23" s="1"/>
  <c r="D25" i="23"/>
  <c r="D43" i="23"/>
  <c r="D40" i="23"/>
  <c r="G52" i="23"/>
  <c r="G49" i="23"/>
  <c r="D47" i="23"/>
  <c r="D45" i="23" s="1"/>
  <c r="D24" i="23"/>
  <c r="D21" i="23"/>
  <c r="D25" i="4"/>
  <c r="D20" i="18"/>
  <c r="D34" i="18" s="1"/>
  <c r="G27" i="4"/>
  <c r="G18" i="18"/>
  <c r="D15" i="18"/>
  <c r="G38" i="17"/>
  <c r="D52" i="23" l="1"/>
  <c r="D49" i="23"/>
  <c r="D24" i="18"/>
  <c r="D26" i="18" s="1"/>
  <c r="D27" i="4"/>
  <c r="D18" i="18"/>
  <c r="F27" i="18"/>
  <c r="E27" i="18"/>
  <c r="G27" i="18"/>
</calcChain>
</file>

<file path=xl/sharedStrings.xml><?xml version="1.0" encoding="utf-8"?>
<sst xmlns="http://schemas.openxmlformats.org/spreadsheetml/2006/main" count="1726" uniqueCount="655">
  <si>
    <t>Прямі витрати</t>
  </si>
  <si>
    <t>Загальновиробничі витрати</t>
  </si>
  <si>
    <t>Всього витрат</t>
  </si>
  <si>
    <t>Адміністративні витрати</t>
  </si>
  <si>
    <t>в т.ч.:</t>
  </si>
  <si>
    <t>Вцілому по підприємству</t>
  </si>
  <si>
    <t>Виробництво теплової енергії</t>
  </si>
  <si>
    <t>Транспортування теплової енергії</t>
  </si>
  <si>
    <t>Постачання теплової енергії</t>
  </si>
  <si>
    <t>Теплова енергія</t>
  </si>
  <si>
    <t>Інші види діяльності</t>
  </si>
  <si>
    <t>Постачання послуг з опаленя та ГВП</t>
  </si>
  <si>
    <t>Виробництво ТЕ</t>
  </si>
  <si>
    <r>
      <t xml:space="preserve">Теплова енергія </t>
    </r>
    <r>
      <rPr>
        <b/>
        <sz val="9"/>
        <color theme="1"/>
        <rFont val="Calibri"/>
        <family val="2"/>
        <charset val="204"/>
        <scheme val="minor"/>
      </rPr>
      <t>(прямі витрати)</t>
    </r>
  </si>
  <si>
    <t>грн.</t>
  </si>
  <si>
    <t>Транспортування ТЕ</t>
  </si>
  <si>
    <t>Постачання ТЕ</t>
  </si>
  <si>
    <t>Всього по підприємству</t>
  </si>
  <si>
    <t>Види діяльності</t>
  </si>
  <si>
    <t>Всього витрат операційної діяльності</t>
  </si>
  <si>
    <t>Стуруктура тарифу</t>
  </si>
  <si>
    <t>в т.ч. в розрізі категорій</t>
  </si>
  <si>
    <t>населення</t>
  </si>
  <si>
    <t>бюджет</t>
  </si>
  <si>
    <t>інші</t>
  </si>
  <si>
    <t>Всього виробництво</t>
  </si>
  <si>
    <t>Всього транспортування</t>
  </si>
  <si>
    <t>Всього постачання</t>
  </si>
  <si>
    <t>Всього теплова енергія</t>
  </si>
  <si>
    <t>х</t>
  </si>
  <si>
    <t>В тому числі:</t>
  </si>
  <si>
    <t>Витрати на оплату праці</t>
  </si>
  <si>
    <t>Амортизація основних засобів</t>
  </si>
  <si>
    <t>№ п/п</t>
  </si>
  <si>
    <t>Статті витрат</t>
  </si>
  <si>
    <r>
      <rPr>
        <b/>
        <sz val="9"/>
        <color theme="1"/>
        <rFont val="Calibri"/>
        <family val="2"/>
        <charset val="204"/>
        <scheme val="minor"/>
      </rPr>
      <t>*</t>
    </r>
    <r>
      <rPr>
        <sz val="9"/>
        <color theme="1"/>
        <rFont val="Calibri"/>
        <family val="2"/>
        <charset val="204"/>
        <scheme val="minor"/>
      </rPr>
      <t xml:space="preserve">Інша діяльність </t>
    </r>
    <r>
      <rPr>
        <b/>
        <sz val="9"/>
        <color theme="1"/>
        <rFont val="Calibri"/>
        <family val="2"/>
        <charset val="204"/>
        <scheme val="minor"/>
      </rPr>
      <t>(прямі витрати)</t>
    </r>
  </si>
  <si>
    <r>
      <rPr>
        <b/>
        <sz val="9"/>
        <color theme="1"/>
        <rFont val="Calibri"/>
        <family val="2"/>
        <charset val="204"/>
        <scheme val="minor"/>
      </rPr>
      <t>Прямі витрати</t>
    </r>
    <r>
      <rPr>
        <sz val="9"/>
        <color theme="1"/>
        <rFont val="Calibri"/>
        <family val="2"/>
        <charset val="204"/>
        <scheme val="minor"/>
      </rPr>
      <t xml:space="preserve"> у відповідності до ПСБО №16</t>
    </r>
  </si>
  <si>
    <t>Складова тарифу</t>
  </si>
  <si>
    <t>Од.виміру</t>
  </si>
  <si>
    <t>грн./Гкал.</t>
  </si>
  <si>
    <t>%</t>
  </si>
  <si>
    <t>Фінансові витрати</t>
  </si>
  <si>
    <t>Корисний відпуск</t>
  </si>
  <si>
    <t>Гкал.</t>
  </si>
  <si>
    <t>грн./Гкал</t>
  </si>
  <si>
    <t>Зростання тарифів</t>
  </si>
  <si>
    <t>Діючі тарифи</t>
  </si>
  <si>
    <t xml:space="preserve"> %</t>
  </si>
  <si>
    <t>Інші витрати</t>
  </si>
  <si>
    <t>Теплова енергія всього</t>
  </si>
  <si>
    <t>Витрати з податку на прибуток</t>
  </si>
  <si>
    <t>Розрахунок наведено в (том, сторінки):</t>
  </si>
  <si>
    <t>Примітки</t>
  </si>
  <si>
    <t>Паливо</t>
  </si>
  <si>
    <t>Вартість покупної теплової енергії та/або собівартість виробництва власних ТЕЦ</t>
  </si>
  <si>
    <t>прямих по ТЕ</t>
  </si>
  <si>
    <t>всього по підприємству</t>
  </si>
  <si>
    <t>Разом ТЕ</t>
  </si>
  <si>
    <t>Разом інша діяльність</t>
  </si>
  <si>
    <t>Запропонований тариф</t>
  </si>
  <si>
    <t>Од. виміру</t>
  </si>
  <si>
    <t>Період</t>
  </si>
  <si>
    <t>Всього</t>
  </si>
  <si>
    <t>Враховано в собівартості виробництва, транспотрування та постачання теплової енергії</t>
  </si>
  <si>
    <t>Показник</t>
  </si>
  <si>
    <t>Чисельність персоналу</t>
  </si>
  <si>
    <t>Середня заробітна плата</t>
  </si>
  <si>
    <t>грн./особу в місяць</t>
  </si>
  <si>
    <t>Річний фонд оплати праці</t>
  </si>
  <si>
    <t>Плановий період</t>
  </si>
  <si>
    <t>Чисельність персоналу згідно пояснень до Ф.6-НКРЕ, перерахована у відповідності до методології розрахунку планових витрат</t>
  </si>
  <si>
    <t>Річний фонд оплати праці згідно пояснень до Ф.6-НКРЕ, перерахований у відповідності до методології розрахунку планових витрат</t>
  </si>
  <si>
    <t>Відрахування на соціальні заходи</t>
  </si>
  <si>
    <r>
      <t>В листі</t>
    </r>
    <r>
      <rPr>
        <b/>
        <u/>
        <sz val="11"/>
        <color theme="1"/>
        <rFont val="Calibri"/>
        <family val="2"/>
        <charset val="204"/>
        <scheme val="minor"/>
      </rPr>
      <t xml:space="preserve"> "2_ФОП" </t>
    </r>
    <r>
      <rPr>
        <u/>
        <sz val="11"/>
        <color theme="1"/>
        <rFont val="Calibri"/>
        <family val="2"/>
        <charset val="204"/>
        <scheme val="minor"/>
      </rPr>
      <t xml:space="preserve">необхідно.
</t>
    </r>
    <r>
      <rPr>
        <sz val="11"/>
        <color theme="1"/>
        <rFont val="Calibri"/>
        <family val="2"/>
        <charset val="204"/>
        <scheme val="minor"/>
      </rPr>
      <t>Проставити узгоджені планові та фактичні показники "чисельність персоналу" та "річний фонд оплати праці", які автоматично відобразяться в листі "1_Стуктура витрат по елементах".</t>
    </r>
  </si>
  <si>
    <t>осіб (прямих, загальновиробничих та адміністративвних)</t>
  </si>
  <si>
    <t>Витрати на оплату праці, що не увійшли до собівартості теплової енергії</t>
  </si>
  <si>
    <t>Всього витрат на оплату праці, пов"язаних з виробництвом, транспортуванням та постачанням теплової енергії</t>
  </si>
  <si>
    <t>осіб (прямо віднесених до конкретного елементу витрат)</t>
  </si>
  <si>
    <t>в тому числі в розрізі видів ліцензованої діяльності:</t>
  </si>
  <si>
    <t>виробництво ТЕ</t>
  </si>
  <si>
    <t>транспортування ТЕ</t>
  </si>
  <si>
    <t>постачання ТЕ</t>
  </si>
  <si>
    <t>Увага!!! При роботі з даним файлом в Microsoft Excel з використанням версій, які старші за версію Microsoft Excel 2007, деякі дані в листах книги не будуть відображатись.</t>
  </si>
  <si>
    <t>питома вага у собівартості ТЕ, %</t>
  </si>
  <si>
    <t>Вартість транспортування теплової енергії мережами інших власників</t>
  </si>
  <si>
    <t>ПОГОДЖЕНО</t>
  </si>
  <si>
    <r>
      <rPr>
        <b/>
        <sz val="11"/>
        <color theme="1"/>
        <rFont val="Calibri"/>
        <family val="2"/>
        <charset val="204"/>
        <scheme val="minor"/>
      </rPr>
      <t>Додаток 2</t>
    </r>
    <r>
      <rPr>
        <sz val="11"/>
        <color theme="1"/>
        <rFont val="Calibri"/>
        <family val="2"/>
        <scheme val="minor"/>
      </rPr>
      <t xml:space="preserve">
до Порядку формування тарифів на
теплову енергію, її виробництво,
транспортування та постачання</t>
    </r>
  </si>
  <si>
    <t>М.П.</t>
  </si>
  <si>
    <t>РІЧНИЙ  ПЛАН  ВИРОБНИЦТВА, ТРАНСПОРТУВАННЯ ТА  ПОСТАЧАННЯ  ТЕПЛОВОЇ  ЕНЕРГІЇ    НА 12 МІСЯЦІВ З «__» _________ 20___ року</t>
  </si>
  <si>
    <t>(найменування  ліцензіата)</t>
  </si>
  <si>
    <t>№ з/п</t>
  </si>
  <si>
    <t>Показники</t>
  </si>
  <si>
    <t>Одиниці виміру</t>
  </si>
  <si>
    <t>Попередній до базового період (факт)</t>
  </si>
  <si>
    <t>Базовий період (факт)</t>
  </si>
  <si>
    <t>Річний план</t>
  </si>
  <si>
    <t>У т.ч. за місяцями</t>
  </si>
  <si>
    <t>січень</t>
  </si>
  <si>
    <t>лютий</t>
  </si>
  <si>
    <t>березень</t>
  </si>
  <si>
    <t>квітень</t>
  </si>
  <si>
    <t xml:space="preserve"> травень</t>
  </si>
  <si>
    <t>червень</t>
  </si>
  <si>
    <t>липень</t>
  </si>
  <si>
    <t>серпень</t>
  </si>
  <si>
    <t>вересень</t>
  </si>
  <si>
    <t>жовтень</t>
  </si>
  <si>
    <t>листопад</t>
  </si>
  <si>
    <t>грудень</t>
  </si>
  <si>
    <t>Відпуск теплової енергії з колекторів власних генеруючих джерел,  усього, у т.ч.:</t>
  </si>
  <si>
    <t>Гкал</t>
  </si>
  <si>
    <t>1.1</t>
  </si>
  <si>
    <t>ТЕЦ, ТЕС, когенераційні установки та ті, що використовують нетрадиційні або поновлювані джерела енергії</t>
  </si>
  <si>
    <t>1.2</t>
  </si>
  <si>
    <t>Котельні</t>
  </si>
  <si>
    <t>Надходження в мережу ліцензіата теплової енергії, яка вироблена іншими виробниками, усього, у т.ч.:</t>
  </si>
  <si>
    <t>2.1</t>
  </si>
  <si>
    <t>Покупна теплова енергія (розшифрувати за назвами виробників)</t>
  </si>
  <si>
    <t>2.2</t>
  </si>
  <si>
    <t>Теплова енергія інших власників для транспортування мережами ліцензіата (розшифрувати власниками)</t>
  </si>
  <si>
    <t>Надходження теплової енергії в  мережу ліцензіата, усього (пункт 2+ пункт 1)</t>
  </si>
  <si>
    <t xml:space="preserve"> Втрати теплової енергії в теплових мережах ліцензіата, усього: </t>
  </si>
  <si>
    <t>те ж у відсотках від пункту 3</t>
  </si>
  <si>
    <t>4.1</t>
  </si>
  <si>
    <t>у т.ч.  втрати в теплових мережах ліцензіата теплової енергії інших власників (розшифрувати за власниками)</t>
  </si>
  <si>
    <t>те ж у відсотках від  пункту 2.2</t>
  </si>
  <si>
    <t>Корисний відпуск теплової енергії з мереж ліцензіата, усього, у тому числі:</t>
  </si>
  <si>
    <t>5.1</t>
  </si>
  <si>
    <t xml:space="preserve"> Теплова енергія інших власників (розшифрувати за назвами власників)</t>
  </si>
  <si>
    <t>5.2</t>
  </si>
  <si>
    <t xml:space="preserve"> Господарські потреби ліцензованої діяльності ліцензіата</t>
  </si>
  <si>
    <t>5.3</t>
  </si>
  <si>
    <t>Корисний відпуск теплової енергії власним  споживачам ліцензіата, усього, у т.ч. на потреби:</t>
  </si>
  <si>
    <t>5.3.1</t>
  </si>
  <si>
    <t xml:space="preserve"> населення:</t>
  </si>
  <si>
    <t xml:space="preserve"> те ж у відсотках від  пункту 5.3</t>
  </si>
  <si>
    <t>5.3.2</t>
  </si>
  <si>
    <t xml:space="preserve"> бюджетних установ:</t>
  </si>
  <si>
    <t xml:space="preserve"> те ж у відсотках від  пункту  5.3</t>
  </si>
  <si>
    <t>5.3.3</t>
  </si>
  <si>
    <t xml:space="preserve"> інших споживачів:</t>
  </si>
  <si>
    <t xml:space="preserve"> Теплове навантаження об’єктів теплоспоживання власних споживачів ліцензіата, усього, у т.ч. на потреби:</t>
  </si>
  <si>
    <t>Гкал/год</t>
  </si>
  <si>
    <t>6.1</t>
  </si>
  <si>
    <t xml:space="preserve"> населення</t>
  </si>
  <si>
    <t>6.2</t>
  </si>
  <si>
    <t xml:space="preserve"> бюджетних установ</t>
  </si>
  <si>
    <t>6.3</t>
  </si>
  <si>
    <t xml:space="preserve"> інших споживачів</t>
  </si>
  <si>
    <r>
      <t xml:space="preserve">Керівник </t>
    </r>
    <r>
      <rPr>
        <sz val="10"/>
        <color theme="1"/>
        <rFont val="Times New Roman"/>
        <family val="1"/>
        <charset val="204"/>
      </rPr>
      <t xml:space="preserve">                                                                    ________________________                                                               ___________________________</t>
    </r>
  </si>
  <si>
    <t>М.П.                                                                                              (підпис)                                                                                         (ініціали, прізвище)</t>
  </si>
  <si>
    <r>
      <rPr>
        <b/>
        <sz val="11"/>
        <color theme="1"/>
        <rFont val="Calibri"/>
        <family val="2"/>
        <charset val="204"/>
        <scheme val="minor"/>
      </rPr>
      <t>Додаток 3</t>
    </r>
    <r>
      <rPr>
        <sz val="11"/>
        <color theme="1"/>
        <rFont val="Calibri"/>
        <family val="2"/>
        <scheme val="minor"/>
      </rPr>
      <t xml:space="preserve">
до Порядку формування тарифів на
теплову енергію, її виробництво,
транспортування та постачання</t>
    </r>
  </si>
  <si>
    <t xml:space="preserve">Розрахунок тарифів на виробництво теплової енергії </t>
  </si>
  <si>
    <t>(найменування ліцензіата)</t>
  </si>
  <si>
    <t>без ПДВ</t>
  </si>
  <si>
    <t>Одиниця виміру</t>
  </si>
  <si>
    <t>Сумарні та середньозважені показники</t>
  </si>
  <si>
    <t>Виробництво теплової енергії для потреб населення</t>
  </si>
  <si>
    <t>Виробництво теплової енергії для  потреб бюджетних установ</t>
  </si>
  <si>
    <t>Виробництво теплової енергії для  потреб інших споживачів</t>
  </si>
  <si>
    <t>період, поперед-ній базовому (факт)</t>
  </si>
  <si>
    <t>базовий період (факт)</t>
  </si>
  <si>
    <t>перед-бачено діючим тарифом</t>
  </si>
  <si>
    <t xml:space="preserve"> плано-вий період</t>
  </si>
  <si>
    <t>Виробнича собівартість, у  т.ч.:</t>
  </si>
  <si>
    <t>тис. грн</t>
  </si>
  <si>
    <t>прямі матеріальні витрати, у т.ч.:</t>
  </si>
  <si>
    <t>1.1.1</t>
  </si>
  <si>
    <t>паливо</t>
  </si>
  <si>
    <t>1.1.2</t>
  </si>
  <si>
    <t>електроенергія</t>
  </si>
  <si>
    <t>1.1.3</t>
  </si>
  <si>
    <t>покупна теплова енергія та  собівартість теплової енергії власних ТЕЦ, ТЕС, АЕС, когенераційних установок</t>
  </si>
  <si>
    <t>1.1.4</t>
  </si>
  <si>
    <t>вода для технологічних потреб та водовідведення</t>
  </si>
  <si>
    <t>1.1.5</t>
  </si>
  <si>
    <t>матеріали, запасні  частини та інші матеріальні ресурси</t>
  </si>
  <si>
    <t>прямі витрати на оплату праці</t>
  </si>
  <si>
    <t>1.3</t>
  </si>
  <si>
    <t>інші прямі витрати, у т.ч.:</t>
  </si>
  <si>
    <t>1.3.1</t>
  </si>
  <si>
    <t xml:space="preserve"> відрахування  на соціальні заходи</t>
  </si>
  <si>
    <t>1.3.2</t>
  </si>
  <si>
    <t xml:space="preserve"> амортизаційні відрахування</t>
  </si>
  <si>
    <t>1.3.3</t>
  </si>
  <si>
    <t xml:space="preserve"> інші прямі витрати</t>
  </si>
  <si>
    <t>1.4</t>
  </si>
  <si>
    <t>загальновиробничі витрати, у т.ч.:</t>
  </si>
  <si>
    <t>1.4.1</t>
  </si>
  <si>
    <t>витрати на оплату праці</t>
  </si>
  <si>
    <t>1.4.2</t>
  </si>
  <si>
    <t>відрахування  на соціальні заходи</t>
  </si>
  <si>
    <t>1.4.3</t>
  </si>
  <si>
    <t>інші витрати</t>
  </si>
  <si>
    <t>Адміністративні витрати, у т.ч.:</t>
  </si>
  <si>
    <t>відрахування на соціальні заходи</t>
  </si>
  <si>
    <t>2.3</t>
  </si>
  <si>
    <t>Витрати на збут, у т.ч.:</t>
  </si>
  <si>
    <t>3.1</t>
  </si>
  <si>
    <t>3.2</t>
  </si>
  <si>
    <t>3.3</t>
  </si>
  <si>
    <t>Інші операційні витрати*</t>
  </si>
  <si>
    <t>Повна собівартість*</t>
  </si>
  <si>
    <t>Розрахунковий прибуток, усього *, у т.ч.:</t>
  </si>
  <si>
    <t>7.1</t>
  </si>
  <si>
    <t>податок на прибуток</t>
  </si>
  <si>
    <t>×</t>
  </si>
  <si>
    <t>7.2</t>
  </si>
  <si>
    <t xml:space="preserve"> дивіденди</t>
  </si>
  <si>
    <t>7.3</t>
  </si>
  <si>
    <t xml:space="preserve"> резервний фонд (капітал)</t>
  </si>
  <si>
    <t>7.4</t>
  </si>
  <si>
    <t>на розвиток виробництва (виробничі інвестиції)</t>
  </si>
  <si>
    <t>7.5</t>
  </si>
  <si>
    <t xml:space="preserve"> інше використання  прибутку</t>
  </si>
  <si>
    <t>Вартість виробництва теплової енергії за відповідними тарифами</t>
  </si>
  <si>
    <t>Тарифи на виробництво теплової енергії</t>
  </si>
  <si>
    <t>грн/Гкал</t>
  </si>
  <si>
    <t>Реалізація  теплової енергії власним споживачам</t>
  </si>
  <si>
    <t>Відпуск теплової енергії з колекторів власних котелень</t>
  </si>
  <si>
    <t>Витрати умовного палива на виробництво теплової енергії власними котельнями</t>
  </si>
  <si>
    <t>тонн</t>
  </si>
  <si>
    <t>Питомі витрати умовного палива на виробництво теплової енергії власними котельнями</t>
  </si>
  <si>
    <t>кг у.п. /Гкал</t>
  </si>
  <si>
    <t>Ціна умовного палива для власних котелень</t>
  </si>
  <si>
    <t>грн/тонн</t>
  </si>
  <si>
    <t>Витрати газу на виробництво теплової енергії власними котельнями</t>
  </si>
  <si>
    <r>
      <t>тис. м</t>
    </r>
    <r>
      <rPr>
        <vertAlign val="superscript"/>
        <sz val="8"/>
        <color theme="1"/>
        <rFont val="Times New Roman"/>
        <family val="1"/>
        <charset val="204"/>
      </rPr>
      <t>3</t>
    </r>
  </si>
  <si>
    <t>Витрати мазуту на виробництво теплової енергії власними котельнями</t>
  </si>
  <si>
    <t>Витрати вугілля на виробництво теплової енергії власними котельнями</t>
  </si>
  <si>
    <t>Витрати іншого палива на  виробництво теплової енергії власними котельнями</t>
  </si>
  <si>
    <t>одиниць</t>
  </si>
  <si>
    <t>Ціна натурального палива пункту 15</t>
  </si>
  <si>
    <r>
      <t>грн/тис.м</t>
    </r>
    <r>
      <rPr>
        <vertAlign val="superscript"/>
        <sz val="8"/>
        <color theme="1"/>
        <rFont val="Times New Roman"/>
        <family val="1"/>
        <charset val="204"/>
      </rPr>
      <t>3</t>
    </r>
  </si>
  <si>
    <t>Ціна натурального палива пункту 16</t>
  </si>
  <si>
    <t>грн/тонну</t>
  </si>
  <si>
    <t>Ціна натурального палива пункту 17</t>
  </si>
  <si>
    <t>Ціна натурального палива пункту 18</t>
  </si>
  <si>
    <t>грн/од.</t>
  </si>
  <si>
    <t>Калорійність натурального палива пункту 15</t>
  </si>
  <si>
    <r>
      <t>ккал/м</t>
    </r>
    <r>
      <rPr>
        <vertAlign val="superscript"/>
        <sz val="8"/>
        <color theme="1"/>
        <rFont val="Times New Roman"/>
        <family val="1"/>
        <charset val="204"/>
      </rPr>
      <t>3</t>
    </r>
  </si>
  <si>
    <t>Калорійність натурального палива пункту 16</t>
  </si>
  <si>
    <t>ккал/кг</t>
  </si>
  <si>
    <t>Калорійність натурального палива пункту 17</t>
  </si>
  <si>
    <t>Калорійність натурального палива пункту 18</t>
  </si>
  <si>
    <t>ккал/од.</t>
  </si>
  <si>
    <t>Обсяг покупної теплової енергії</t>
  </si>
  <si>
    <t>Ціна покупної теплової енергії</t>
  </si>
  <si>
    <t>Відпуск теплової енергії з колекторів власних ТЕЦ, ТЕС, АЕС, когенераційних установок</t>
  </si>
  <si>
    <t>Собівартість у тарифах на теплову енергію власних ТЕЦ, ТЕС, АЕС, когенераційних установок</t>
  </si>
  <si>
    <t>Питомі витрати електроенергії на виробництво теплової енергії власними котельнями</t>
  </si>
  <si>
    <t>кВт∙год/ Гкал</t>
  </si>
  <si>
    <t xml:space="preserve">Середньозважений тариф активної електроенергії </t>
  </si>
  <si>
    <t>коп./ кВт∙год</t>
  </si>
  <si>
    <t>Сумарна встановлена потужність джерел теплової енергії</t>
  </si>
  <si>
    <t>* Без урахування списання безнадійної дебіторської заборгованості та нарахування резерву сумнівних боргів.</t>
  </si>
  <si>
    <r>
      <rPr>
        <b/>
        <sz val="11"/>
        <color theme="1"/>
        <rFont val="Calibri"/>
        <family val="2"/>
        <charset val="204"/>
        <scheme val="minor"/>
      </rPr>
      <t>Додаток 4</t>
    </r>
    <r>
      <rPr>
        <sz val="11"/>
        <color theme="1"/>
        <rFont val="Calibri"/>
        <family val="2"/>
        <scheme val="minor"/>
      </rPr>
      <t xml:space="preserve">
до Порядку формування тарифів на
теплову енергію, її виробництво,
транспортування та постачання</t>
    </r>
  </si>
  <si>
    <t xml:space="preserve">Розрахунок тарифів на транспортування теплової енергії </t>
  </si>
  <si>
    <t>Усього</t>
  </si>
  <si>
    <t>період, попередній до базового (факт)</t>
  </si>
  <si>
    <t>передбачено діючим тарифом</t>
  </si>
  <si>
    <t>плановий  період</t>
  </si>
  <si>
    <t>Виробнича собівартість,  у тому числі:</t>
  </si>
  <si>
    <t>Прямі матеріальні витрати, у тому числі:</t>
  </si>
  <si>
    <t>транспортування  теплової енергії тепловими мережами інших підприємств</t>
  </si>
  <si>
    <t>вода для технологічних потреб  та водовідведення</t>
  </si>
  <si>
    <t>Прямі витрати на оплату праці</t>
  </si>
  <si>
    <t>Інші прямі витрати, у тому числі:</t>
  </si>
  <si>
    <t xml:space="preserve">амортизаційні відрахування </t>
  </si>
  <si>
    <t>інші прямі витрати</t>
  </si>
  <si>
    <t>Загальновиробничі витрати, у тому числі:</t>
  </si>
  <si>
    <t>Адміністративні витрати, у тому числі:</t>
  </si>
  <si>
    <t>Витрати на збут, у тому числі:</t>
  </si>
  <si>
    <t>інші витрати*</t>
  </si>
  <si>
    <t xml:space="preserve">Інші операційні витрати * </t>
  </si>
  <si>
    <t>Розрахунковий прибуток*, усього,  у тому числі:</t>
  </si>
  <si>
    <t xml:space="preserve">тис. грн </t>
  </si>
  <si>
    <t>дивіденди</t>
  </si>
  <si>
    <t>резервний фонд (капітал)</t>
  </si>
  <si>
    <t>інше використання  прибутку</t>
  </si>
  <si>
    <t xml:space="preserve"> Вартість транспортування  теплової енергії за відповідними тарифами</t>
  </si>
  <si>
    <t>Середньозважений тариф на транспортування теплової енергії</t>
  </si>
  <si>
    <t xml:space="preserve">  Обсяг надходження теплової енергії до мережі ліцензіата, у т.ч.:</t>
  </si>
  <si>
    <t>10.1</t>
  </si>
  <si>
    <t>власної теплової енергії</t>
  </si>
  <si>
    <t>10.2</t>
  </si>
  <si>
    <t>Втрати теплової енергії в мережах ліцензіата, всього, у т.ч.:</t>
  </si>
  <si>
    <t>11.1</t>
  </si>
  <si>
    <t>11.2</t>
  </si>
  <si>
    <t>теплової енергії інших власників</t>
  </si>
  <si>
    <t>Корисний відпуск теплової енергії з мереж ліцензіата, усього, у т.ч.:</t>
  </si>
  <si>
    <t>12.1</t>
  </si>
  <si>
    <t>господарські потреби ліцензованої діяльності ліцензіата</t>
  </si>
  <si>
    <t>12.2</t>
  </si>
  <si>
    <t>корисний відпуск теплової енергії інших власників</t>
  </si>
  <si>
    <t>12.3</t>
  </si>
  <si>
    <t>Корисний відпуск теплової енергії власним споживачам , у т.ч. на потреби:</t>
  </si>
  <si>
    <t>12.3.1</t>
  </si>
  <si>
    <t>12.3.2</t>
  </si>
  <si>
    <t>бюджетних установ</t>
  </si>
  <si>
    <t>12.3.3</t>
  </si>
  <si>
    <t>інших споживачів</t>
  </si>
  <si>
    <t>Обсяг транспортування теплової енергії ліцензіата мережами іншого(их) транспортувальника(ів)</t>
  </si>
  <si>
    <t xml:space="preserve">Тариф(и) іншого(их) транспортувальника(ів)на транспортування теплової енергії </t>
  </si>
  <si>
    <t xml:space="preserve">Керівник </t>
  </si>
  <si>
    <t>__________________</t>
  </si>
  <si>
    <t xml:space="preserve"> (підпис)</t>
  </si>
  <si>
    <t xml:space="preserve">  (ініціали, прізвище)</t>
  </si>
  <si>
    <r>
      <rPr>
        <b/>
        <sz val="11"/>
        <color theme="1"/>
        <rFont val="Calibri"/>
        <family val="2"/>
        <charset val="204"/>
        <scheme val="minor"/>
      </rPr>
      <t>Додаток 5</t>
    </r>
    <r>
      <rPr>
        <sz val="11"/>
        <color theme="1"/>
        <rFont val="Calibri"/>
        <family val="2"/>
        <scheme val="minor"/>
      </rPr>
      <t xml:space="preserve">
до Порядку формування тарифів на
теплову енергію, її виробництво,
транспортування та постачання</t>
    </r>
  </si>
  <si>
    <t xml:space="preserve">Розрахунок тарифів на постачання теплової енергії </t>
  </si>
  <si>
    <t>Виробнича собівартість, у тому числі:</t>
  </si>
  <si>
    <t>прямі матеріальні витрати</t>
  </si>
  <si>
    <r>
      <t>прямі витрати на оплату</t>
    </r>
    <r>
      <rPr>
        <sz val="8"/>
        <color theme="1"/>
        <rFont val="Times New Roman"/>
        <family val="1"/>
        <charset val="204"/>
      </rPr>
      <t xml:space="preserve"> </t>
    </r>
    <r>
      <rPr>
        <sz val="10"/>
        <color theme="1"/>
        <rFont val="Times New Roman"/>
        <family val="1"/>
        <charset val="204"/>
      </rPr>
      <t>праці</t>
    </r>
  </si>
  <si>
    <t>інші прямі витрати, у тому числі:</t>
  </si>
  <si>
    <t xml:space="preserve"> амортизаційні відрахування </t>
  </si>
  <si>
    <r>
      <t>витрати на оплату</t>
    </r>
    <r>
      <rPr>
        <sz val="8"/>
        <color theme="1"/>
        <rFont val="Times New Roman"/>
        <family val="1"/>
        <charset val="204"/>
      </rPr>
      <t xml:space="preserve"> </t>
    </r>
    <r>
      <rPr>
        <sz val="10"/>
        <color theme="1"/>
        <rFont val="Times New Roman"/>
        <family val="1"/>
        <charset val="204"/>
      </rPr>
      <t>праці</t>
    </r>
  </si>
  <si>
    <t>Витрати  на збут, у тому числі:</t>
  </si>
  <si>
    <t xml:space="preserve">Інші  операційні витрати*  </t>
  </si>
  <si>
    <t>Розрахунковий прибуток, усього, у тому числі:</t>
  </si>
  <si>
    <t xml:space="preserve">  на розвиток виробництва (виробничі інвестиції)</t>
  </si>
  <si>
    <t>Вартість постачання теплової енергії за відповідними тарифами</t>
  </si>
  <si>
    <t xml:space="preserve">Середньозважений тариф на постачання теплової енергії  </t>
  </si>
  <si>
    <t>Обсяг    реалізованої теплової енергії власним споживачам,  у тому числі на потреби:</t>
  </si>
  <si>
    <t>10.3</t>
  </si>
  <si>
    <t>інших  споживачів</t>
  </si>
  <si>
    <r>
      <rPr>
        <b/>
        <sz val="11"/>
        <color theme="1"/>
        <rFont val="Calibri"/>
        <family val="2"/>
        <charset val="204"/>
        <scheme val="minor"/>
      </rPr>
      <t>Додаток 6</t>
    </r>
    <r>
      <rPr>
        <sz val="11"/>
        <color theme="1"/>
        <rFont val="Calibri"/>
        <family val="2"/>
        <scheme val="minor"/>
      </rPr>
      <t xml:space="preserve">
до Порядку формування тарифів на
теплову енергію, її виробництво,
транспортування та постачання</t>
    </r>
  </si>
  <si>
    <t xml:space="preserve">Розрахунок тарифів на теплову енергію </t>
  </si>
  <si>
    <t>Найменування показника</t>
  </si>
  <si>
    <t>Сумарні та середньозва-жені показники</t>
  </si>
  <si>
    <t>На потреби споживачів:</t>
  </si>
  <si>
    <t>Тариф на виробництво теплової енергії, у т.ч.:</t>
  </si>
  <si>
    <t xml:space="preserve"> повна планова  собівартість  виробництва теплової енергії</t>
  </si>
  <si>
    <t>плановий прибуток</t>
  </si>
  <si>
    <t>Тариф на транспортування теплової енергії , у т.ч.:</t>
  </si>
  <si>
    <t>повна планова  собівартість  транспортування теплової енергії</t>
  </si>
  <si>
    <t>Тариф на  постачання  теплової енергії, у т.ч.:</t>
  </si>
  <si>
    <t>повна планова  собівартість  постачання теплової енергії</t>
  </si>
  <si>
    <t>Тариф на теплову енергію, у т.ч.:</t>
  </si>
  <si>
    <t>повна планова  собівартість  теплової енергії</t>
  </si>
  <si>
    <t>4.2</t>
  </si>
  <si>
    <t>Річні планові доходи від виробництва, транспортування, постачання теплової енергії, усього, у тому числі:</t>
  </si>
  <si>
    <t>повна планова  собівартість виробництва, транспортування, постачання  теплової енергії</t>
  </si>
  <si>
    <t>плановий прибуток від виробництва, транспортування, постачання  теплової енергії</t>
  </si>
  <si>
    <t>Річні планові доходи від виробництва, транспортування, постачання теплової енергії без транспортування мережами ліцензіата теплової енергії інших власників, усього, у т.ч.:</t>
  </si>
  <si>
    <t xml:space="preserve">повна планова  собівартість виробництва, транспортування, постачання  теплової енергії </t>
  </si>
  <si>
    <t xml:space="preserve">плановий прибуток від виробництва, транспортування, постачання  теплової енергії </t>
  </si>
  <si>
    <t>Плановий корисний відпуск з мереж ліцензіата теплової енергії власним споживачам та теплової енергії інших власників, у т.ч.:</t>
  </si>
  <si>
    <t xml:space="preserve">корисний відпуск теплової енергії власним споживачам </t>
  </si>
  <si>
    <t>Рівні рентабельності тарифів:</t>
  </si>
  <si>
    <t>8.1</t>
  </si>
  <si>
    <t>на виробництво теплової енергії</t>
  </si>
  <si>
    <t>8.2</t>
  </si>
  <si>
    <t>на транспортування теплової енергії</t>
  </si>
  <si>
    <t>8.3</t>
  </si>
  <si>
    <t>на постачання теплової енергії</t>
  </si>
  <si>
    <t>8.4</t>
  </si>
  <si>
    <t>на теплову енергію</t>
  </si>
  <si>
    <t>К.п.</t>
  </si>
  <si>
    <t>Пост</t>
  </si>
  <si>
    <t>ел</t>
  </si>
  <si>
    <t>вода</t>
  </si>
  <si>
    <t>мат</t>
  </si>
  <si>
    <t>пмв</t>
  </si>
  <si>
    <t>іп</t>
  </si>
  <si>
    <t>Вир/тр</t>
  </si>
  <si>
    <t>теплоенергії інших власників для транспортування мережами ліцензіата</t>
  </si>
  <si>
    <t>Транспортування теплової енергії для потреб населення</t>
  </si>
  <si>
    <t>Транспортування теплової енергії для  потреб бюджетних установ</t>
  </si>
  <si>
    <t>Транспортування теплової енергії для  потреб інших споживачів</t>
  </si>
  <si>
    <t>Постачання теплової енергії для потреб населення</t>
  </si>
  <si>
    <t>Постачання теплової енергії для  потреб бюджетних установ</t>
  </si>
  <si>
    <t>Постачання теплової енергії для  потреб інших споживачів</t>
  </si>
  <si>
    <t>Виробнича собівартість</t>
  </si>
  <si>
    <r>
      <rPr>
        <b/>
        <sz val="11"/>
        <color theme="1"/>
        <rFont val="Calibri"/>
        <family val="2"/>
        <charset val="204"/>
        <scheme val="minor"/>
      </rPr>
      <t>Додаток 7</t>
    </r>
    <r>
      <rPr>
        <sz val="11"/>
        <color theme="1"/>
        <rFont val="Calibri"/>
        <family val="2"/>
        <scheme val="minor"/>
      </rPr>
      <t xml:space="preserve">
до Порядку формування тарифів на
теплову енергію, її виробництво,
транспортування та постачання</t>
    </r>
  </si>
  <si>
    <t>Розрахунок вартості технологічного палива на виробництво теплової енергії котельнями на _________ місяць/рік</t>
  </si>
  <si>
    <t>Без ПДВ</t>
  </si>
  <si>
    <t>Вид палива</t>
  </si>
  <si>
    <t>Відпуск теплової енергії з колекторів, Гкал</t>
  </si>
  <si>
    <t>Норма питомих витрат умовного палива, кг у.п./Гкал</t>
  </si>
  <si>
    <t>Витрати умовного палива, тонн</t>
  </si>
  <si>
    <t>Калорійність натурального палива, ккал/м3, ккал/кг</t>
  </si>
  <si>
    <t>Витрати натурального палива, тис.м3, тонн</t>
  </si>
  <si>
    <t>Ціна натурального палива, грн/тис. м3, грн/тонну</t>
  </si>
  <si>
    <t>Вартість палива, тис.грн</t>
  </si>
  <si>
    <t>Ціна 1 тонни умовного палива, грн/тонну</t>
  </si>
  <si>
    <t>Газ, у т.ч. для потреб:</t>
  </si>
  <si>
    <t>Мазут, у т.ч. для потреб:</t>
  </si>
  <si>
    <t>Вугілля, у т.ч. для потреб:</t>
  </si>
  <si>
    <t>Інше технологічне паливо, у т.ч. для потреб:</t>
  </si>
  <si>
    <t>Сумарні та середньозважені показники, у т.ч. для потреб:</t>
  </si>
  <si>
    <t>_____________________</t>
  </si>
  <si>
    <t xml:space="preserve">М.П. </t>
  </si>
  <si>
    <r>
      <t xml:space="preserve">   (ініціали, прізвище</t>
    </r>
    <r>
      <rPr>
        <sz val="10"/>
        <color theme="1"/>
        <rFont val="Arial"/>
        <family val="2"/>
        <charset val="204"/>
      </rPr>
      <t>)</t>
    </r>
  </si>
  <si>
    <r>
      <rPr>
        <b/>
        <sz val="11"/>
        <color theme="1"/>
        <rFont val="Calibri"/>
        <family val="2"/>
        <charset val="204"/>
        <scheme val="minor"/>
      </rPr>
      <t>Додаток 8</t>
    </r>
    <r>
      <rPr>
        <sz val="11"/>
        <color theme="1"/>
        <rFont val="Calibri"/>
        <family val="2"/>
        <scheme val="minor"/>
      </rPr>
      <t xml:space="preserve">
до Порядку формування тарифів на теплову енергію, її виробництво, транспортування та постачання</t>
    </r>
  </si>
  <si>
    <t>Розрахунок технологічних витрат  електроенергії на виробництво теплової енергії  котельнями</t>
  </si>
  <si>
    <t>Плановий рік</t>
  </si>
  <si>
    <t>травень</t>
  </si>
  <si>
    <t>Відпуск теплової енергії з колекторів</t>
  </si>
  <si>
    <t>Норма питомих витрат електроенергії на виробництво теплової енергії</t>
  </si>
  <si>
    <t>кВт∙год /Гкал</t>
  </si>
  <si>
    <t>Обсяг споживання активної електроенергії, усього</t>
  </si>
  <si>
    <t>тис. кВт∙год</t>
  </si>
  <si>
    <t>Споживання електроенергії (І клас напруги)</t>
  </si>
  <si>
    <t>Тариф  без ПДВ (І клас напруги)</t>
  </si>
  <si>
    <t>Вартість електроенергії (І клас напруги)</t>
  </si>
  <si>
    <t>Споживання електроенергії (ІІ клас напруги)</t>
  </si>
  <si>
    <t>Тариф без ПДВ (ІІ клас напруги)</t>
  </si>
  <si>
    <t>Вартість електроенергії (ІІ клас напруги)</t>
  </si>
  <si>
    <t>тис.грн</t>
  </si>
  <si>
    <t>Вартість активної електроенергії, усього</t>
  </si>
  <si>
    <t>Споживання реактивної електроенергії</t>
  </si>
  <si>
    <t>тис. кВАр∙год</t>
  </si>
  <si>
    <t>Тариф без ПДВ</t>
  </si>
  <si>
    <t>коп./кВАр∙год</t>
  </si>
  <si>
    <t>Вартість реактивної електроенергії</t>
  </si>
  <si>
    <t>Вартість активної та реактивної електроенергії</t>
  </si>
  <si>
    <t>М.П.                                                                                               (підпис)                                                                                                    (ініціали, прізвище)</t>
  </si>
  <si>
    <r>
      <rPr>
        <b/>
        <sz val="11"/>
        <color theme="1"/>
        <rFont val="Calibri"/>
        <family val="2"/>
        <charset val="204"/>
        <scheme val="minor"/>
      </rPr>
      <t>Додаток 9</t>
    </r>
    <r>
      <rPr>
        <sz val="11"/>
        <color theme="1"/>
        <rFont val="Calibri"/>
        <family val="2"/>
        <scheme val="minor"/>
      </rPr>
      <t xml:space="preserve">
до Порядку формування тарифів на
теплову енергію, її виробництво,
транспортування та постачання</t>
    </r>
  </si>
  <si>
    <t>ЗАГАЛЬНА ХАРАКТЕРИСТИКА
ліцензіата з виробництва/транспортування/постачання теплової енергії</t>
  </si>
  <si>
    <t>Період, попередній до базового (факт)</t>
  </si>
  <si>
    <t>Передбачено діючими тарифами</t>
  </si>
  <si>
    <t>Встановлена потужність джерел теплопостачання (генеруючих джерел)</t>
  </si>
  <si>
    <t>Теплове навантаження об’єктів теплоспоживання власних споживачів</t>
  </si>
  <si>
    <t>Питоме використання палива (газ) до обсягу відпуску в мережу теплової енергії  з колекторів генеруючих джерел</t>
  </si>
  <si>
    <r>
      <t>м</t>
    </r>
    <r>
      <rPr>
        <vertAlign val="superscript"/>
        <sz val="10"/>
        <color theme="1"/>
        <rFont val="Times New Roman"/>
        <family val="1"/>
        <charset val="204"/>
      </rPr>
      <t>3</t>
    </r>
    <r>
      <rPr>
        <sz val="10"/>
        <color theme="1"/>
        <rFont val="Times New Roman"/>
        <family val="1"/>
        <charset val="204"/>
      </rPr>
      <t xml:space="preserve"> /Гкал</t>
    </r>
  </si>
  <si>
    <t>інше паливо (вказати)</t>
  </si>
  <si>
    <t>Фактичне питоме використання умовного палива на відпуск теплової енергії з колекторів генеруючих джерел</t>
  </si>
  <si>
    <t>кг у.п./Гкал</t>
  </si>
  <si>
    <t>Встановлений норматив використання умовного палива на відпуск теплової енергії з колекторів генеруючих джерел</t>
  </si>
  <si>
    <t>Обсяг виробленої теплової енергії</t>
  </si>
  <si>
    <t>Обсяг використання теплової енергії на власні потреби джерел теплопостачання (генеруючих джерел)</t>
  </si>
  <si>
    <t>Обсяг відпущеної в мережу теплової енергії з колекторів генеруючих джерел</t>
  </si>
  <si>
    <t>Середньооблікова чисельність персоналу ліцензованої діяльності</t>
  </si>
  <si>
    <t>осіб</t>
  </si>
  <si>
    <t>Середньомісячна заробітна плата персоналу ліцензованої діяльності</t>
  </si>
  <si>
    <t>грн</t>
  </si>
  <si>
    <t>Витрати на оплату праці у повній собівартості, усього</t>
  </si>
  <si>
    <t>Витрати на ремонт та інше поліпшення основних засобів у повній собівартості, усього</t>
  </si>
  <si>
    <t>у т. ч. без заробітної плати з нарахуваннями</t>
  </si>
  <si>
    <t>Амортизаційні відрахування у повній собівартості, усього</t>
  </si>
  <si>
    <t>Витрати на електроенергію у повній собівартості, усього</t>
  </si>
  <si>
    <t>Загальна довжина теплових мереж у двотрубному виразі станом на кінець року</t>
  </si>
  <si>
    <t>км</t>
  </si>
  <si>
    <t xml:space="preserve"> грн</t>
  </si>
  <si>
    <t>Річний обсяг надходження теплової енергії в мережі ліцензіата</t>
  </si>
  <si>
    <t>Фактичні втрати теплової енергії у власних мережах:</t>
  </si>
  <si>
    <t>у %</t>
  </si>
  <si>
    <t>Нормативні втрати теплової енергії у власних мережах:</t>
  </si>
  <si>
    <t>Річний обсяг транспортування теплової енергії мережами, в т.ч.:</t>
  </si>
  <si>
    <t xml:space="preserve">власної теплової енергії мережами сторонніх підприємств </t>
  </si>
  <si>
    <t>власними тепловими мережами всього, у т.ч.:</t>
  </si>
  <si>
    <t xml:space="preserve"> 7.2.1</t>
  </si>
  <si>
    <t xml:space="preserve"> 7.2.2</t>
  </si>
  <si>
    <t>9.1</t>
  </si>
  <si>
    <r>
      <t xml:space="preserve"> 12</t>
    </r>
    <r>
      <rPr>
        <sz val="16"/>
        <color theme="1"/>
        <rFont val="Times New Roman"/>
        <family val="1"/>
        <charset val="204"/>
      </rPr>
      <t>*</t>
    </r>
  </si>
  <si>
    <t>Теплове навантаження об’єктів теплоспоживання споживачів інших власників теплової енергії, яка транспортується мережами ліцензіата, у т.ч. на потреби:</t>
  </si>
  <si>
    <t>Кількість споживачів (абонентів) ліцензіата всього, у т.ч.:</t>
  </si>
  <si>
    <t>населення – фізичні особи</t>
  </si>
  <si>
    <t>виконавці комунальних послуг з опалення та ГВП</t>
  </si>
  <si>
    <t>бюджетні  установи</t>
  </si>
  <si>
    <t>інші споживачі</t>
  </si>
  <si>
    <t>Річний обсяг постачання теплової енергії споживачам, у тому числі на потреби:</t>
  </si>
  <si>
    <t>населення – фізичних осіб</t>
  </si>
  <si>
    <t xml:space="preserve"> 4.1.1</t>
  </si>
  <si>
    <t>у тому числі, що обліковується приладами обліку</t>
  </si>
  <si>
    <t>виконавців комунальних послуг для населення з опалення та ГВП</t>
  </si>
  <si>
    <t xml:space="preserve"> 4.2.1</t>
  </si>
  <si>
    <t>4.3</t>
  </si>
  <si>
    <t>бюджетних  установ</t>
  </si>
  <si>
    <t xml:space="preserve"> 4.3.1</t>
  </si>
  <si>
    <t>4.4</t>
  </si>
  <si>
    <t xml:space="preserve"> 4.4.1</t>
  </si>
  <si>
    <t>* Заповнюється при встановленні двоставкових тарифів.</t>
  </si>
  <si>
    <r>
      <rPr>
        <b/>
        <sz val="11"/>
        <color theme="1"/>
        <rFont val="Calibri"/>
        <family val="2"/>
        <charset val="204"/>
        <scheme val="minor"/>
      </rPr>
      <t>Додаток 10</t>
    </r>
    <r>
      <rPr>
        <sz val="11"/>
        <color theme="1"/>
        <rFont val="Calibri"/>
        <family val="2"/>
        <scheme val="minor"/>
      </rPr>
      <t xml:space="preserve">
до Порядку формування тарифів на
теплову енергію, її виробництво,
транспортування та постачання</t>
    </r>
  </si>
  <si>
    <t>Розрахунок двоставкових тарифів на теплову енергію</t>
  </si>
  <si>
    <t>Найменування показників</t>
  </si>
  <si>
    <t xml:space="preserve">Сумарні та середньо- зважені показники </t>
  </si>
  <si>
    <t>Для потреб споживачів</t>
  </si>
  <si>
    <t>бюджетні установи</t>
  </si>
  <si>
    <t xml:space="preserve"> Обсяг реалізації теплової енергії власним споживачам</t>
  </si>
  <si>
    <t xml:space="preserve"> Теплове навантаження об’єктів теплоспоживання власних споживачів</t>
  </si>
  <si>
    <t>Повна планова собівартість виробництва теплової енергії, усього, у т.ч.:</t>
  </si>
  <si>
    <t>умовно змінні витрати, усього, у т.ч.:</t>
  </si>
  <si>
    <t>3.1.1</t>
  </si>
  <si>
    <t>витрати на технологічне паливо для виробництва теплової енергії котельнями</t>
  </si>
  <si>
    <t>3.1.2</t>
  </si>
  <si>
    <t>витрати на технологічну електроенергію для виробництва теплової енергії котельнями</t>
  </si>
  <si>
    <t>3.1.3</t>
  </si>
  <si>
    <t>покупна теплова енергія  та  собівартість теплової енергії власних ТЕЦ, ТЕС, АЕС, когенераційних установок</t>
  </si>
  <si>
    <t>умовно постійні витрати, усього – решта витрат повної планової собівартості виробництва теплової енергії</t>
  </si>
  <si>
    <t xml:space="preserve">  Плановий прибуток в тарифах на      виробництво теплової енергії, усього, у т.ч.:</t>
  </si>
  <si>
    <t>в умовно-змінній частині</t>
  </si>
  <si>
    <t>в умовно-постійній частині</t>
  </si>
  <si>
    <t>умовно-змінна частина двоставкового тарифу на виробництво теплової енергії, у т.ч.:</t>
  </si>
  <si>
    <r>
      <t>складова собівартості (пункт 3.1/</t>
    </r>
    <r>
      <rPr>
        <sz val="8"/>
        <color theme="1"/>
        <rFont val="Times New Roman"/>
        <family val="1"/>
        <charset val="204"/>
      </rPr>
      <t xml:space="preserve"> </t>
    </r>
    <r>
      <rPr>
        <sz val="10"/>
        <color theme="1"/>
        <rFont val="Times New Roman"/>
        <family val="1"/>
        <charset val="204"/>
      </rPr>
      <t>пункт 1)</t>
    </r>
  </si>
  <si>
    <t>складова прибутку (пункт 4.1/ пункт 1)</t>
  </si>
  <si>
    <t>рівень рентабельності</t>
  </si>
  <si>
    <t>Умовно-постійна частина двоставкового тарифу на виробництво теплової енергії – місячна абонентська плата на одиницю теплового навантаження, у т.ч.:</t>
  </si>
  <si>
    <t>грн/Гкал /год</t>
  </si>
  <si>
    <t>складова собівартості (пункт 3.2/ пункт 2/12)</t>
  </si>
  <si>
    <t>складова прибутку (пункт 4.2/ пункт 2/12)</t>
  </si>
  <si>
    <t>грн./Гкал/год</t>
  </si>
  <si>
    <t>Теплове навантаження об’єктів теплоспоживання власних споживачів та споживачів інших власників теплової енергії, яка транспортується мережами ліцензіата</t>
  </si>
  <si>
    <t>Повна планова собівартість транспортування теплової енергії, усього – умовно-постійні витрати</t>
  </si>
  <si>
    <t xml:space="preserve">Плановий прибуток в тарифах на транспортування теплової енергії </t>
  </si>
  <si>
    <t>Місячна абонентська плата за транспортування теплової енергії на одиницю теплового навантаження, у т.ч.:</t>
  </si>
  <si>
    <t>грн./Гкал /год</t>
  </si>
  <si>
    <t>складова собівартості (пункт 8/ пункт 7/12)</t>
  </si>
  <si>
    <t>складова прибутку (пункт 9/ пункт 7/12)</t>
  </si>
  <si>
    <t>Повна планова собівартість постачання теплової енергії, усього – умовно-постійні витрати</t>
  </si>
  <si>
    <t xml:space="preserve">Плановий прибуток в тарифах на постачання теплової енергії </t>
  </si>
  <si>
    <t>Місячна абонентська плата за постачання теплової енергії на одиницю теплового навантаження, у т.ч.:</t>
  </si>
  <si>
    <t>грн / Гкал /год</t>
  </si>
  <si>
    <t>13.1</t>
  </si>
  <si>
    <t>складова собівартості (пункт 11/ пункт 2/12)</t>
  </si>
  <si>
    <t>13.2</t>
  </si>
  <si>
    <t>складова прибутку (пункт 12/ пункт 2/12)</t>
  </si>
  <si>
    <t>13.3</t>
  </si>
  <si>
    <t>Двоставкові тарифи на теплову енергію для кінцевих споживачів</t>
  </si>
  <si>
    <t>Умовно-змінна частина двоставкового тарифу на теплову енергію (пункт 5), у т.ч.:</t>
  </si>
  <si>
    <t>14.1</t>
  </si>
  <si>
    <t xml:space="preserve">складова собівартості (пункт 5.1) </t>
  </si>
  <si>
    <t>14.2</t>
  </si>
  <si>
    <t>складова прибутку (пункт 5.2)</t>
  </si>
  <si>
    <t>14.3</t>
  </si>
  <si>
    <t>Умовно-постійна частина двоставкового тарифу на теплову енергію – місячна абонентська плата на одиницю теплового навантаження (пункт 6 + пункт 10 + пункт 13), у т.ч.:</t>
  </si>
  <si>
    <t>15.1</t>
  </si>
  <si>
    <t>складова собівартості (пункт 6.1 + пункт 10.1+ пункт 13.1)</t>
  </si>
  <si>
    <t>15.2</t>
  </si>
  <si>
    <t>складова прибутку (пункт 6.2 +  пункт 10.2 + пункт 13.2)</t>
  </si>
  <si>
    <t>15.3</t>
  </si>
  <si>
    <t xml:space="preserve">             (підпис)</t>
  </si>
  <si>
    <r>
      <rPr>
        <u/>
        <sz val="11"/>
        <color theme="1"/>
        <rFont val="Calibri"/>
        <family val="2"/>
        <charset val="204"/>
        <scheme val="minor"/>
      </rPr>
      <t>При заповненні листа</t>
    </r>
    <r>
      <rPr>
        <b/>
        <u/>
        <sz val="11"/>
        <color theme="1"/>
        <rFont val="Calibri"/>
        <family val="2"/>
        <charset val="204"/>
        <scheme val="minor"/>
      </rPr>
      <t xml:space="preserve"> "5_Розрахунок тарифів"</t>
    </r>
    <r>
      <rPr>
        <b/>
        <sz val="11"/>
        <color theme="1"/>
        <rFont val="Calibri"/>
        <family val="2"/>
        <charset val="204"/>
        <scheme val="minor"/>
      </rPr>
      <t xml:space="preserve"> </t>
    </r>
    <r>
      <rPr>
        <sz val="11"/>
        <color theme="1"/>
        <rFont val="Calibri"/>
        <family val="2"/>
        <charset val="204"/>
        <scheme val="minor"/>
      </rPr>
      <t xml:space="preserve">необхідно в </t>
    </r>
    <r>
      <rPr>
        <sz val="11"/>
        <color theme="1"/>
        <rFont val="Calibri"/>
        <family val="2"/>
        <scheme val="minor"/>
      </rPr>
      <t xml:space="preserve">ячейках із зеленою заливкою проставити значення показників: </t>
    </r>
    <r>
      <rPr>
        <i/>
        <sz val="11"/>
        <color theme="1"/>
        <rFont val="Calibri"/>
        <family val="2"/>
        <charset val="204"/>
        <scheme val="minor"/>
      </rPr>
      <t>суму погодженої інвестиційної програми в розрізі видів діяльності, процент рентабельності в розрізі категорій споживачів, розмір витрат з податку на прибуток, діючі тарифи в розрізі категорій споживачів та середньозважений тариф для всіх категорій</t>
    </r>
    <r>
      <rPr>
        <sz val="11"/>
        <color theme="1"/>
        <rFont val="Calibri"/>
        <family val="2"/>
        <scheme val="minor"/>
      </rPr>
      <t>.</t>
    </r>
  </si>
  <si>
    <t>5.1.1</t>
  </si>
  <si>
    <t xml:space="preserve"> Теплова енергія інших власників (населення)</t>
  </si>
  <si>
    <t xml:space="preserve"> Теплова енергія інших власників (всього)</t>
  </si>
  <si>
    <t>5.1.2</t>
  </si>
  <si>
    <t>5.1.3</t>
  </si>
  <si>
    <t xml:space="preserve"> Теплова енергія інших власників (бюджет)</t>
  </si>
  <si>
    <t xml:space="preserve"> Теплова енергія інших власників (інші)</t>
  </si>
  <si>
    <r>
      <t>Тарифи на теплову енергію та їх структура в розрахунку на 1 Гкал  будуть розраховані в листах даного файлу тільки після заповнення листа "</t>
    </r>
    <r>
      <rPr>
        <b/>
        <sz val="11"/>
        <color rgb="FFFF0000"/>
        <rFont val="Calibri"/>
        <family val="2"/>
        <charset val="204"/>
        <scheme val="minor"/>
      </rPr>
      <t>Д2</t>
    </r>
    <r>
      <rPr>
        <sz val="11"/>
        <color rgb="FFFF0000"/>
        <rFont val="Calibri"/>
        <family val="2"/>
        <charset val="204"/>
        <scheme val="minor"/>
      </rPr>
      <t>" (Річний план виробництва, транспортування та постачання теплової енергії).</t>
    </r>
  </si>
  <si>
    <r>
      <t>на теплову енергію</t>
    </r>
    <r>
      <rPr>
        <b/>
        <sz val="14"/>
        <color theme="1"/>
        <rFont val="Calibri"/>
        <family val="2"/>
        <charset val="204"/>
        <scheme val="minor"/>
      </rPr>
      <t>*</t>
    </r>
  </si>
  <si>
    <r>
      <t>на іншу діяльність</t>
    </r>
    <r>
      <rPr>
        <b/>
        <sz val="14"/>
        <color theme="1"/>
        <rFont val="Calibri"/>
        <family val="2"/>
        <charset val="204"/>
        <scheme val="minor"/>
      </rPr>
      <t>*</t>
    </r>
  </si>
  <si>
    <t>6.4</t>
  </si>
  <si>
    <t>6.4.1</t>
  </si>
  <si>
    <t>6.4.2</t>
  </si>
  <si>
    <t>6.4.3</t>
  </si>
  <si>
    <t xml:space="preserve"> Теплове навантаження інших власників (всього)</t>
  </si>
  <si>
    <t xml:space="preserve"> Теплове навантаження інших власників (населення)</t>
  </si>
  <si>
    <t xml:space="preserve">  Теплове навантаження інших власників (бюджет)</t>
  </si>
  <si>
    <t xml:space="preserve"> Теплове навантаження інших власників (інші)</t>
  </si>
  <si>
    <r>
      <t xml:space="preserve">Увага!!!
В листах даного файлу ліцензіатом </t>
    </r>
    <r>
      <rPr>
        <b/>
        <u/>
        <sz val="11"/>
        <color rgb="FFFF0000"/>
        <rFont val="Calibri"/>
        <family val="2"/>
        <charset val="204"/>
        <scheme val="minor"/>
      </rPr>
      <t>заповнюються/коригуються тільки ячейки, із заливкою зеленого кольору!</t>
    </r>
    <r>
      <rPr>
        <b/>
        <sz val="11"/>
        <color rgb="FFFF0000"/>
        <rFont val="Calibri"/>
        <family val="2"/>
        <charset val="204"/>
        <scheme val="minor"/>
      </rPr>
      <t xml:space="preserve"> Розрядність занесених значень в ячейках повинна відповідати розрядності, вказаній в одиницях виміру.</t>
    </r>
  </si>
  <si>
    <r>
      <rPr>
        <u/>
        <sz val="11"/>
        <color theme="1"/>
        <rFont val="Calibri"/>
        <family val="2"/>
        <charset val="204"/>
        <scheme val="minor"/>
      </rPr>
      <t>При заповненні листа</t>
    </r>
    <r>
      <rPr>
        <b/>
        <u/>
        <sz val="11"/>
        <color theme="1"/>
        <rFont val="Calibri"/>
        <family val="2"/>
        <charset val="204"/>
        <scheme val="minor"/>
      </rPr>
      <t xml:space="preserve"> "3_Структура витрат тарифів"</t>
    </r>
    <r>
      <rPr>
        <b/>
        <sz val="11"/>
        <color theme="1"/>
        <rFont val="Calibri"/>
        <family val="2"/>
        <charset val="204"/>
        <scheme val="minor"/>
      </rPr>
      <t xml:space="preserve"> </t>
    </r>
    <r>
      <rPr>
        <sz val="11"/>
        <color theme="1"/>
        <rFont val="Calibri"/>
        <family val="2"/>
        <charset val="204"/>
        <scheme val="minor"/>
      </rPr>
      <t xml:space="preserve">необхідно в </t>
    </r>
    <r>
      <rPr>
        <sz val="11"/>
        <color theme="1"/>
        <rFont val="Calibri"/>
        <family val="2"/>
        <scheme val="minor"/>
      </rPr>
      <t xml:space="preserve">ячейках із зеленою заливкою проставити значення показників: </t>
    </r>
    <r>
      <rPr>
        <i/>
        <sz val="11"/>
        <color theme="1"/>
        <rFont val="Calibri"/>
        <family val="2"/>
        <charset val="204"/>
        <scheme val="minor"/>
      </rPr>
      <t>"Паливо", "Вартість покупної теплової енергії та/або собівартість виробництва власних ТЕЦ", "Інші операційні витрати", "Інші витрати"</t>
    </r>
    <r>
      <rPr>
        <sz val="11"/>
        <color theme="1"/>
        <rFont val="Calibri"/>
        <family val="2"/>
        <scheme val="minor"/>
      </rPr>
      <t xml:space="preserve">.  Зазначені показники проставляються тільки в даному листі,  а їх значення автоматично відображаються в інших листах файлу. </t>
    </r>
    <r>
      <rPr>
        <b/>
        <sz val="10"/>
        <rFont val="Calibri"/>
        <family val="2"/>
        <charset val="204"/>
        <scheme val="minor"/>
      </rPr>
      <t>Увага!!! Надходження теплової енергії в мережу, її корисний відпуск за видами діяльності, в розрізі категорій споживачів та інші технічні показники заповнюються в листі Д2 (в решту листів зазначені показники переносяться автоматично).</t>
    </r>
  </si>
  <si>
    <t>При повному і правильному заповненні даних відповідні показники повинні відповідати показникам, що вказані у формах статистичної звітності 6-НКРЕ-ЖКК та пояснень до неї.</t>
  </si>
  <si>
    <t>Всього повна собівартість теплової енергії</t>
  </si>
  <si>
    <t>Всього витрат:</t>
  </si>
  <si>
    <t>Паливо котелень</t>
  </si>
  <si>
    <t>Витрати на електроенергію</t>
  </si>
  <si>
    <t>Витрати на ремонт підрядним способом</t>
  </si>
  <si>
    <t>Всього по елементу в собівартості теплової енергії за сукупністю прямих, загальновиробничих та адміністративних витрат</t>
  </si>
  <si>
    <r>
      <rPr>
        <b/>
        <sz val="14"/>
        <color theme="1"/>
        <rFont val="Calibri"/>
        <family val="2"/>
        <charset val="204"/>
        <scheme val="minor"/>
      </rPr>
      <t>*</t>
    </r>
    <r>
      <rPr>
        <b/>
        <sz val="11"/>
        <color theme="1"/>
        <rFont val="Calibri"/>
        <family val="2"/>
        <charset val="204"/>
        <scheme val="minor"/>
      </rPr>
      <t xml:space="preserve"> розподіл накладних витрат на всі види діяльності (ліцензовані та неліцензовані) проведено пропорційно розподілу загальної суми прямих витрат на оплату праці</t>
    </r>
  </si>
  <si>
    <t xml:space="preserve"> (жовта заливка) розподіл загальновиробничих витрат по видах ліцензованої діяльності теплової енергії проведено пропорційно розподілу загальної суми  прямих витрат теплової енергії</t>
  </si>
  <si>
    <t xml:space="preserve"> (блакитна заливка) розподіл адміністративних витрат по видах ліцензованої діяльності теплової енергії проведено пропорційно розподілу загальної суми виробничої собівартості теплової енергії</t>
  </si>
  <si>
    <t>Витрати операційної діяльності (крім витрат на паливо, покупну ТЕ, собівартість власних ТЕЦ, транспортування)</t>
  </si>
  <si>
    <t>Всього витрати собівартості в тарифах на теплову енергію</t>
  </si>
  <si>
    <t>ІП усього, грн.</t>
  </si>
  <si>
    <t>в т.ч. за рахунок прибутку</t>
  </si>
  <si>
    <t>Згідно затвердженої інвестиційної програми (ІП)</t>
  </si>
  <si>
    <t>Розподіл інвестиційної складової прибутку</t>
  </si>
  <si>
    <t>Розрахунковий розмір рентабельності</t>
  </si>
  <si>
    <t>Рентабельність у тарифах</t>
  </si>
  <si>
    <r>
      <t>Лист</t>
    </r>
    <r>
      <rPr>
        <b/>
        <u/>
        <sz val="11"/>
        <color theme="1"/>
        <rFont val="Calibri"/>
        <family val="2"/>
        <charset val="204"/>
        <scheme val="minor"/>
      </rPr>
      <t xml:space="preserve"> "4_Структура пл.соб." </t>
    </r>
    <r>
      <rPr>
        <u/>
        <sz val="11"/>
        <color theme="1"/>
        <rFont val="Calibri"/>
        <family val="2"/>
        <charset val="204"/>
        <scheme val="minor"/>
      </rPr>
      <t xml:space="preserve">не заповнюється.
</t>
    </r>
    <r>
      <rPr>
        <sz val="11"/>
        <color theme="1"/>
        <rFont val="Calibri"/>
        <family val="2"/>
        <charset val="204"/>
        <scheme val="minor"/>
      </rPr>
      <t>Зазначені в листі показники розраховуються автоматично по мірі заповенення листів "1_Структура витрат по елементах" та "2_ФОП".</t>
    </r>
  </si>
  <si>
    <t>Матеріали на ремонт господарським способом</t>
  </si>
  <si>
    <t>прямі витрати по тепловій енергії</t>
  </si>
  <si>
    <t>Річний фонд оплати праці працівників вцілому по підприємству</t>
  </si>
  <si>
    <t>Виробнича собівартістб</t>
  </si>
  <si>
    <t>Всього операційних</t>
  </si>
  <si>
    <r>
      <rPr>
        <u/>
        <sz val="11"/>
        <color theme="1"/>
        <rFont val="Calibri"/>
        <family val="2"/>
        <charset val="204"/>
        <scheme val="minor"/>
      </rPr>
      <t>При заповненні листа</t>
    </r>
    <r>
      <rPr>
        <b/>
        <u/>
        <sz val="11"/>
        <color theme="1"/>
        <rFont val="Calibri"/>
        <family val="2"/>
        <charset val="204"/>
        <scheme val="minor"/>
      </rPr>
      <t xml:space="preserve"> "1_Структура витрат по елементах" </t>
    </r>
    <r>
      <rPr>
        <u/>
        <sz val="11"/>
        <color theme="1"/>
        <rFont val="Calibri"/>
        <family val="2"/>
        <charset val="204"/>
        <scheme val="minor"/>
      </rPr>
      <t>необхідно:</t>
    </r>
    <r>
      <rPr>
        <sz val="11"/>
        <color theme="1"/>
        <rFont val="Calibri"/>
        <family val="2"/>
        <scheme val="minor"/>
      </rPr>
      <t xml:space="preserve"> 
1) в ячейці А3 вказати назву ліцензіата  та плановий період;
2) в інших ячейках із зеленою заливкою проставити розміри всіх планових та фактичних витрат, що входять до складу прямих, загальновиробничих та адміністративних витрат (</t>
    </r>
    <r>
      <rPr>
        <b/>
        <sz val="11"/>
        <color theme="1"/>
        <rFont val="Calibri"/>
        <family val="2"/>
        <charset val="204"/>
        <scheme val="minor"/>
      </rPr>
      <t>всі елементи витрат, крім перших дев"яти, ліцензіатом визначаються самостійно, виходячи із номенклатури планових та фактичних витрат підприємства</t>
    </r>
    <r>
      <rPr>
        <sz val="11"/>
        <color theme="1"/>
        <rFont val="Calibri"/>
        <family val="2"/>
        <scheme val="minor"/>
      </rPr>
      <t xml:space="preserve">);
3) для коректного автоматичного заповнення додатків до Порядку №242 (листи Д3-Д10) необхідно біля розміру прямих планових витрат, в сусідній ячейці праворуч, вказати належність цього елементу витрат до конкретної статті прямих витрат (статтю необхідно вибрати зі списку, що розкривається). Поки по елементу прямих витрат не буде вказано його належність, то ячейка з розміром цих витрат буде підсвічена червоним кольором.
</t>
    </r>
    <r>
      <rPr>
        <b/>
        <sz val="9"/>
        <color theme="1"/>
        <rFont val="Calibri"/>
        <family val="2"/>
        <charset val="204"/>
        <scheme val="minor"/>
      </rPr>
      <t xml:space="preserve">Увага!!! Планові витрати палива на виробництво теплової енергії, планові витрати на покупну теплову енергію та/або собівартість виробництва власних ТЕЦ і вартість транспортування теплової енергії мережами інших власників проставляються в листі "3_Розподіл планової собівартості"; витрати на оплату праці - в листі "2_ФОП".
</t>
    </r>
    <r>
      <rPr>
        <b/>
        <sz val="9"/>
        <color rgb="FFFF0000"/>
        <rFont val="Calibri"/>
        <family val="2"/>
        <charset val="204"/>
        <scheme val="minor"/>
      </rPr>
      <t>В листі "1_Структура витрат по елементах" не допускається підбивання сум по стовбцях, оскільки це призводить до некоректного розрахунку планових витрат на одиницю продукції!</t>
    </r>
  </si>
  <si>
    <t>в200114</t>
  </si>
  <si>
    <t>% росту плану 2015 в порівнянні з фактом 2014</t>
  </si>
  <si>
    <t>Знос МШП</t>
  </si>
  <si>
    <t>Запчастини</t>
  </si>
  <si>
    <t>Послуги зв'язку</t>
  </si>
  <si>
    <t>Комунальні послуги</t>
  </si>
  <si>
    <t>Оголошення в газеті</t>
  </si>
  <si>
    <t>Медогляд</t>
  </si>
  <si>
    <t>Відрядні</t>
  </si>
  <si>
    <t>Винагорода по квартплаті</t>
  </si>
  <si>
    <t>Передача інформації</t>
  </si>
  <si>
    <t>Послуги банку, розр.кас. обсл.</t>
  </si>
  <si>
    <t>Земельний податок</t>
  </si>
  <si>
    <t>Періодичні видання</t>
  </si>
  <si>
    <t>Консультац. (інформ. послуг. аудит)</t>
  </si>
  <si>
    <t>Матеріали (канцтовари), марки</t>
  </si>
  <si>
    <t>Скретч картки</t>
  </si>
  <si>
    <t>Супровід прогр. Забезпечення</t>
  </si>
  <si>
    <t>Утилізація ламп</t>
  </si>
  <si>
    <t>Семінар</t>
  </si>
  <si>
    <t>Обладнання ОДС</t>
  </si>
  <si>
    <t>Видача електронного ключа</t>
  </si>
  <si>
    <t>Судовий збір</t>
  </si>
  <si>
    <t>Юридичні послуги</t>
  </si>
  <si>
    <t>Марки</t>
  </si>
  <si>
    <t>Відправлення цінних листів</t>
  </si>
  <si>
    <t>Дезроботи</t>
  </si>
  <si>
    <t>Підготовка та провед. До СОН</t>
  </si>
  <si>
    <t>Делегування доменного імені КМКП</t>
  </si>
  <si>
    <t>Підключення сервісу Каб.зам.</t>
  </si>
  <si>
    <t>Супровід 1-С- підпр.8</t>
  </si>
  <si>
    <t>Технічне обслуговування ліфтів</t>
  </si>
  <si>
    <t>Диспетчирезація ліфтів</t>
  </si>
  <si>
    <t>Послуги сервісу "Тариф"</t>
  </si>
  <si>
    <t>Екологічний податок</t>
  </si>
  <si>
    <t>Водопостачання РАЕС</t>
  </si>
  <si>
    <t>Плата за користування надрами</t>
  </si>
  <si>
    <t xml:space="preserve">Охорона об'єктів </t>
  </si>
  <si>
    <t>Благоустрій (бюджет)</t>
  </si>
  <si>
    <t>Витрати на збут</t>
  </si>
  <si>
    <t>Інша діяльність</t>
  </si>
  <si>
    <t>Випробування вогнегасників,гідрантів</t>
  </si>
  <si>
    <t>Обстеження на вик. робіт підв.неб.</t>
  </si>
  <si>
    <t>1.32222.2</t>
  </si>
  <si>
    <t>Послуги СЕС (дезроботи), дослід.</t>
  </si>
  <si>
    <t>Спецодяг</t>
  </si>
  <si>
    <t>Спецхарчування</t>
  </si>
  <si>
    <t>Повірка засобів вимір.техн. та ліч.</t>
  </si>
  <si>
    <t>всього витрат по підприэмству</t>
  </si>
  <si>
    <t>Видача технічних умов</t>
  </si>
  <si>
    <t>Навч. та перевірка знань семінар</t>
  </si>
  <si>
    <r>
      <t xml:space="preserve">Планові витрати </t>
    </r>
    <r>
      <rPr>
        <b/>
        <sz val="11"/>
        <color theme="1"/>
        <rFont val="Calibri"/>
        <family val="2"/>
        <charset val="204"/>
        <scheme val="minor"/>
      </rPr>
      <t>на 2017 рік</t>
    </r>
  </si>
  <si>
    <r>
      <t xml:space="preserve">Фактичні витрати згідно пояснень до Ф.8-НКРЕ </t>
    </r>
    <r>
      <rPr>
        <b/>
        <u/>
        <sz val="11"/>
        <color theme="1"/>
        <rFont val="Calibri"/>
        <family val="2"/>
        <charset val="204"/>
        <scheme val="minor"/>
      </rPr>
      <t>за 2015 рік</t>
    </r>
    <r>
      <rPr>
        <sz val="10"/>
        <color theme="1"/>
        <rFont val="Calibri"/>
        <family val="2"/>
        <charset val="204"/>
        <scheme val="minor"/>
      </rPr>
      <t>, перераховані у відповідності до методології розрахунку планових витрат</t>
    </r>
  </si>
  <si>
    <r>
      <t xml:space="preserve">Фактичні витрати згідно пояснень до Ф.8-НКРЕ </t>
    </r>
    <r>
      <rPr>
        <b/>
        <u/>
        <sz val="11"/>
        <color theme="1"/>
        <rFont val="Calibri"/>
        <family val="2"/>
        <charset val="204"/>
        <scheme val="minor"/>
      </rPr>
      <t>за 2016 рік</t>
    </r>
    <r>
      <rPr>
        <sz val="10"/>
        <color theme="1"/>
        <rFont val="Calibri"/>
        <family val="2"/>
        <charset val="204"/>
        <scheme val="minor"/>
      </rPr>
      <t>, перераховані у відповідності до методології розрахунку планових витрат</t>
    </r>
  </si>
  <si>
    <t>Кузнецовське міське комунальне підприємство 2017 рік</t>
  </si>
  <si>
    <t>Виконавчий збір</t>
  </si>
  <si>
    <t>Ремонт тепловодолічильника</t>
  </si>
  <si>
    <t xml:space="preserve">Послуга по гідрометрообсл. </t>
  </si>
  <si>
    <t>Протипожежна автоматика</t>
  </si>
  <si>
    <t>Огляд будівлі</t>
  </si>
  <si>
    <t>Розприділення води</t>
  </si>
  <si>
    <t>Дослідження грунту на звалищі</t>
  </si>
  <si>
    <t>Витрати за рахунок бюджету</t>
  </si>
  <si>
    <t>Збір за користування надрами</t>
  </si>
  <si>
    <t>Членські внески</t>
  </si>
  <si>
    <t>Розприділення теплопостачання, водопост</t>
  </si>
  <si>
    <t>Розприділення автотранспорту</t>
  </si>
  <si>
    <t>Витрати на інші види діяльності</t>
  </si>
  <si>
    <t>Страхування</t>
  </si>
  <si>
    <t>Надання прав корис. програм.</t>
  </si>
  <si>
    <t>Ремонт основних засобів (оргтехніка)</t>
  </si>
  <si>
    <t>Інші витрати автотранспорту (в т.ч. паливо)</t>
  </si>
  <si>
    <t>% росту план 2017 в порівнянні з фактом 2016</t>
  </si>
  <si>
    <t>Директор КМКП</t>
  </si>
  <si>
    <t>І.С. Семенюк</t>
  </si>
  <si>
    <t>Начальник ПЕВ</t>
  </si>
  <si>
    <t>О.О. Коробка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</si>
</sst>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г_р_н_._-;\-* #,##0.00\ _г_р_н_._-;_-* &quot;-&quot;??\ _г_р_н_._-;_-@_-"/>
    <numFmt numFmtId="165" formatCode="_(* #,##0.00_);_(* \(#,##0.00\);_(* &quot;-&quot;??_);_(@_)"/>
    <numFmt numFmtId="166" formatCode="0.0"/>
    <numFmt numFmtId="167" formatCode="0.00000000"/>
    <numFmt numFmtId="168" formatCode="0.000"/>
    <numFmt numFmtId="169" formatCode="0.000000"/>
  </numFmts>
  <fonts count="8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9"/>
      <color theme="1"/>
      <name val="Calibri"/>
      <family val="2"/>
      <scheme val="minor"/>
    </font>
    <font>
      <b/>
      <sz val="9"/>
      <color theme="1"/>
      <name val="Calibri"/>
      <family val="2"/>
      <charset val="204"/>
      <scheme val="minor"/>
    </font>
    <font>
      <sz val="9"/>
      <color theme="1"/>
      <name val="Calibri"/>
      <family val="2"/>
      <charset val="204"/>
      <scheme val="minor"/>
    </font>
    <font>
      <i/>
      <sz val="11"/>
      <color theme="1"/>
      <name val="Calibri"/>
      <family val="2"/>
      <charset val="204"/>
      <scheme val="minor"/>
    </font>
    <font>
      <b/>
      <i/>
      <sz val="11"/>
      <color theme="1"/>
      <name val="Calibri"/>
      <family val="2"/>
      <charset val="204"/>
      <scheme val="minor"/>
    </font>
    <font>
      <i/>
      <sz val="11"/>
      <color rgb="FF7030A0"/>
      <name val="Calibri"/>
      <family val="2"/>
      <charset val="204"/>
      <scheme val="minor"/>
    </font>
    <font>
      <b/>
      <sz val="12"/>
      <color theme="1"/>
      <name val="Calibri"/>
      <family val="2"/>
      <charset val="204"/>
      <scheme val="minor"/>
    </font>
    <font>
      <b/>
      <i/>
      <sz val="10"/>
      <color theme="1"/>
      <name val="Calibri"/>
      <family val="2"/>
      <charset val="204"/>
      <scheme val="minor"/>
    </font>
    <font>
      <sz val="10"/>
      <color theme="1"/>
      <name val="Calibri"/>
      <family val="2"/>
      <charset val="204"/>
      <scheme val="minor"/>
    </font>
    <font>
      <b/>
      <sz val="10"/>
      <color theme="1"/>
      <name val="Calibri"/>
      <family val="2"/>
      <charset val="204"/>
      <scheme val="minor"/>
    </font>
    <font>
      <sz val="8"/>
      <color theme="1"/>
      <name val="Calibri"/>
      <family val="2"/>
      <charset val="204"/>
      <scheme val="minor"/>
    </font>
    <font>
      <sz val="7"/>
      <color theme="1"/>
      <name val="Calibri"/>
      <family val="2"/>
      <charset val="204"/>
      <scheme val="minor"/>
    </font>
    <font>
      <b/>
      <sz val="7"/>
      <color theme="1"/>
      <name val="Calibri"/>
      <family val="2"/>
      <charset val="204"/>
      <scheme val="minor"/>
    </font>
    <font>
      <i/>
      <sz val="8"/>
      <color rgb="FF7030A0"/>
      <name val="Calibri"/>
      <family val="2"/>
      <charset val="204"/>
      <scheme val="minor"/>
    </font>
    <font>
      <sz val="10"/>
      <name val="Arial Cyr"/>
      <charset val="204"/>
    </font>
    <font>
      <sz val="10"/>
      <color theme="1"/>
      <name val="Calibri"/>
      <family val="2"/>
      <scheme val="minor"/>
    </font>
    <font>
      <sz val="10"/>
      <name val="Calibri"/>
      <family val="2"/>
      <charset val="204"/>
      <scheme val="minor"/>
    </font>
    <font>
      <i/>
      <sz val="8"/>
      <name val="Calibri"/>
      <family val="2"/>
      <charset val="204"/>
      <scheme val="minor"/>
    </font>
    <font>
      <i/>
      <sz val="11"/>
      <name val="Calibri"/>
      <family val="2"/>
      <charset val="204"/>
      <scheme val="minor"/>
    </font>
    <font>
      <b/>
      <sz val="11"/>
      <color rgb="FFFF0000"/>
      <name val="Calibri"/>
      <family val="2"/>
      <charset val="204"/>
      <scheme val="minor"/>
    </font>
    <font>
      <u/>
      <sz val="11"/>
      <color theme="1"/>
      <name val="Calibri"/>
      <family val="2"/>
      <charset val="204"/>
      <scheme val="minor"/>
    </font>
    <font>
      <b/>
      <u/>
      <sz val="11"/>
      <color theme="1"/>
      <name val="Calibri"/>
      <family val="2"/>
      <charset val="204"/>
      <scheme val="minor"/>
    </font>
    <font>
      <i/>
      <sz val="9"/>
      <color rgb="FFFF0000"/>
      <name val="Calibri"/>
      <family val="2"/>
      <charset val="204"/>
      <scheme val="minor"/>
    </font>
    <font>
      <sz val="5"/>
      <color theme="1"/>
      <name val="Calibri"/>
      <family val="2"/>
      <scheme val="minor"/>
    </font>
    <font>
      <sz val="7"/>
      <color theme="1"/>
      <name val="Calibri"/>
      <family val="2"/>
      <scheme val="minor"/>
    </font>
    <font>
      <b/>
      <sz val="9"/>
      <color rgb="FFFF0000"/>
      <name val="Calibri"/>
      <family val="2"/>
      <charset val="204"/>
      <scheme val="minor"/>
    </font>
    <font>
      <sz val="10"/>
      <name val="Arial"/>
      <family val="2"/>
      <charset val="204"/>
    </font>
    <font>
      <sz val="10"/>
      <name val="Arial Cyr"/>
    </font>
    <font>
      <sz val="6"/>
      <color theme="1"/>
      <name val="Calibri"/>
      <family val="2"/>
      <charset val="204"/>
      <scheme val="minor"/>
    </font>
    <font>
      <b/>
      <sz val="6"/>
      <color theme="1"/>
      <name val="Calibri"/>
      <family val="2"/>
      <charset val="204"/>
      <scheme val="minor"/>
    </font>
    <font>
      <sz val="10"/>
      <color theme="0"/>
      <name val="Calibri"/>
      <family val="2"/>
      <scheme val="minor"/>
    </font>
    <font>
      <sz val="8"/>
      <color theme="1"/>
      <name val="Calibri"/>
      <family val="2"/>
      <scheme val="minor"/>
    </font>
    <font>
      <b/>
      <u/>
      <sz val="11"/>
      <color rgb="FFFF0000"/>
      <name val="Calibri"/>
      <family val="2"/>
      <charset val="204"/>
      <scheme val="minor"/>
    </font>
    <font>
      <sz val="9"/>
      <color theme="1"/>
      <name val="Times New Roman"/>
      <family val="1"/>
      <charset val="204"/>
    </font>
    <font>
      <sz val="8"/>
      <color theme="1"/>
      <name val="Times New Roman"/>
      <family val="1"/>
      <charset val="204"/>
    </font>
    <font>
      <sz val="10"/>
      <color theme="1"/>
      <name val="Times New Roman"/>
      <family val="1"/>
      <charset val="204"/>
    </font>
    <font>
      <sz val="11"/>
      <color theme="1"/>
      <name val="Times New Roman"/>
      <family val="1"/>
      <charset val="204"/>
    </font>
    <font>
      <sz val="12"/>
      <color theme="1"/>
      <name val="Times New Roman"/>
      <family val="1"/>
      <charset val="204"/>
    </font>
    <font>
      <vertAlign val="superscript"/>
      <sz val="8"/>
      <color theme="1"/>
      <name val="Times New Roman"/>
      <family val="1"/>
      <charset val="204"/>
    </font>
    <font>
      <b/>
      <sz val="8"/>
      <color theme="1"/>
      <name val="Times New Roman"/>
      <family val="1"/>
      <charset val="204"/>
    </font>
    <font>
      <sz val="7"/>
      <color theme="3" tint="0.39997558519241921"/>
      <name val="Calibri"/>
      <family val="2"/>
      <charset val="204"/>
      <scheme val="minor"/>
    </font>
    <font>
      <b/>
      <sz val="9"/>
      <color theme="1"/>
      <name val="Times New Roman"/>
      <family val="1"/>
      <charset val="204"/>
    </font>
    <font>
      <b/>
      <sz val="10"/>
      <color theme="1"/>
      <name val="Times New Roman"/>
      <family val="1"/>
      <charset val="204"/>
    </font>
    <font>
      <sz val="7"/>
      <color theme="1"/>
      <name val="Times New Roman"/>
      <family val="1"/>
      <charset val="204"/>
    </font>
    <font>
      <b/>
      <sz val="7"/>
      <color theme="1"/>
      <name val="Times New Roman"/>
      <family val="1"/>
      <charset val="204"/>
    </font>
    <font>
      <sz val="11"/>
      <color rgb="FFFF0000"/>
      <name val="Calibri"/>
      <family val="2"/>
      <charset val="204"/>
      <scheme val="minor"/>
    </font>
    <font>
      <sz val="8"/>
      <color rgb="FFFF0000"/>
      <name val="Times New Roman"/>
      <family val="1"/>
      <charset val="204"/>
    </font>
    <font>
      <sz val="8"/>
      <color rgb="FF3366FF"/>
      <name val="Times New Roman"/>
      <family val="1"/>
      <charset val="204"/>
    </font>
    <font>
      <sz val="10"/>
      <color theme="1"/>
      <name val="Arial"/>
      <family val="2"/>
      <charset val="204"/>
    </font>
    <font>
      <sz val="10"/>
      <color rgb="FF000000"/>
      <name val="Times New Roman"/>
      <family val="1"/>
      <charset val="204"/>
    </font>
    <font>
      <sz val="10"/>
      <name val="Times New Roman"/>
      <family val="1"/>
      <charset val="204"/>
    </font>
    <font>
      <b/>
      <sz val="11"/>
      <color theme="1"/>
      <name val="Times New Roman"/>
      <family val="1"/>
      <charset val="204"/>
    </font>
    <font>
      <vertAlign val="superscript"/>
      <sz val="10"/>
      <color theme="1"/>
      <name val="Times New Roman"/>
      <family val="1"/>
      <charset val="204"/>
    </font>
    <font>
      <sz val="16"/>
      <color theme="1"/>
      <name val="Times New Roman"/>
      <family val="1"/>
      <charset val="204"/>
    </font>
    <font>
      <b/>
      <sz val="10"/>
      <name val="Calibri"/>
      <family val="2"/>
      <charset val="204"/>
      <scheme val="minor"/>
    </font>
    <font>
      <i/>
      <sz val="10"/>
      <color theme="1"/>
      <name val="Calibri"/>
      <family val="2"/>
      <scheme val="minor"/>
    </font>
    <font>
      <b/>
      <sz val="10"/>
      <color theme="1"/>
      <name val="Calibri"/>
      <family val="2"/>
      <scheme val="minor"/>
    </font>
    <font>
      <b/>
      <i/>
      <sz val="10"/>
      <color theme="1"/>
      <name val="Calibri"/>
      <family val="2"/>
      <scheme val="minor"/>
    </font>
    <font>
      <b/>
      <i/>
      <sz val="11.55"/>
      <color theme="1"/>
      <name val="Calibri"/>
      <family val="2"/>
      <charset val="204"/>
      <scheme val="minor"/>
    </font>
    <font>
      <b/>
      <sz val="14"/>
      <color theme="1"/>
      <name val="Calibri"/>
      <family val="2"/>
      <charset val="204"/>
      <scheme val="minor"/>
    </font>
    <font>
      <b/>
      <sz val="12"/>
      <color rgb="FFFF0000"/>
      <name val="Calibri"/>
      <family val="2"/>
      <charset val="204"/>
      <scheme val="minor"/>
    </font>
    <font>
      <b/>
      <i/>
      <sz val="12"/>
      <color theme="1"/>
      <name val="Calibri"/>
      <family val="2"/>
      <charset val="204"/>
      <scheme val="minor"/>
    </font>
    <font>
      <i/>
      <sz val="12"/>
      <color theme="1"/>
      <name val="Calibri"/>
      <family val="2"/>
      <charset val="204"/>
      <scheme val="minor"/>
    </font>
    <font>
      <b/>
      <sz val="11"/>
      <color rgb="FF0070C0"/>
      <name val="Calibri"/>
      <family val="2"/>
      <charset val="204"/>
      <scheme val="minor"/>
    </font>
    <font>
      <b/>
      <sz val="9"/>
      <color rgb="FF0070C0"/>
      <name val="Calibri"/>
      <family val="2"/>
      <charset val="204"/>
      <scheme val="minor"/>
    </font>
    <font>
      <sz val="8"/>
      <color rgb="FFFFFF00"/>
      <name val="Times New Roman"/>
      <family val="1"/>
      <charset val="204"/>
    </font>
    <font>
      <sz val="8"/>
      <name val="Times New Roman"/>
      <family val="1"/>
      <charset val="204"/>
    </font>
    <font>
      <sz val="7"/>
      <name val="Calibri"/>
      <family val="2"/>
      <charset val="204"/>
      <scheme val="minor"/>
    </font>
  </fonts>
  <fills count="13">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CC00"/>
        <bgColor indexed="64"/>
      </patternFill>
    </fill>
    <fill>
      <patternFill patternType="solid">
        <fgColor rgb="FFFFC0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0"/>
        <bgColor indexed="64"/>
      </patternFill>
    </fill>
    <fill>
      <patternFill patternType="solid">
        <fgColor rgb="FF00B050"/>
        <bgColor indexed="64"/>
      </patternFill>
    </fill>
    <fill>
      <patternFill patternType="solid">
        <fgColor theme="3" tint="0.39997558519241921"/>
        <bgColor indexed="64"/>
      </patternFill>
    </fill>
    <fill>
      <patternFill patternType="solid">
        <fgColor theme="9"/>
        <bgColor indexed="64"/>
      </patternFill>
    </fill>
    <fill>
      <patternFill patternType="solid">
        <fgColor theme="6" tint="0.3999755851924192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ck">
        <color indexed="64"/>
      </right>
      <top style="thick">
        <color indexed="64"/>
      </top>
      <bottom style="thick">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ck">
        <color indexed="64"/>
      </left>
      <right style="thick">
        <color indexed="64"/>
      </right>
      <top/>
      <bottom style="thick">
        <color indexed="64"/>
      </bottom>
      <diagonal/>
    </border>
    <border>
      <left style="thick">
        <color indexed="64"/>
      </left>
      <right style="thick">
        <color indexed="64"/>
      </right>
      <top style="medium">
        <color indexed="64"/>
      </top>
      <bottom style="thick">
        <color indexed="64"/>
      </bottom>
      <diagonal/>
    </border>
  </borders>
  <cellStyleXfs count="7">
    <xf numFmtId="0" fontId="0" fillId="0" borderId="0"/>
    <xf numFmtId="0" fontId="26" fillId="0" borderId="0"/>
    <xf numFmtId="164" fontId="39" fillId="0" borderId="0" applyFont="0" applyFill="0" applyBorder="0" applyAlignment="0" applyProtection="0"/>
    <xf numFmtId="165" fontId="38" fillId="0" borderId="0" applyFont="0" applyFill="0" applyBorder="0" applyAlignment="0" applyProtection="0"/>
    <xf numFmtId="164" fontId="26" fillId="0" borderId="0" applyFont="0" applyFill="0" applyBorder="0" applyAlignment="0" applyProtection="0"/>
    <xf numFmtId="0" fontId="8" fillId="0" borderId="0"/>
    <xf numFmtId="0" fontId="7" fillId="0" borderId="0"/>
  </cellStyleXfs>
  <cellXfs count="695">
    <xf numFmtId="0" fontId="0" fillId="0" borderId="0" xfId="0"/>
    <xf numFmtId="0" fontId="0" fillId="0" borderId="0" xfId="0" applyAlignment="1">
      <alignment horizontal="center" vertical="center" wrapText="1"/>
    </xf>
    <xf numFmtId="0" fontId="11" fillId="0" borderId="0" xfId="0" applyFont="1" applyAlignment="1">
      <alignment horizontal="center" vertical="center" wrapText="1"/>
    </xf>
    <xf numFmtId="2" fontId="0" fillId="0" borderId="0" xfId="0" applyNumberFormat="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10" fillId="0" borderId="0" xfId="0" applyFont="1" applyAlignment="1">
      <alignment horizontal="right" vertical="center" wrapText="1"/>
    </xf>
    <xf numFmtId="2" fontId="0" fillId="0" borderId="0" xfId="0" applyNumberFormat="1" applyAlignment="1">
      <alignment horizontal="left" vertical="center" wrapText="1"/>
    </xf>
    <xf numFmtId="0" fontId="27" fillId="0" borderId="0" xfId="0" applyFont="1" applyAlignment="1">
      <alignment horizontal="center" vertical="center" wrapText="1"/>
    </xf>
    <xf numFmtId="0" fontId="21" fillId="0" borderId="0" xfId="0" applyFont="1" applyAlignment="1">
      <alignment horizontal="center" vertical="center" wrapText="1"/>
    </xf>
    <xf numFmtId="2" fontId="27" fillId="0" borderId="0" xfId="0" applyNumberFormat="1" applyFont="1" applyAlignment="1">
      <alignment horizontal="center" vertical="center" wrapText="1"/>
    </xf>
    <xf numFmtId="1" fontId="27" fillId="0" borderId="0" xfId="0" applyNumberFormat="1" applyFont="1" applyAlignment="1">
      <alignment horizontal="center" vertical="center" wrapText="1"/>
    </xf>
    <xf numFmtId="2" fontId="21" fillId="0" borderId="0" xfId="0" applyNumberFormat="1" applyFont="1" applyAlignment="1">
      <alignment horizontal="center" vertical="center" wrapText="1"/>
    </xf>
    <xf numFmtId="0" fontId="27" fillId="0" borderId="0" xfId="0" applyFont="1" applyAlignment="1">
      <alignment horizontal="left" vertical="center"/>
    </xf>
    <xf numFmtId="0" fontId="15"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6" xfId="0" applyBorder="1" applyAlignment="1">
      <alignment horizontal="center" vertical="center" wrapText="1"/>
    </xf>
    <xf numFmtId="0" fontId="0" fillId="0" borderId="50" xfId="0" applyBorder="1" applyAlignment="1">
      <alignment horizontal="center" vertical="center" wrapText="1"/>
    </xf>
    <xf numFmtId="0" fontId="0" fillId="0" borderId="14" xfId="0" applyBorder="1" applyAlignment="1">
      <alignment horizontal="center" vertical="center" wrapText="1"/>
    </xf>
    <xf numFmtId="2" fontId="11" fillId="0" borderId="25" xfId="0" applyNumberFormat="1" applyFont="1" applyBorder="1" applyAlignment="1">
      <alignment horizontal="center" vertical="center" wrapText="1"/>
    </xf>
    <xf numFmtId="0" fontId="27" fillId="0" borderId="10" xfId="0" applyFont="1" applyBorder="1" applyAlignment="1" applyProtection="1">
      <alignment horizontal="center" vertical="center" textRotation="90" wrapText="1"/>
      <protection hidden="1"/>
    </xf>
    <xf numFmtId="0" fontId="27" fillId="0" borderId="11" xfId="0" applyFont="1" applyBorder="1" applyAlignment="1" applyProtection="1">
      <alignment horizontal="center" vertical="center" textRotation="90" wrapText="1"/>
      <protection hidden="1"/>
    </xf>
    <xf numFmtId="0" fontId="27" fillId="0" borderId="25" xfId="0" applyFont="1" applyBorder="1" applyAlignment="1" applyProtection="1">
      <alignment horizontal="center" vertical="center" wrapText="1"/>
      <protection hidden="1"/>
    </xf>
    <xf numFmtId="0" fontId="27" fillId="0" borderId="43" xfId="0" applyFont="1" applyBorder="1" applyAlignment="1" applyProtection="1">
      <alignment horizontal="center" vertical="center" wrapText="1"/>
      <protection hidden="1"/>
    </xf>
    <xf numFmtId="0" fontId="27" fillId="0" borderId="39" xfId="0" applyFont="1" applyBorder="1" applyAlignment="1" applyProtection="1">
      <alignment horizontal="center" vertical="center" wrapText="1"/>
      <protection hidden="1"/>
    </xf>
    <xf numFmtId="0" fontId="27" fillId="0" borderId="40" xfId="0" applyFont="1" applyBorder="1" applyAlignment="1" applyProtection="1">
      <alignment horizontal="center" vertical="center" wrapText="1"/>
      <protection hidden="1"/>
    </xf>
    <xf numFmtId="0" fontId="20" fillId="0" borderId="25" xfId="0" applyFont="1" applyBorder="1" applyAlignment="1" applyProtection="1">
      <alignment horizontal="center" vertical="center" wrapText="1"/>
      <protection hidden="1"/>
    </xf>
    <xf numFmtId="1" fontId="20" fillId="0" borderId="50" xfId="0" applyNumberFormat="1" applyFont="1" applyBorder="1" applyAlignment="1" applyProtection="1">
      <alignment horizontal="center" vertical="center" wrapText="1"/>
      <protection hidden="1"/>
    </xf>
    <xf numFmtId="2" fontId="20" fillId="0" borderId="14" xfId="0" applyNumberFormat="1" applyFont="1" applyBorder="1" applyAlignment="1" applyProtection="1">
      <alignment horizontal="center" vertical="center" wrapText="1"/>
      <protection hidden="1"/>
    </xf>
    <xf numFmtId="2" fontId="21" fillId="0" borderId="12" xfId="0" applyNumberFormat="1" applyFont="1" applyBorder="1" applyAlignment="1" applyProtection="1">
      <alignment horizontal="center" vertical="center" wrapText="1"/>
      <protection hidden="1"/>
    </xf>
    <xf numFmtId="2" fontId="21" fillId="0" borderId="1" xfId="0" applyNumberFormat="1" applyFont="1" applyBorder="1" applyAlignment="1" applyProtection="1">
      <alignment horizontal="center" vertical="center" wrapText="1"/>
      <protection hidden="1"/>
    </xf>
    <xf numFmtId="2" fontId="21" fillId="0" borderId="9" xfId="0" applyNumberFormat="1" applyFont="1" applyBorder="1" applyAlignment="1" applyProtection="1">
      <alignment horizontal="center" vertical="center" wrapText="1"/>
      <protection hidden="1"/>
    </xf>
    <xf numFmtId="0" fontId="20" fillId="0" borderId="15" xfId="0" applyFont="1" applyBorder="1" applyAlignment="1" applyProtection="1">
      <alignment horizontal="center" vertical="center" wrapText="1"/>
      <protection hidden="1"/>
    </xf>
    <xf numFmtId="0" fontId="27" fillId="0" borderId="17" xfId="0" applyFont="1" applyBorder="1" applyAlignment="1" applyProtection="1">
      <alignment horizontal="center" vertical="center" wrapText="1"/>
      <protection hidden="1"/>
    </xf>
    <xf numFmtId="0" fontId="27" fillId="0" borderId="10" xfId="0" applyFont="1" applyBorder="1" applyAlignment="1" applyProtection="1">
      <alignment horizontal="center" vertical="center" wrapText="1"/>
      <protection hidden="1"/>
    </xf>
    <xf numFmtId="0" fontId="27" fillId="0" borderId="11" xfId="0" applyFont="1" applyBorder="1" applyAlignment="1" applyProtection="1">
      <alignment horizontal="center" vertical="center" wrapText="1"/>
      <protection hidden="1"/>
    </xf>
    <xf numFmtId="1" fontId="20" fillId="0" borderId="13" xfId="0" applyNumberFormat="1" applyFont="1" applyBorder="1" applyAlignment="1" applyProtection="1">
      <alignment horizontal="center" vertical="center" wrapText="1"/>
      <protection hidden="1"/>
    </xf>
    <xf numFmtId="2" fontId="27" fillId="6" borderId="1" xfId="0" applyNumberFormat="1" applyFont="1" applyFill="1" applyBorder="1" applyAlignment="1" applyProtection="1">
      <alignment horizontal="center" vertical="center" wrapText="1"/>
      <protection hidden="1"/>
    </xf>
    <xf numFmtId="2" fontId="27" fillId="6" borderId="18" xfId="0" applyNumberFormat="1" applyFont="1" applyFill="1" applyBorder="1" applyAlignment="1" applyProtection="1">
      <alignment horizontal="center" vertical="center" wrapText="1"/>
      <protection hidden="1"/>
    </xf>
    <xf numFmtId="2" fontId="27" fillId="6" borderId="9" xfId="0" applyNumberFormat="1" applyFont="1" applyFill="1" applyBorder="1" applyAlignment="1" applyProtection="1">
      <alignment horizontal="center" vertical="center" wrapText="1"/>
      <protection hidden="1"/>
    </xf>
    <xf numFmtId="1" fontId="20" fillId="0" borderId="14" xfId="0" applyNumberFormat="1" applyFont="1" applyBorder="1" applyAlignment="1" applyProtection="1">
      <alignment horizontal="center" vertical="center" wrapText="1"/>
      <protection hidden="1"/>
    </xf>
    <xf numFmtId="2" fontId="20" fillId="0" borderId="15" xfId="0" applyNumberFormat="1" applyFont="1" applyBorder="1" applyAlignment="1" applyProtection="1">
      <alignment horizontal="center" vertical="center" wrapText="1"/>
      <protection hidden="1"/>
    </xf>
    <xf numFmtId="0" fontId="21" fillId="6" borderId="30" xfId="0" applyFont="1" applyFill="1" applyBorder="1" applyAlignment="1" applyProtection="1">
      <alignment horizontal="center" vertical="center" wrapText="1"/>
      <protection hidden="1"/>
    </xf>
    <xf numFmtId="0" fontId="21" fillId="6" borderId="10" xfId="0" applyFont="1" applyFill="1" applyBorder="1" applyAlignment="1" applyProtection="1">
      <alignment horizontal="center" vertical="center" wrapText="1"/>
      <protection hidden="1"/>
    </xf>
    <xf numFmtId="0" fontId="21" fillId="6" borderId="11" xfId="0" applyFont="1" applyFill="1" applyBorder="1" applyAlignment="1" applyProtection="1">
      <alignment horizontal="center" vertical="center" wrapText="1"/>
      <protection hidden="1"/>
    </xf>
    <xf numFmtId="0" fontId="27" fillId="0" borderId="26" xfId="0" applyFont="1" applyBorder="1" applyAlignment="1" applyProtection="1">
      <alignment horizontal="center" vertical="center" wrapText="1"/>
      <protection hidden="1"/>
    </xf>
    <xf numFmtId="0" fontId="31" fillId="5" borderId="33" xfId="0" applyFont="1" applyFill="1" applyBorder="1" applyAlignment="1" applyProtection="1">
      <alignment horizontal="center" vertical="center" wrapText="1"/>
      <protection hidden="1"/>
    </xf>
    <xf numFmtId="0" fontId="31" fillId="0" borderId="34" xfId="0" applyFont="1" applyBorder="1" applyAlignment="1" applyProtection="1">
      <alignment horizontal="center" vertical="center" wrapText="1"/>
      <protection hidden="1"/>
    </xf>
    <xf numFmtId="0" fontId="31" fillId="0" borderId="35" xfId="0" applyFont="1" applyBorder="1" applyAlignment="1" applyProtection="1">
      <alignment horizontal="center" vertical="center" wrapText="1"/>
      <protection hidden="1"/>
    </xf>
    <xf numFmtId="0" fontId="20" fillId="0" borderId="23" xfId="0" applyFont="1" applyBorder="1" applyAlignment="1" applyProtection="1">
      <alignment horizontal="center" vertical="center" wrapText="1"/>
      <protection hidden="1"/>
    </xf>
    <xf numFmtId="0" fontId="21" fillId="6" borderId="55" xfId="0" applyFont="1" applyFill="1" applyBorder="1" applyAlignment="1" applyProtection="1">
      <alignment horizontal="center" vertical="center" wrapText="1"/>
      <protection hidden="1"/>
    </xf>
    <xf numFmtId="0" fontId="21" fillId="6" borderId="48" xfId="0" applyFont="1" applyFill="1" applyBorder="1" applyAlignment="1" applyProtection="1">
      <alignment horizontal="center" vertical="center" wrapText="1"/>
      <protection hidden="1"/>
    </xf>
    <xf numFmtId="0" fontId="21" fillId="6" borderId="49" xfId="0" applyFont="1" applyFill="1" applyBorder="1" applyAlignment="1" applyProtection="1">
      <alignment horizontal="center" vertical="center" wrapText="1"/>
      <protection hidden="1"/>
    </xf>
    <xf numFmtId="2" fontId="20" fillId="0" borderId="6" xfId="0" applyNumberFormat="1" applyFont="1" applyBorder="1" applyAlignment="1" applyProtection="1">
      <alignment horizontal="center" vertical="center" wrapText="1"/>
      <protection hidden="1"/>
    </xf>
    <xf numFmtId="2" fontId="21" fillId="0" borderId="33" xfId="0" applyNumberFormat="1" applyFont="1" applyBorder="1" applyAlignment="1" applyProtection="1">
      <alignment horizontal="center" vertical="center" wrapText="1"/>
      <protection hidden="1"/>
    </xf>
    <xf numFmtId="2" fontId="21" fillId="0" borderId="34" xfId="0" applyNumberFormat="1" applyFont="1" applyBorder="1" applyAlignment="1" applyProtection="1">
      <alignment horizontal="center" vertical="center" wrapText="1"/>
      <protection hidden="1"/>
    </xf>
    <xf numFmtId="2" fontId="21" fillId="0" borderId="35" xfId="0" applyNumberFormat="1" applyFont="1" applyBorder="1" applyAlignment="1" applyProtection="1">
      <alignment horizontal="center" vertical="center" wrapText="1"/>
      <protection hidden="1"/>
    </xf>
    <xf numFmtId="0" fontId="21" fillId="0" borderId="13" xfId="0" applyFont="1" applyBorder="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0" fontId="21" fillId="0" borderId="15" xfId="0" applyFont="1" applyBorder="1" applyAlignment="1" applyProtection="1">
      <alignment horizontal="center" vertical="center" wrapText="1"/>
      <protection hidden="1"/>
    </xf>
    <xf numFmtId="0" fontId="21" fillId="0" borderId="17" xfId="0" applyFont="1" applyBorder="1" applyAlignment="1" applyProtection="1">
      <alignment horizontal="center" vertical="center" wrapText="1"/>
      <protection hidden="1"/>
    </xf>
    <xf numFmtId="0" fontId="21" fillId="2" borderId="48" xfId="0" applyFont="1" applyFill="1" applyBorder="1" applyAlignment="1" applyProtection="1">
      <alignment horizontal="center" vertical="center" wrapText="1"/>
      <protection locked="0"/>
    </xf>
    <xf numFmtId="0" fontId="21" fillId="2" borderId="49"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hidden="1"/>
    </xf>
    <xf numFmtId="0" fontId="20" fillId="0" borderId="6" xfId="0" applyFont="1" applyBorder="1" applyAlignment="1" applyProtection="1">
      <alignment horizontal="center" vertical="center" textRotation="90" wrapText="1"/>
      <protection hidden="1"/>
    </xf>
    <xf numFmtId="0" fontId="21" fillId="0" borderId="6" xfId="0" applyNumberFormat="1" applyFont="1" applyBorder="1" applyAlignment="1" applyProtection="1">
      <alignment horizontal="center" vertical="center" wrapText="1"/>
      <protection hidden="1"/>
    </xf>
    <xf numFmtId="0" fontId="21" fillId="0" borderId="26" xfId="0" applyNumberFormat="1" applyFont="1" applyBorder="1" applyAlignment="1" applyProtection="1">
      <alignment horizontal="center" vertical="center" wrapText="1"/>
      <protection hidden="1"/>
    </xf>
    <xf numFmtId="0" fontId="11" fillId="0" borderId="0" xfId="0" applyNumberFormat="1" applyFont="1" applyAlignment="1" applyProtection="1">
      <alignment horizontal="center" vertical="center" wrapText="1"/>
      <protection hidden="1"/>
    </xf>
    <xf numFmtId="0" fontId="20" fillId="0" borderId="13" xfId="0" applyNumberFormat="1" applyFont="1" applyBorder="1" applyAlignment="1" applyProtection="1">
      <alignment horizontal="center" vertical="center" wrapText="1"/>
      <protection hidden="1"/>
    </xf>
    <xf numFmtId="0" fontId="22" fillId="0" borderId="16" xfId="0" applyNumberFormat="1" applyFont="1" applyBorder="1" applyAlignment="1" applyProtection="1">
      <alignment horizontal="center" vertical="center" wrapText="1"/>
      <protection hidden="1"/>
    </xf>
    <xf numFmtId="0" fontId="22" fillId="0" borderId="7" xfId="0" applyNumberFormat="1" applyFont="1" applyBorder="1" applyAlignment="1" applyProtection="1">
      <alignment horizontal="center" vertical="center" wrapText="1"/>
      <protection hidden="1"/>
    </xf>
    <xf numFmtId="0" fontId="22" fillId="0" borderId="8" xfId="0" applyNumberFormat="1" applyFont="1" applyBorder="1" applyAlignment="1" applyProtection="1">
      <alignment horizontal="center" vertical="center" wrapText="1"/>
      <protection hidden="1"/>
    </xf>
    <xf numFmtId="0" fontId="0" fillId="0" borderId="0" xfId="0" applyNumberFormat="1" applyAlignment="1" applyProtection="1">
      <alignment horizontal="center" vertical="center" wrapText="1"/>
      <protection hidden="1"/>
    </xf>
    <xf numFmtId="0" fontId="20" fillId="0" borderId="14" xfId="0" applyNumberFormat="1" applyFont="1" applyBorder="1" applyAlignment="1" applyProtection="1">
      <alignment horizontal="center" vertical="center" wrapText="1"/>
      <protection hidden="1"/>
    </xf>
    <xf numFmtId="0" fontId="22" fillId="0" borderId="12" xfId="0" applyNumberFormat="1" applyFont="1" applyBorder="1" applyAlignment="1" applyProtection="1">
      <alignment horizontal="center" vertical="center" wrapText="1"/>
      <protection hidden="1"/>
    </xf>
    <xf numFmtId="0" fontId="22" fillId="0" borderId="1" xfId="0" applyNumberFormat="1" applyFont="1" applyBorder="1" applyAlignment="1" applyProtection="1">
      <alignment horizontal="center" vertical="center" wrapText="1"/>
      <protection hidden="1"/>
    </xf>
    <xf numFmtId="0" fontId="22" fillId="0" borderId="9" xfId="0" applyNumberFormat="1" applyFont="1" applyBorder="1" applyAlignment="1" applyProtection="1">
      <alignment horizontal="center" vertical="center" wrapText="1"/>
      <protection hidden="1"/>
    </xf>
    <xf numFmtId="1" fontId="20" fillId="0" borderId="27" xfId="0" applyNumberFormat="1" applyFont="1" applyBorder="1" applyAlignment="1" applyProtection="1">
      <alignment horizontal="center" vertical="center" wrapText="1"/>
      <protection hidden="1"/>
    </xf>
    <xf numFmtId="1" fontId="22" fillId="0" borderId="20" xfId="0" applyNumberFormat="1" applyFont="1" applyBorder="1" applyAlignment="1" applyProtection="1">
      <alignment horizontal="center" vertical="center" wrapText="1"/>
      <protection hidden="1"/>
    </xf>
    <xf numFmtId="1" fontId="22" fillId="0" borderId="2" xfId="0" applyNumberFormat="1" applyFont="1" applyBorder="1" applyAlignment="1" applyProtection="1">
      <alignment horizontal="center" vertical="center" wrapText="1"/>
      <protection hidden="1"/>
    </xf>
    <xf numFmtId="1" fontId="22" fillId="0" borderId="28" xfId="0" applyNumberFormat="1" applyFont="1" applyBorder="1" applyAlignment="1" applyProtection="1">
      <alignment horizontal="center" vertical="center" wrapText="1"/>
      <protection hidden="1"/>
    </xf>
    <xf numFmtId="1" fontId="22" fillId="0" borderId="20" xfId="0" applyNumberFormat="1" applyFont="1" applyFill="1" applyBorder="1" applyAlignment="1" applyProtection="1">
      <alignment horizontal="center" vertical="center" wrapText="1"/>
      <protection hidden="1"/>
    </xf>
    <xf numFmtId="1" fontId="22" fillId="0" borderId="2" xfId="0" applyNumberFormat="1" applyFont="1" applyFill="1" applyBorder="1" applyAlignment="1" applyProtection="1">
      <alignment horizontal="center" vertical="center" wrapText="1"/>
      <protection hidden="1"/>
    </xf>
    <xf numFmtId="1" fontId="22" fillId="0" borderId="28" xfId="0" applyNumberFormat="1" applyFont="1" applyFill="1" applyBorder="1" applyAlignment="1" applyProtection="1">
      <alignment horizontal="center" vertical="center" wrapText="1"/>
      <protection hidden="1"/>
    </xf>
    <xf numFmtId="1" fontId="0" fillId="0" borderId="0" xfId="0" applyNumberFormat="1" applyAlignment="1" applyProtection="1">
      <alignment horizontal="center" vertical="center" wrapText="1"/>
      <protection hidden="1"/>
    </xf>
    <xf numFmtId="2" fontId="25" fillId="0" borderId="12" xfId="0" applyNumberFormat="1" applyFont="1" applyBorder="1" applyAlignment="1" applyProtection="1">
      <alignment horizontal="center" vertical="center" wrapText="1"/>
      <protection hidden="1"/>
    </xf>
    <xf numFmtId="2" fontId="25" fillId="0" borderId="1" xfId="0" applyNumberFormat="1" applyFont="1" applyBorder="1" applyAlignment="1" applyProtection="1">
      <alignment horizontal="center" vertical="center" wrapText="1"/>
      <protection hidden="1"/>
    </xf>
    <xf numFmtId="2" fontId="25" fillId="0" borderId="9" xfId="0" applyNumberFormat="1" applyFont="1" applyBorder="1" applyAlignment="1" applyProtection="1">
      <alignment horizontal="center" vertical="center" wrapText="1"/>
      <protection hidden="1"/>
    </xf>
    <xf numFmtId="2" fontId="17" fillId="0" borderId="0" xfId="0" applyNumberFormat="1" applyFont="1" applyAlignment="1" applyProtection="1">
      <alignment horizontal="center" vertical="center" wrapText="1"/>
      <protection hidden="1"/>
    </xf>
    <xf numFmtId="1" fontId="28" fillId="0" borderId="27" xfId="0" applyNumberFormat="1" applyFont="1" applyBorder="1" applyAlignment="1" applyProtection="1">
      <alignment horizontal="center" vertical="center" wrapText="1"/>
      <protection hidden="1"/>
    </xf>
    <xf numFmtId="2" fontId="29" fillId="0" borderId="20" xfId="0" applyNumberFormat="1" applyFont="1" applyBorder="1" applyAlignment="1" applyProtection="1">
      <alignment horizontal="center" vertical="center" wrapText="1"/>
      <protection hidden="1"/>
    </xf>
    <xf numFmtId="2" fontId="29" fillId="0" borderId="2" xfId="0" applyNumberFormat="1" applyFont="1" applyBorder="1" applyAlignment="1" applyProtection="1">
      <alignment horizontal="center" vertical="center" wrapText="1"/>
      <protection hidden="1"/>
    </xf>
    <xf numFmtId="2" fontId="29" fillId="0" borderId="28" xfId="0" applyNumberFormat="1" applyFont="1" applyBorder="1" applyAlignment="1" applyProtection="1">
      <alignment horizontal="center" vertical="center" wrapText="1"/>
      <protection hidden="1"/>
    </xf>
    <xf numFmtId="2" fontId="30" fillId="0" borderId="0" xfId="0" applyNumberFormat="1" applyFont="1" applyAlignment="1" applyProtection="1">
      <alignment horizontal="center" vertical="center" wrapText="1"/>
      <protection hidden="1"/>
    </xf>
    <xf numFmtId="2" fontId="29" fillId="0" borderId="17" xfId="0" applyNumberFormat="1" applyFont="1" applyBorder="1" applyAlignment="1" applyProtection="1">
      <alignment horizontal="center" vertical="center" wrapText="1"/>
      <protection hidden="1"/>
    </xf>
    <xf numFmtId="2" fontId="29" fillId="0" borderId="10" xfId="0" applyNumberFormat="1" applyFont="1" applyBorder="1" applyAlignment="1" applyProtection="1">
      <alignment horizontal="center" vertical="center" wrapText="1"/>
      <protection hidden="1"/>
    </xf>
    <xf numFmtId="2" fontId="29" fillId="0" borderId="11" xfId="0" applyNumberFormat="1" applyFont="1" applyBorder="1" applyAlignment="1" applyProtection="1">
      <alignment horizontal="center" vertical="center" wrapText="1"/>
      <protection hidden="1"/>
    </xf>
    <xf numFmtId="1" fontId="28" fillId="0" borderId="15" xfId="0" applyNumberFormat="1" applyFont="1" applyBorder="1" applyAlignment="1" applyProtection="1">
      <alignment horizontal="center" vertical="center" wrapText="1"/>
      <protection hidden="1"/>
    </xf>
    <xf numFmtId="0" fontId="0" fillId="0" borderId="0" xfId="0" applyAlignment="1">
      <alignment wrapText="1"/>
    </xf>
    <xf numFmtId="0" fontId="21" fillId="2" borderId="16"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21" fillId="2" borderId="8" xfId="0"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3" fillId="0" borderId="0" xfId="0" applyNumberFormat="1" applyFont="1" applyFill="1" applyAlignment="1" applyProtection="1">
      <alignment horizontal="center" vertical="center" wrapText="1"/>
      <protection hidden="1"/>
    </xf>
    <xf numFmtId="0" fontId="14" fillId="0" borderId="0" xfId="0" applyNumberFormat="1" applyFont="1" applyFill="1" applyAlignment="1" applyProtection="1">
      <alignment horizontal="center" vertical="center" wrapText="1"/>
      <protection hidden="1"/>
    </xf>
    <xf numFmtId="0" fontId="14" fillId="0" borderId="5" xfId="0" applyNumberFormat="1" applyFont="1" applyFill="1" applyBorder="1" applyAlignment="1" applyProtection="1">
      <alignment horizontal="right" vertical="center" wrapText="1"/>
      <protection hidden="1"/>
    </xf>
    <xf numFmtId="0" fontId="14" fillId="0" borderId="0" xfId="0" applyNumberFormat="1" applyFont="1" applyFill="1" applyBorder="1" applyAlignment="1" applyProtection="1">
      <alignment horizontal="right" vertical="center" wrapText="1"/>
      <protection hidden="1"/>
    </xf>
    <xf numFmtId="0" fontId="13" fillId="0" borderId="1" xfId="0" applyNumberFormat="1" applyFont="1" applyFill="1" applyBorder="1" applyAlignment="1" applyProtection="1">
      <alignment horizontal="center" vertical="center" textRotation="90" wrapText="1"/>
      <protection hidden="1"/>
    </xf>
    <xf numFmtId="0" fontId="13" fillId="0" borderId="1" xfId="0" applyNumberFormat="1" applyFont="1" applyFill="1" applyBorder="1" applyAlignment="1" applyProtection="1">
      <alignment horizontal="center" vertical="center" wrapText="1"/>
      <protection hidden="1"/>
    </xf>
    <xf numFmtId="0" fontId="13" fillId="0" borderId="1" xfId="0" applyNumberFormat="1" applyFont="1" applyBorder="1" applyAlignment="1" applyProtection="1">
      <alignment horizontal="center" vertical="center" wrapText="1"/>
      <protection hidden="1"/>
    </xf>
    <xf numFmtId="0" fontId="13" fillId="0" borderId="2" xfId="0" applyNumberFormat="1" applyFont="1" applyFill="1" applyBorder="1" applyAlignment="1" applyProtection="1">
      <alignment horizontal="center" vertical="center" wrapText="1"/>
      <protection hidden="1"/>
    </xf>
    <xf numFmtId="0" fontId="13" fillId="0" borderId="0" xfId="0" applyNumberFormat="1" applyFont="1" applyAlignment="1" applyProtection="1">
      <alignment horizontal="center" vertical="center" wrapText="1"/>
      <protection hidden="1"/>
    </xf>
    <xf numFmtId="0" fontId="14" fillId="6" borderId="1" xfId="0" applyFont="1" applyFill="1" applyBorder="1" applyAlignment="1" applyProtection="1">
      <alignment horizontal="center" vertical="center" wrapText="1"/>
      <protection hidden="1"/>
    </xf>
    <xf numFmtId="0" fontId="14" fillId="6" borderId="1" xfId="0" applyFont="1" applyFill="1" applyBorder="1" applyAlignment="1" applyProtection="1">
      <alignment horizontal="left" vertical="center" wrapText="1"/>
      <protection hidden="1"/>
    </xf>
    <xf numFmtId="0" fontId="14" fillId="6" borderId="2" xfId="0" applyFont="1" applyFill="1" applyBorder="1" applyAlignment="1" applyProtection="1">
      <alignment horizontal="center" vertical="center" wrapText="1"/>
      <protection hidden="1"/>
    </xf>
    <xf numFmtId="0" fontId="14" fillId="6" borderId="2" xfId="0" applyFont="1" applyFill="1" applyBorder="1" applyAlignment="1" applyProtection="1">
      <alignment horizontal="left" vertical="center" wrapText="1"/>
      <protection hidden="1"/>
    </xf>
    <xf numFmtId="1" fontId="12" fillId="0" borderId="0" xfId="0" applyNumberFormat="1" applyFont="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4" fillId="2" borderId="0" xfId="0" applyFont="1" applyFill="1" applyAlignment="1" applyProtection="1">
      <alignment horizontal="center" vertical="center" wrapText="1"/>
      <protection hidden="1"/>
    </xf>
    <xf numFmtId="0" fontId="12" fillId="0" borderId="0" xfId="0" applyNumberFormat="1" applyFont="1" applyAlignment="1" applyProtection="1">
      <alignment horizontal="center" vertical="center" wrapText="1"/>
      <protection hidden="1"/>
    </xf>
    <xf numFmtId="0" fontId="12" fillId="2" borderId="0" xfId="0" applyNumberFormat="1" applyFont="1" applyFill="1" applyAlignment="1" applyProtection="1">
      <alignment horizontal="center" vertical="center" wrapText="1"/>
      <protection hidden="1"/>
    </xf>
    <xf numFmtId="0" fontId="12" fillId="0" borderId="0" xfId="0" applyNumberFormat="1" applyFont="1" applyFill="1" applyAlignment="1" applyProtection="1">
      <alignment horizontal="center" vertical="center" wrapText="1"/>
      <protection hidden="1"/>
    </xf>
    <xf numFmtId="0" fontId="21" fillId="0" borderId="60" xfId="0" applyFont="1" applyBorder="1" applyAlignment="1" applyProtection="1">
      <alignment horizontal="center" vertical="center" wrapText="1"/>
      <protection hidden="1"/>
    </xf>
    <xf numFmtId="0" fontId="32" fillId="0" borderId="1" xfId="0" applyFont="1" applyBorder="1" applyAlignment="1">
      <alignment horizontal="justify" vertical="center" wrapText="1"/>
    </xf>
    <xf numFmtId="0" fontId="11" fillId="0" borderId="0" xfId="0" applyFont="1" applyBorder="1" applyAlignment="1">
      <alignment horizontal="justify" wrapText="1"/>
    </xf>
    <xf numFmtId="0" fontId="31" fillId="8" borderId="34" xfId="0" applyFont="1" applyFill="1" applyBorder="1" applyAlignment="1" applyProtection="1">
      <alignment horizontal="center" vertical="center" wrapText="1"/>
      <protection hidden="1"/>
    </xf>
    <xf numFmtId="0" fontId="31" fillId="8" borderId="35"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center" vertical="center" wrapText="1"/>
      <protection hidden="1"/>
    </xf>
    <xf numFmtId="0" fontId="12" fillId="0" borderId="0" xfId="0" applyFont="1" applyAlignment="1">
      <alignment horizontal="center" vertical="center" wrapText="1"/>
    </xf>
    <xf numFmtId="0" fontId="13" fillId="0" borderId="1" xfId="0" applyNumberFormat="1" applyFont="1" applyBorder="1" applyAlignment="1">
      <alignment horizontal="center" vertical="center" wrapText="1"/>
    </xf>
    <xf numFmtId="0" fontId="12" fillId="0" borderId="1" xfId="0" applyFont="1" applyBorder="1" applyAlignment="1">
      <alignment horizontal="center" vertical="center" textRotation="90" wrapText="1"/>
    </xf>
    <xf numFmtId="0" fontId="31" fillId="0" borderId="0" xfId="0" applyFont="1" applyAlignment="1">
      <alignment horizontal="center" wrapText="1"/>
    </xf>
    <xf numFmtId="0" fontId="34" fillId="0" borderId="0" xfId="0" applyFont="1" applyAlignment="1">
      <alignment vertical="center" wrapText="1"/>
    </xf>
    <xf numFmtId="0" fontId="35" fillId="0" borderId="0" xfId="0" applyFont="1" applyAlignment="1">
      <alignment wrapText="1"/>
    </xf>
    <xf numFmtId="0" fontId="0" fillId="0" borderId="27" xfId="0" applyBorder="1" applyAlignment="1">
      <alignment horizontal="center" vertical="center" wrapText="1"/>
    </xf>
    <xf numFmtId="0" fontId="16" fillId="0" borderId="6" xfId="0" applyFont="1" applyBorder="1" applyAlignment="1">
      <alignment horizontal="center" vertical="center" wrapText="1"/>
    </xf>
    <xf numFmtId="0" fontId="16" fillId="0" borderId="24" xfId="0" applyFont="1" applyBorder="1" applyAlignment="1">
      <alignment horizontal="center" vertical="center" wrapText="1"/>
    </xf>
    <xf numFmtId="0" fontId="11" fillId="0" borderId="6" xfId="0" applyFont="1" applyBorder="1" applyAlignment="1">
      <alignment horizontal="center" vertical="center" wrapText="1"/>
    </xf>
    <xf numFmtId="2" fontId="11" fillId="0" borderId="6" xfId="0" applyNumberFormat="1" applyFont="1" applyFill="1" applyBorder="1" applyAlignment="1">
      <alignment horizontal="center" vertical="center" wrapText="1"/>
    </xf>
    <xf numFmtId="2" fontId="36" fillId="0" borderId="1" xfId="0" applyNumberFormat="1" applyFont="1"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xf>
    <xf numFmtId="3" fontId="41" fillId="0" borderId="0" xfId="0" applyNumberFormat="1" applyFont="1" applyFill="1" applyBorder="1" applyAlignment="1" applyProtection="1">
      <alignment horizontal="center" vertical="center" wrapText="1"/>
      <protection hidden="1"/>
    </xf>
    <xf numFmtId="3" fontId="41" fillId="0" borderId="0" xfId="0" applyNumberFormat="1" applyFont="1" applyFill="1" applyAlignment="1" applyProtection="1">
      <alignment horizontal="center" vertical="center" wrapText="1"/>
      <protection hidden="1"/>
    </xf>
    <xf numFmtId="3" fontId="24" fillId="0" borderId="1" xfId="0" applyNumberFormat="1" applyFont="1" applyBorder="1" applyAlignment="1" applyProtection="1">
      <alignment horizontal="center" vertical="center" wrapText="1"/>
      <protection hidden="1"/>
    </xf>
    <xf numFmtId="3" fontId="23" fillId="0" borderId="1" xfId="0" applyNumberFormat="1" applyFont="1" applyBorder="1" applyAlignment="1" applyProtection="1">
      <alignment horizontal="center" vertical="center" wrapText="1"/>
      <protection hidden="1"/>
    </xf>
    <xf numFmtId="3" fontId="23" fillId="0" borderId="1" xfId="0" applyNumberFormat="1" applyFont="1" applyFill="1" applyBorder="1" applyAlignment="1" applyProtection="1">
      <alignment horizontal="center" vertical="center" wrapText="1"/>
      <protection hidden="1"/>
    </xf>
    <xf numFmtId="3" fontId="23" fillId="0" borderId="18" xfId="0" applyNumberFormat="1" applyFont="1" applyBorder="1" applyAlignment="1" applyProtection="1">
      <alignment horizontal="center" vertical="center" wrapText="1"/>
      <protection hidden="1"/>
    </xf>
    <xf numFmtId="3" fontId="23" fillId="0" borderId="23" xfId="0" applyNumberFormat="1" applyFont="1" applyFill="1" applyBorder="1" applyAlignment="1" applyProtection="1">
      <alignment horizontal="center" vertical="center" wrapText="1"/>
      <protection hidden="1"/>
    </xf>
    <xf numFmtId="3" fontId="23" fillId="0" borderId="2" xfId="0" applyNumberFormat="1" applyFont="1" applyBorder="1" applyAlignment="1" applyProtection="1">
      <alignment horizontal="center" vertical="center" wrapText="1"/>
      <protection hidden="1"/>
    </xf>
    <xf numFmtId="3" fontId="23" fillId="0" borderId="69" xfId="0" applyNumberFormat="1" applyFont="1" applyBorder="1" applyAlignment="1" applyProtection="1">
      <alignment horizontal="center" vertical="center" wrapText="1"/>
      <protection hidden="1"/>
    </xf>
    <xf numFmtId="3" fontId="23" fillId="0" borderId="6" xfId="0" applyNumberFormat="1" applyFont="1" applyFill="1" applyBorder="1" applyAlignment="1" applyProtection="1">
      <alignment horizontal="center" vertical="center" wrapText="1"/>
      <protection hidden="1"/>
    </xf>
    <xf numFmtId="3" fontId="24" fillId="0" borderId="2" xfId="0" applyNumberFormat="1" applyFont="1" applyBorder="1" applyAlignment="1" applyProtection="1">
      <alignment horizontal="center" vertical="center" wrapText="1"/>
      <protection hidden="1"/>
    </xf>
    <xf numFmtId="3" fontId="24" fillId="0" borderId="18" xfId="0" applyNumberFormat="1" applyFont="1" applyBorder="1" applyAlignment="1" applyProtection="1">
      <alignment horizontal="center" vertical="center" wrapText="1"/>
      <protection hidden="1"/>
    </xf>
    <xf numFmtId="3" fontId="23" fillId="3" borderId="6" xfId="0" applyNumberFormat="1" applyFont="1" applyFill="1" applyBorder="1" applyAlignment="1" applyProtection="1">
      <alignment horizontal="center" vertical="center" wrapText="1"/>
      <protection hidden="1"/>
    </xf>
    <xf numFmtId="3" fontId="23" fillId="0" borderId="12" xfId="0" applyNumberFormat="1" applyFont="1" applyFill="1" applyBorder="1" applyAlignment="1" applyProtection="1">
      <alignment horizontal="center" vertical="center" wrapText="1"/>
      <protection hidden="1"/>
    </xf>
    <xf numFmtId="3" fontId="23" fillId="0" borderId="18" xfId="0" applyNumberFormat="1" applyFont="1" applyFill="1" applyBorder="1" applyAlignment="1" applyProtection="1">
      <alignment horizontal="center" vertical="center" wrapText="1"/>
      <protection hidden="1"/>
    </xf>
    <xf numFmtId="3" fontId="23" fillId="0" borderId="20" xfId="0" applyNumberFormat="1" applyFont="1" applyBorder="1" applyAlignment="1" applyProtection="1">
      <alignment horizontal="center" vertical="center" wrapText="1"/>
      <protection hidden="1"/>
    </xf>
    <xf numFmtId="10" fontId="23" fillId="9" borderId="6" xfId="0" applyNumberFormat="1" applyFont="1" applyFill="1" applyBorder="1" applyAlignment="1" applyProtection="1">
      <alignment horizontal="center" vertical="center" wrapText="1"/>
      <protection hidden="1"/>
    </xf>
    <xf numFmtId="0" fontId="0" fillId="0" borderId="0" xfId="0"/>
    <xf numFmtId="0" fontId="14" fillId="0" borderId="1" xfId="0" applyNumberFormat="1" applyFont="1" applyFill="1" applyBorder="1" applyAlignment="1" applyProtection="1">
      <alignment horizontal="center" vertical="center" textRotation="90" wrapText="1"/>
    </xf>
    <xf numFmtId="2" fontId="36" fillId="0" borderId="1" xfId="0" applyNumberFormat="1" applyFont="1" applyBorder="1" applyAlignment="1">
      <alignment horizontal="center" vertical="center" wrapText="1"/>
    </xf>
    <xf numFmtId="3" fontId="14" fillId="0" borderId="1" xfId="0" applyNumberFormat="1" applyFont="1" applyFill="1" applyBorder="1" applyAlignment="1" applyProtection="1">
      <alignment horizontal="center" vertical="center" wrapText="1"/>
    </xf>
    <xf numFmtId="0" fontId="42" fillId="0" borderId="0" xfId="0" applyFont="1" applyAlignment="1" applyProtection="1">
      <alignment horizontal="center" vertical="center" wrapText="1"/>
      <protection hidden="1"/>
    </xf>
    <xf numFmtId="3" fontId="43" fillId="0" borderId="43" xfId="0" applyNumberFormat="1" applyFont="1" applyBorder="1" applyAlignment="1" applyProtection="1">
      <alignment horizontal="center" vertical="center" wrapText="1"/>
      <protection hidden="1"/>
    </xf>
    <xf numFmtId="3" fontId="43" fillId="0" borderId="39" xfId="0" applyNumberFormat="1" applyFont="1" applyBorder="1" applyAlignment="1" applyProtection="1">
      <alignment horizontal="center" vertical="center" wrapText="1"/>
      <protection hidden="1"/>
    </xf>
    <xf numFmtId="3" fontId="43" fillId="0" borderId="40" xfId="0" applyNumberFormat="1" applyFont="1" applyBorder="1" applyAlignment="1" applyProtection="1">
      <alignment horizontal="center" vertical="center" wrapText="1"/>
      <protection hidden="1"/>
    </xf>
    <xf numFmtId="3" fontId="43" fillId="2" borderId="16" xfId="0" applyNumberFormat="1" applyFont="1" applyFill="1" applyBorder="1" applyAlignment="1" applyProtection="1">
      <alignment horizontal="center" vertical="center" wrapText="1"/>
      <protection locked="0"/>
    </xf>
    <xf numFmtId="3" fontId="43" fillId="2" borderId="7" xfId="0" applyNumberFormat="1" applyFont="1" applyFill="1" applyBorder="1" applyAlignment="1" applyProtection="1">
      <alignment horizontal="center" vertical="center" wrapText="1"/>
      <protection locked="0"/>
    </xf>
    <xf numFmtId="3" fontId="43" fillId="2" borderId="8" xfId="0" applyNumberFormat="1" applyFont="1" applyFill="1" applyBorder="1" applyAlignment="1" applyProtection="1">
      <alignment horizontal="center" vertical="center" wrapText="1"/>
      <protection locked="0"/>
    </xf>
    <xf numFmtId="3" fontId="43" fillId="6" borderId="12" xfId="0" applyNumberFormat="1" applyFont="1" applyFill="1" applyBorder="1" applyAlignment="1" applyProtection="1">
      <alignment horizontal="center" vertical="center" wrapText="1"/>
      <protection hidden="1"/>
    </xf>
    <xf numFmtId="3" fontId="43" fillId="6" borderId="1" xfId="0" applyNumberFormat="1" applyFont="1" applyFill="1" applyBorder="1" applyAlignment="1" applyProtection="1">
      <alignment horizontal="center" vertical="center" wrapText="1"/>
      <protection hidden="1"/>
    </xf>
    <xf numFmtId="3" fontId="43" fillId="6" borderId="18" xfId="0" applyNumberFormat="1" applyFont="1" applyFill="1" applyBorder="1" applyAlignment="1" applyProtection="1">
      <alignment horizontal="center" vertical="center" wrapText="1"/>
      <protection hidden="1"/>
    </xf>
    <xf numFmtId="3" fontId="43" fillId="6" borderId="29" xfId="0" applyNumberFormat="1" applyFont="1" applyFill="1" applyBorder="1" applyAlignment="1" applyProtection="1">
      <alignment horizontal="center" vertical="center" wrapText="1"/>
      <protection hidden="1"/>
    </xf>
    <xf numFmtId="3" fontId="43" fillId="0" borderId="22" xfId="0" applyNumberFormat="1" applyFont="1" applyBorder="1" applyAlignment="1" applyProtection="1">
      <alignment horizontal="center" vertical="center" wrapText="1"/>
      <protection hidden="1"/>
    </xf>
    <xf numFmtId="3" fontId="43" fillId="0" borderId="3" xfId="0" applyNumberFormat="1" applyFont="1" applyBorder="1" applyAlignment="1" applyProtection="1">
      <alignment horizontal="center" vertical="center" wrapText="1"/>
      <protection hidden="1"/>
    </xf>
    <xf numFmtId="3" fontId="43" fillId="0" borderId="32" xfId="0" applyNumberFormat="1" applyFont="1" applyBorder="1" applyAlignment="1" applyProtection="1">
      <alignment horizontal="center" vertical="center" wrapText="1"/>
      <protection hidden="1"/>
    </xf>
    <xf numFmtId="3" fontId="22" fillId="0" borderId="16" xfId="0" applyNumberFormat="1" applyFont="1" applyBorder="1" applyAlignment="1" applyProtection="1">
      <alignment horizontal="center" vertical="center" wrapText="1"/>
      <protection hidden="1"/>
    </xf>
    <xf numFmtId="3" fontId="22" fillId="0" borderId="7" xfId="0" applyNumberFormat="1" applyFont="1" applyBorder="1" applyAlignment="1" applyProtection="1">
      <alignment horizontal="center" vertical="center" wrapText="1"/>
      <protection hidden="1"/>
    </xf>
    <xf numFmtId="3" fontId="22" fillId="0" borderId="8" xfId="0" applyNumberFormat="1" applyFont="1" applyBorder="1" applyAlignment="1" applyProtection="1">
      <alignment horizontal="center" vertical="center" wrapText="1"/>
      <protection hidden="1"/>
    </xf>
    <xf numFmtId="3" fontId="22" fillId="2" borderId="16" xfId="0" applyNumberFormat="1" applyFont="1" applyFill="1" applyBorder="1" applyAlignment="1" applyProtection="1">
      <alignment horizontal="center" vertical="center" wrapText="1"/>
      <protection locked="0"/>
    </xf>
    <xf numFmtId="3" fontId="22" fillId="2" borderId="7" xfId="0" applyNumberFormat="1" applyFont="1" applyFill="1" applyBorder="1" applyAlignment="1" applyProtection="1">
      <alignment horizontal="center" vertical="center" wrapText="1"/>
      <protection locked="0"/>
    </xf>
    <xf numFmtId="3" fontId="22" fillId="2" borderId="8" xfId="0" applyNumberFormat="1" applyFont="1" applyFill="1" applyBorder="1" applyAlignment="1" applyProtection="1">
      <alignment horizontal="center" vertical="center" wrapText="1"/>
      <protection locked="0"/>
    </xf>
    <xf numFmtId="3" fontId="24" fillId="0" borderId="1" xfId="0" applyNumberFormat="1" applyFont="1" applyBorder="1" applyAlignment="1" applyProtection="1">
      <alignment horizontal="center" vertical="center" wrapText="1"/>
      <protection locked="0"/>
    </xf>
    <xf numFmtId="3" fontId="23" fillId="0" borderId="3" xfId="0" applyNumberFormat="1" applyFont="1" applyBorder="1" applyAlignment="1" applyProtection="1">
      <alignment horizontal="center" vertical="center" wrapText="1"/>
      <protection locked="0"/>
    </xf>
    <xf numFmtId="3" fontId="23" fillId="0" borderId="1" xfId="0" applyNumberFormat="1" applyFont="1" applyFill="1" applyBorder="1" applyAlignment="1" applyProtection="1">
      <alignment horizontal="center" vertical="center" wrapText="1"/>
      <protection locked="0"/>
    </xf>
    <xf numFmtId="3" fontId="40" fillId="0" borderId="51" xfId="0" applyNumberFormat="1" applyFont="1" applyBorder="1" applyAlignment="1" applyProtection="1">
      <alignment horizontal="center" vertical="center" wrapText="1"/>
      <protection hidden="1"/>
    </xf>
    <xf numFmtId="3" fontId="40" fillId="0" borderId="34" xfId="0" applyNumberFormat="1" applyFont="1" applyBorder="1" applyAlignment="1" applyProtection="1">
      <alignment horizontal="center" vertical="center" wrapText="1"/>
      <protection hidden="1"/>
    </xf>
    <xf numFmtId="3" fontId="40" fillId="0" borderId="73" xfId="0" applyNumberFormat="1" applyFont="1" applyBorder="1" applyAlignment="1" applyProtection="1">
      <alignment horizontal="center" vertical="center" wrapText="1"/>
      <protection hidden="1"/>
    </xf>
    <xf numFmtId="3" fontId="40" fillId="0" borderId="35" xfId="0" applyNumberFormat="1" applyFont="1" applyBorder="1" applyAlignment="1" applyProtection="1">
      <alignment horizontal="center" vertical="center" wrapText="1"/>
      <protection hidden="1"/>
    </xf>
    <xf numFmtId="3" fontId="40" fillId="0" borderId="33" xfId="0" applyNumberFormat="1" applyFont="1" applyBorder="1" applyAlignment="1" applyProtection="1">
      <alignment horizontal="center" vertical="center" wrapText="1"/>
      <protection hidden="1"/>
    </xf>
    <xf numFmtId="4" fontId="40" fillId="0" borderId="34" xfId="0" applyNumberFormat="1" applyFont="1" applyBorder="1" applyAlignment="1" applyProtection="1">
      <alignment horizontal="center" vertical="center" wrapText="1"/>
      <protection hidden="1"/>
    </xf>
    <xf numFmtId="4" fontId="40" fillId="0" borderId="35" xfId="0" applyNumberFormat="1" applyFont="1" applyBorder="1" applyAlignment="1" applyProtection="1">
      <alignment horizontal="center" vertical="center" wrapText="1"/>
      <protection hidden="1"/>
    </xf>
    <xf numFmtId="3" fontId="23"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3" fontId="23" fillId="2" borderId="2" xfId="0" applyNumberFormat="1" applyFont="1" applyFill="1" applyBorder="1" applyAlignment="1" applyProtection="1">
      <alignment horizontal="center" vertical="center" wrapText="1"/>
      <protection locked="0"/>
    </xf>
    <xf numFmtId="3" fontId="23" fillId="2" borderId="3" xfId="0" applyNumberFormat="1" applyFont="1" applyFill="1" applyBorder="1" applyAlignment="1" applyProtection="1">
      <alignment horizontal="center" vertical="center" wrapText="1"/>
      <protection locked="0"/>
    </xf>
    <xf numFmtId="0" fontId="23" fillId="2" borderId="1" xfId="0" applyNumberFormat="1" applyFont="1" applyFill="1" applyBorder="1" applyAlignment="1" applyProtection="1">
      <alignment horizontal="center" vertical="center" wrapText="1"/>
      <protection locked="0"/>
    </xf>
    <xf numFmtId="0" fontId="23" fillId="2" borderId="18" xfId="0" applyNumberFormat="1" applyFont="1" applyFill="1" applyBorder="1" applyAlignment="1" applyProtection="1">
      <alignment horizontal="center" vertical="center" wrapText="1"/>
      <protection locked="0"/>
    </xf>
    <xf numFmtId="0" fontId="23" fillId="2" borderId="2" xfId="0" applyNumberFormat="1" applyFont="1" applyFill="1" applyBorder="1" applyAlignment="1" applyProtection="1">
      <alignment horizontal="center" vertical="center" wrapText="1"/>
      <protection locked="0"/>
    </xf>
    <xf numFmtId="0" fontId="23" fillId="2" borderId="4" xfId="0" applyNumberFormat="1" applyFont="1" applyFill="1" applyBorder="1" applyAlignment="1" applyProtection="1">
      <alignment horizontal="center" vertical="center" wrapText="1"/>
      <protection locked="0"/>
    </xf>
    <xf numFmtId="3" fontId="36" fillId="0" borderId="1" xfId="0" applyNumberFormat="1" applyFont="1" applyBorder="1" applyAlignment="1">
      <alignment horizontal="center" vertical="center" wrapText="1"/>
    </xf>
    <xf numFmtId="0" fontId="20" fillId="0" borderId="27" xfId="0" applyNumberFormat="1" applyFont="1" applyBorder="1" applyAlignment="1" applyProtection="1">
      <alignment horizontal="center" vertical="center" wrapText="1"/>
      <protection hidden="1"/>
    </xf>
    <xf numFmtId="0" fontId="22" fillId="0" borderId="20" xfId="0" applyNumberFormat="1" applyFont="1" applyBorder="1" applyAlignment="1" applyProtection="1">
      <alignment horizontal="center" vertical="center" wrapText="1"/>
      <protection hidden="1"/>
    </xf>
    <xf numFmtId="0" fontId="22" fillId="0" borderId="2" xfId="0" applyNumberFormat="1" applyFont="1" applyBorder="1" applyAlignment="1" applyProtection="1">
      <alignment horizontal="center" vertical="center" wrapText="1"/>
      <protection hidden="1"/>
    </xf>
    <xf numFmtId="0" fontId="22" fillId="0" borderId="28" xfId="0" applyNumberFormat="1" applyFont="1" applyBorder="1" applyAlignment="1" applyProtection="1">
      <alignment horizontal="center" vertical="center" wrapText="1"/>
      <protection hidden="1"/>
    </xf>
    <xf numFmtId="49" fontId="8" fillId="0" borderId="0" xfId="5" applyNumberFormat="1"/>
    <xf numFmtId="0" fontId="8" fillId="0" borderId="0" xfId="5" applyAlignment="1">
      <alignment vertical="top"/>
    </xf>
    <xf numFmtId="0" fontId="8" fillId="0" borderId="0" xfId="5"/>
    <xf numFmtId="0" fontId="8" fillId="0" borderId="72" xfId="5" applyBorder="1"/>
    <xf numFmtId="0" fontId="8" fillId="0" borderId="0" xfId="5" applyAlignment="1">
      <alignment horizontal="left"/>
    </xf>
    <xf numFmtId="0" fontId="46" fillId="0" borderId="0" xfId="5" applyFont="1" applyAlignment="1">
      <alignment vertical="top" wrapText="1"/>
    </xf>
    <xf numFmtId="0" fontId="46" fillId="0" borderId="1" xfId="5" applyFont="1" applyBorder="1" applyAlignment="1">
      <alignment horizontal="center" vertical="center" wrapText="1"/>
    </xf>
    <xf numFmtId="49" fontId="46" fillId="0" borderId="1" xfId="5" applyNumberFormat="1" applyFont="1" applyBorder="1" applyAlignment="1">
      <alignment horizontal="center" vertical="center" wrapText="1"/>
    </xf>
    <xf numFmtId="0" fontId="46" fillId="0" borderId="1" xfId="5" applyFont="1" applyBorder="1" applyAlignment="1">
      <alignment horizontal="center" vertical="center"/>
    </xf>
    <xf numFmtId="0" fontId="46" fillId="0" borderId="1" xfId="5" applyFont="1" applyBorder="1" applyAlignment="1">
      <alignment vertical="center" wrapText="1"/>
    </xf>
    <xf numFmtId="0" fontId="48" fillId="0" borderId="0" xfId="5" applyFont="1" applyAlignment="1">
      <alignment vertical="center"/>
    </xf>
    <xf numFmtId="0" fontId="47" fillId="0" borderId="0" xfId="5" applyFont="1"/>
    <xf numFmtId="49" fontId="46" fillId="0" borderId="1" xfId="5" applyNumberFormat="1" applyFont="1" applyBorder="1" applyAlignment="1">
      <alignment horizontal="right" vertical="center" wrapText="1"/>
    </xf>
    <xf numFmtId="0" fontId="47" fillId="0" borderId="0" xfId="5" applyFont="1" applyAlignment="1">
      <alignment horizontal="justify" vertical="top" wrapText="1"/>
    </xf>
    <xf numFmtId="49" fontId="47" fillId="0" borderId="1" xfId="5" applyNumberFormat="1" applyFont="1" applyBorder="1" applyAlignment="1">
      <alignment horizontal="right" vertical="center" wrapText="1"/>
    </xf>
    <xf numFmtId="0" fontId="47" fillId="0" borderId="1" xfId="5" applyFont="1" applyBorder="1" applyAlignment="1">
      <alignment vertical="center" wrapText="1"/>
    </xf>
    <xf numFmtId="3" fontId="23" fillId="0" borderId="5" xfId="0" applyNumberFormat="1" applyFont="1" applyFill="1" applyBorder="1" applyAlignment="1" applyProtection="1">
      <alignment horizontal="center" vertical="center" wrapText="1"/>
      <protection hidden="1"/>
    </xf>
    <xf numFmtId="3" fontId="23" fillId="0" borderId="69" xfId="0" applyNumberFormat="1" applyFont="1" applyFill="1" applyBorder="1" applyAlignment="1" applyProtection="1">
      <alignment horizontal="center" vertical="center" wrapText="1"/>
      <protection locked="0"/>
    </xf>
    <xf numFmtId="3" fontId="23" fillId="2" borderId="18" xfId="0" applyNumberFormat="1" applyFont="1" applyFill="1" applyBorder="1" applyAlignment="1" applyProtection="1">
      <alignment horizontal="center" vertical="center" wrapText="1"/>
      <protection locked="0"/>
    </xf>
    <xf numFmtId="3" fontId="23" fillId="2" borderId="21" xfId="0" applyNumberFormat="1" applyFont="1" applyFill="1" applyBorder="1" applyAlignment="1" applyProtection="1">
      <alignment horizontal="center" vertical="center" wrapText="1"/>
      <protection locked="0"/>
    </xf>
    <xf numFmtId="3" fontId="23" fillId="0" borderId="72" xfId="0" applyNumberFormat="1" applyFont="1" applyFill="1" applyBorder="1" applyAlignment="1" applyProtection="1">
      <alignment horizontal="center" vertical="center" wrapText="1"/>
      <protection hidden="1"/>
    </xf>
    <xf numFmtId="3" fontId="23" fillId="0" borderId="72" xfId="0" applyNumberFormat="1" applyFont="1" applyFill="1" applyBorder="1" applyAlignment="1" applyProtection="1">
      <alignment horizontal="center" vertical="center" wrapText="1"/>
      <protection locked="0"/>
    </xf>
    <xf numFmtId="3" fontId="23" fillId="0" borderId="19" xfId="0" applyNumberFormat="1" applyFont="1" applyFill="1" applyBorder="1" applyAlignment="1" applyProtection="1">
      <alignment horizontal="center" vertical="center" wrapText="1"/>
      <protection hidden="1"/>
    </xf>
    <xf numFmtId="3" fontId="23" fillId="3" borderId="26" xfId="0" applyNumberFormat="1" applyFont="1" applyFill="1" applyBorder="1" applyAlignment="1" applyProtection="1">
      <alignment horizontal="center" vertical="center" wrapText="1"/>
      <protection hidden="1"/>
    </xf>
    <xf numFmtId="3" fontId="23" fillId="0" borderId="22" xfId="0" applyNumberFormat="1" applyFont="1" applyBorder="1" applyAlignment="1" applyProtection="1">
      <alignment horizontal="center" vertical="center" wrapText="1"/>
      <protection locked="0"/>
    </xf>
    <xf numFmtId="3" fontId="23" fillId="0" borderId="12" xfId="0" applyNumberFormat="1" applyFont="1" applyBorder="1" applyAlignment="1" applyProtection="1">
      <alignment horizontal="center" vertical="center" wrapText="1"/>
      <protection hidden="1"/>
    </xf>
    <xf numFmtId="49" fontId="14" fillId="0" borderId="0" xfId="0" applyNumberFormat="1" applyFont="1" applyFill="1" applyAlignment="1" applyProtection="1">
      <alignment horizontal="center" vertical="center" wrapText="1"/>
      <protection hidden="1"/>
    </xf>
    <xf numFmtId="49" fontId="13" fillId="0" borderId="2" xfId="0" applyNumberFormat="1" applyFont="1" applyFill="1" applyBorder="1" applyAlignment="1" applyProtection="1">
      <alignment horizontal="center" vertical="center" wrapText="1"/>
      <protection hidden="1"/>
    </xf>
    <xf numFmtId="49" fontId="12" fillId="2" borderId="0" xfId="0" applyNumberFormat="1" applyFont="1" applyFill="1" applyAlignment="1" applyProtection="1">
      <alignment horizontal="center" vertical="center" wrapText="1"/>
      <protection hidden="1"/>
    </xf>
    <xf numFmtId="49" fontId="13" fillId="0" borderId="1" xfId="0" applyNumberFormat="1" applyFont="1" applyFill="1" applyBorder="1" applyAlignment="1" applyProtection="1">
      <alignment horizontal="center" vertical="center" wrapText="1"/>
      <protection hidden="1"/>
    </xf>
    <xf numFmtId="0" fontId="11" fillId="0" borderId="0" xfId="5" applyFont="1"/>
    <xf numFmtId="49" fontId="52" fillId="10" borderId="29" xfId="0" applyNumberFormat="1" applyFont="1" applyFill="1" applyBorder="1" applyAlignment="1" applyProtection="1">
      <alignment horizontal="center" vertical="center" wrapText="1"/>
      <protection hidden="1"/>
    </xf>
    <xf numFmtId="49" fontId="52" fillId="10" borderId="76" xfId="0" applyNumberFormat="1" applyFont="1" applyFill="1" applyBorder="1" applyAlignment="1" applyProtection="1">
      <alignment horizontal="center" vertical="center" wrapText="1"/>
      <protection hidden="1"/>
    </xf>
    <xf numFmtId="49" fontId="52" fillId="10" borderId="1" xfId="0" applyNumberFormat="1" applyFont="1" applyFill="1" applyBorder="1" applyAlignment="1" applyProtection="1">
      <alignment horizontal="center" vertical="center" wrapText="1"/>
      <protection hidden="1"/>
    </xf>
    <xf numFmtId="3" fontId="52" fillId="10" borderId="1" xfId="0" applyNumberFormat="1" applyFont="1" applyFill="1" applyBorder="1" applyAlignment="1" applyProtection="1">
      <alignment horizontal="center" vertical="center" wrapText="1"/>
      <protection hidden="1"/>
    </xf>
    <xf numFmtId="49" fontId="52" fillId="10" borderId="9" xfId="0" applyNumberFormat="1" applyFont="1" applyFill="1" applyBorder="1" applyAlignment="1" applyProtection="1">
      <alignment horizontal="center" vertical="center" wrapText="1"/>
      <protection hidden="1"/>
    </xf>
    <xf numFmtId="49" fontId="52" fillId="10" borderId="3" xfId="0" applyNumberFormat="1" applyFont="1" applyFill="1" applyBorder="1" applyAlignment="1" applyProtection="1">
      <alignment horizontal="center" vertical="center" wrapText="1"/>
      <protection hidden="1"/>
    </xf>
    <xf numFmtId="3" fontId="52" fillId="10" borderId="12" xfId="0" applyNumberFormat="1" applyFont="1" applyFill="1" applyBorder="1" applyAlignment="1" applyProtection="1">
      <alignment horizontal="center" vertical="center" wrapText="1"/>
      <protection hidden="1"/>
    </xf>
    <xf numFmtId="3" fontId="52" fillId="10" borderId="10" xfId="0" applyNumberFormat="1" applyFont="1" applyFill="1" applyBorder="1" applyAlignment="1" applyProtection="1">
      <alignment horizontal="center" vertical="center" wrapText="1"/>
      <protection hidden="1"/>
    </xf>
    <xf numFmtId="49" fontId="52" fillId="10" borderId="2" xfId="0" applyNumberFormat="1" applyFont="1" applyFill="1" applyBorder="1" applyAlignment="1" applyProtection="1">
      <alignment horizontal="center" vertical="center" wrapText="1"/>
      <protection hidden="1"/>
    </xf>
    <xf numFmtId="49" fontId="52" fillId="10" borderId="0" xfId="0" applyNumberFormat="1" applyFont="1" applyFill="1" applyBorder="1" applyAlignment="1" applyProtection="1">
      <alignment horizontal="center" vertical="center" wrapText="1"/>
      <protection hidden="1"/>
    </xf>
    <xf numFmtId="49" fontId="52" fillId="10" borderId="20" xfId="0" applyNumberFormat="1" applyFont="1" applyFill="1" applyBorder="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4" fontId="23" fillId="2" borderId="12" xfId="0" applyNumberFormat="1" applyFont="1" applyFill="1" applyBorder="1" applyAlignment="1" applyProtection="1">
      <alignment horizontal="center" vertical="center" wrapText="1"/>
      <protection locked="0"/>
    </xf>
    <xf numFmtId="4" fontId="23" fillId="2" borderId="1" xfId="0" applyNumberFormat="1" applyFont="1" applyFill="1" applyBorder="1" applyAlignment="1" applyProtection="1">
      <alignment horizontal="center" vertical="center" wrapText="1"/>
      <protection locked="0"/>
    </xf>
    <xf numFmtId="4" fontId="23" fillId="2" borderId="9" xfId="0" applyNumberFormat="1" applyFont="1" applyFill="1" applyBorder="1" applyAlignment="1" applyProtection="1">
      <alignment horizontal="center" vertical="center" wrapText="1"/>
      <protection locked="0"/>
    </xf>
    <xf numFmtId="49" fontId="8" fillId="0" borderId="0" xfId="5" applyNumberFormat="1" applyProtection="1">
      <protection locked="0"/>
    </xf>
    <xf numFmtId="0" fontId="8" fillId="0" borderId="0" xfId="5" applyProtection="1">
      <protection locked="0"/>
    </xf>
    <xf numFmtId="4" fontId="55" fillId="0" borderId="1" xfId="5" applyNumberFormat="1" applyFont="1" applyBorder="1" applyAlignment="1" applyProtection="1">
      <alignment horizontal="center" vertical="center" wrapText="1"/>
      <protection locked="0"/>
    </xf>
    <xf numFmtId="4" fontId="56" fillId="0" borderId="1" xfId="5" applyNumberFormat="1" applyFont="1" applyBorder="1" applyAlignment="1" applyProtection="1">
      <alignment horizontal="center" vertical="center" wrapText="1"/>
      <protection locked="0"/>
    </xf>
    <xf numFmtId="0" fontId="55" fillId="0" borderId="1" xfId="5" applyFont="1" applyBorder="1" applyAlignment="1" applyProtection="1">
      <alignment horizontal="center" vertical="center" wrapText="1"/>
      <protection locked="0"/>
    </xf>
    <xf numFmtId="0" fontId="48" fillId="0" borderId="0" xfId="5" applyFont="1" applyAlignment="1" applyProtection="1">
      <alignment vertical="center"/>
      <protection locked="0"/>
    </xf>
    <xf numFmtId="4" fontId="55" fillId="0" borderId="1" xfId="5" applyNumberFormat="1" applyFont="1" applyBorder="1" applyAlignment="1" applyProtection="1">
      <alignment horizontal="center" vertical="center" wrapText="1"/>
    </xf>
    <xf numFmtId="4" fontId="56" fillId="0" borderId="1" xfId="5" applyNumberFormat="1" applyFont="1" applyBorder="1" applyAlignment="1" applyProtection="1">
      <alignment horizontal="center" vertical="center" wrapText="1"/>
    </xf>
    <xf numFmtId="2" fontId="56" fillId="0" borderId="1" xfId="5" applyNumberFormat="1" applyFont="1" applyBorder="1" applyAlignment="1" applyProtection="1">
      <alignment horizontal="center" vertical="center" wrapText="1"/>
    </xf>
    <xf numFmtId="4" fontId="46" fillId="0" borderId="1" xfId="5" applyNumberFormat="1" applyFont="1" applyBorder="1" applyAlignment="1" applyProtection="1">
      <alignment horizontal="center" vertical="center" wrapText="1"/>
      <protection locked="0"/>
    </xf>
    <xf numFmtId="4" fontId="51" fillId="0" borderId="1" xfId="5" applyNumberFormat="1" applyFont="1" applyBorder="1" applyAlignment="1" applyProtection="1">
      <alignment horizontal="center" vertical="center" wrapText="1"/>
      <protection locked="0"/>
    </xf>
    <xf numFmtId="0" fontId="11" fillId="0" borderId="0" xfId="5" applyFont="1" applyProtection="1">
      <protection locked="0"/>
    </xf>
    <xf numFmtId="0" fontId="46" fillId="0" borderId="1" xfId="5" applyNumberFormat="1" applyFont="1" applyBorder="1" applyAlignment="1" applyProtection="1">
      <alignment horizontal="center" vertical="center" wrapText="1"/>
      <protection locked="0"/>
    </xf>
    <xf numFmtId="0" fontId="8" fillId="0" borderId="0" xfId="5" applyNumberFormat="1" applyProtection="1">
      <protection locked="0"/>
    </xf>
    <xf numFmtId="0" fontId="48" fillId="0" borderId="0" xfId="5" applyFont="1" applyAlignment="1" applyProtection="1">
      <alignment horizontal="justify" wrapText="1"/>
      <protection locked="0"/>
    </xf>
    <xf numFmtId="0" fontId="47" fillId="0" borderId="0" xfId="5" applyFont="1" applyAlignment="1" applyProtection="1">
      <alignment horizontal="justify" vertical="top" wrapText="1"/>
      <protection locked="0"/>
    </xf>
    <xf numFmtId="4" fontId="46" fillId="0" borderId="1" xfId="5" applyNumberFormat="1" applyFont="1" applyBorder="1" applyAlignment="1" applyProtection="1">
      <alignment horizontal="center" vertical="center" wrapText="1"/>
    </xf>
    <xf numFmtId="4" fontId="51" fillId="0" borderId="1" xfId="5" applyNumberFormat="1" applyFont="1" applyBorder="1" applyAlignment="1" applyProtection="1">
      <alignment horizontal="center" vertical="center" wrapText="1"/>
    </xf>
    <xf numFmtId="0" fontId="46" fillId="0" borderId="1" xfId="5" applyNumberFormat="1" applyFont="1" applyBorder="1" applyAlignment="1" applyProtection="1">
      <alignment horizontal="center" vertical="center" wrapText="1"/>
    </xf>
    <xf numFmtId="0" fontId="46" fillId="0" borderId="1" xfId="5" applyFont="1" applyBorder="1" applyAlignment="1" applyProtection="1">
      <alignment horizontal="center" vertical="center" wrapText="1"/>
      <protection locked="0"/>
    </xf>
    <xf numFmtId="49" fontId="8" fillId="0" borderId="0" xfId="5" applyNumberFormat="1" applyFill="1" applyProtection="1"/>
    <xf numFmtId="0" fontId="8" fillId="0" borderId="0" xfId="5" applyFill="1" applyProtection="1"/>
    <xf numFmtId="0" fontId="8" fillId="0" borderId="0" xfId="5" applyFill="1" applyAlignment="1" applyProtection="1">
      <alignment wrapText="1"/>
    </xf>
    <xf numFmtId="0" fontId="8" fillId="0" borderId="0" xfId="5" applyProtection="1"/>
    <xf numFmtId="0" fontId="46" fillId="0" borderId="1" xfId="5" applyFont="1" applyFill="1" applyBorder="1" applyAlignment="1" applyProtection="1">
      <alignment horizontal="center" vertical="center" wrapText="1"/>
    </xf>
    <xf numFmtId="49" fontId="47" fillId="0" borderId="1" xfId="5" applyNumberFormat="1" applyFont="1" applyFill="1" applyBorder="1" applyAlignment="1" applyProtection="1">
      <alignment horizontal="right" vertical="center" wrapText="1"/>
    </xf>
    <xf numFmtId="0" fontId="47" fillId="0" borderId="1" xfId="5" applyFont="1" applyFill="1" applyBorder="1" applyAlignment="1" applyProtection="1">
      <alignment vertical="center" wrapText="1"/>
    </xf>
    <xf numFmtId="0" fontId="47" fillId="0" borderId="1" xfId="5" applyFont="1" applyFill="1" applyBorder="1" applyAlignment="1" applyProtection="1">
      <alignment horizontal="center" vertical="center" wrapText="1"/>
    </xf>
    <xf numFmtId="2" fontId="55" fillId="0" borderId="1" xfId="5" applyNumberFormat="1" applyFont="1" applyFill="1" applyBorder="1" applyAlignment="1" applyProtection="1">
      <alignment horizontal="center" vertical="center" wrapText="1"/>
    </xf>
    <xf numFmtId="4" fontId="55" fillId="0" borderId="1" xfId="5" applyNumberFormat="1" applyFont="1" applyFill="1" applyBorder="1" applyAlignment="1" applyProtection="1">
      <alignment horizontal="center" vertical="center" wrapText="1"/>
    </xf>
    <xf numFmtId="0" fontId="14" fillId="0" borderId="0" xfId="5" applyFont="1" applyFill="1" applyAlignment="1" applyProtection="1">
      <alignment vertical="top"/>
    </xf>
    <xf numFmtId="0" fontId="14" fillId="0" borderId="0" xfId="5" applyFont="1" applyFill="1" applyProtection="1"/>
    <xf numFmtId="49" fontId="8" fillId="0" borderId="0" xfId="5" applyNumberFormat="1" applyProtection="1"/>
    <xf numFmtId="0" fontId="48" fillId="0" borderId="0" xfId="5" applyFont="1" applyAlignment="1" applyProtection="1">
      <alignment horizontal="justify" wrapText="1"/>
    </xf>
    <xf numFmtId="0" fontId="47" fillId="0" borderId="0" xfId="5" applyFont="1" applyAlignment="1" applyProtection="1">
      <alignment horizontal="justify" vertical="top" wrapText="1"/>
    </xf>
    <xf numFmtId="0" fontId="8" fillId="0" borderId="0" xfId="5" applyAlignment="1" applyProtection="1">
      <alignment horizontal="center" vertical="center"/>
    </xf>
    <xf numFmtId="0" fontId="56" fillId="0" borderId="1" xfId="5" applyNumberFormat="1" applyFont="1" applyBorder="1" applyAlignment="1" applyProtection="1">
      <alignment horizontal="center" vertical="center" wrapText="1"/>
    </xf>
    <xf numFmtId="0" fontId="56" fillId="0" borderId="1" xfId="5" applyNumberFormat="1" applyFont="1" applyBorder="1" applyAlignment="1" applyProtection="1">
      <alignment horizontal="center" vertical="center" wrapText="1"/>
      <protection locked="0"/>
    </xf>
    <xf numFmtId="4" fontId="51" fillId="11" borderId="1" xfId="5" applyNumberFormat="1" applyFont="1" applyFill="1" applyBorder="1" applyAlignment="1" applyProtection="1">
      <alignment horizontal="center" vertical="center" wrapText="1"/>
    </xf>
    <xf numFmtId="4" fontId="46" fillId="11" borderId="1" xfId="5" applyNumberFormat="1" applyFont="1" applyFill="1" applyBorder="1" applyAlignment="1" applyProtection="1">
      <alignment horizontal="center" vertical="center" wrapText="1"/>
    </xf>
    <xf numFmtId="4" fontId="46" fillId="11" borderId="1" xfId="5" applyNumberFormat="1" applyFont="1" applyFill="1" applyBorder="1" applyAlignment="1" applyProtection="1">
      <alignment horizontal="center" vertical="center" wrapText="1"/>
      <protection locked="0"/>
    </xf>
    <xf numFmtId="0" fontId="7" fillId="0" borderId="0" xfId="6" applyAlignment="1">
      <alignment horizontal="center" vertical="center" wrapText="1"/>
    </xf>
    <xf numFmtId="0" fontId="7" fillId="0" borderId="0" xfId="6" applyAlignment="1">
      <alignment horizontal="right" wrapText="1"/>
    </xf>
    <xf numFmtId="0" fontId="47" fillId="0" borderId="1" xfId="6" applyFont="1" applyBorder="1" applyAlignment="1">
      <alignment horizontal="center" vertical="center" wrapText="1"/>
    </xf>
    <xf numFmtId="0" fontId="47" fillId="0" borderId="1" xfId="6" applyFont="1" applyBorder="1" applyAlignment="1">
      <alignment horizontal="left" vertical="center" wrapText="1"/>
    </xf>
    <xf numFmtId="0" fontId="46" fillId="0" borderId="1" xfId="6" applyFont="1" applyBorder="1" applyAlignment="1">
      <alignment horizontal="center" vertical="center" wrapText="1"/>
    </xf>
    <xf numFmtId="0" fontId="58" fillId="0" borderId="1" xfId="6" applyFont="1" applyBorder="1" applyAlignment="1">
      <alignment horizontal="center" vertical="center" wrapText="1"/>
    </xf>
    <xf numFmtId="0" fontId="59" fillId="0" borderId="1" xfId="6" applyFont="1" applyBorder="1" applyAlignment="1">
      <alignment horizontal="center" vertical="center" wrapText="1"/>
    </xf>
    <xf numFmtId="0" fontId="47" fillId="0" borderId="0" xfId="6" applyFont="1" applyAlignment="1">
      <alignment horizontal="justify" vertical="center" wrapText="1"/>
    </xf>
    <xf numFmtId="0" fontId="48" fillId="0" borderId="0" xfId="6" applyFont="1" applyAlignment="1">
      <alignment horizontal="justify" vertical="center" wrapText="1"/>
    </xf>
    <xf numFmtId="0" fontId="47" fillId="0" borderId="0" xfId="6" applyFont="1" applyAlignment="1">
      <alignment vertical="center" wrapText="1"/>
    </xf>
    <xf numFmtId="0" fontId="47" fillId="0" borderId="0" xfId="6" applyFont="1" applyAlignment="1">
      <alignment horizontal="left" vertical="center" wrapText="1"/>
    </xf>
    <xf numFmtId="0" fontId="7" fillId="0" borderId="0" xfId="6" applyAlignment="1">
      <alignment vertical="top" wrapText="1"/>
    </xf>
    <xf numFmtId="0" fontId="7" fillId="0" borderId="0" xfId="6"/>
    <xf numFmtId="0" fontId="47" fillId="0" borderId="1" xfId="6" applyFont="1" applyBorder="1" applyAlignment="1">
      <alignment horizontal="center" vertical="center"/>
    </xf>
    <xf numFmtId="0" fontId="47" fillId="0" borderId="1" xfId="6" applyFont="1" applyBorder="1" applyAlignment="1">
      <alignment vertical="center" wrapText="1"/>
    </xf>
    <xf numFmtId="0" fontId="61" fillId="0" borderId="1" xfId="6" applyFont="1" applyBorder="1" applyAlignment="1">
      <alignment horizontal="center" vertical="center" wrapText="1"/>
    </xf>
    <xf numFmtId="0" fontId="62" fillId="0" borderId="1" xfId="6" applyFont="1" applyBorder="1" applyAlignment="1">
      <alignment horizontal="center" vertical="center" wrapText="1"/>
    </xf>
    <xf numFmtId="0" fontId="61" fillId="0" borderId="1" xfId="6" applyFont="1" applyBorder="1" applyAlignment="1">
      <alignment horizontal="center" vertical="center"/>
    </xf>
    <xf numFmtId="0" fontId="48" fillId="0" borderId="0" xfId="6" applyFont="1" applyAlignment="1">
      <alignment vertical="center"/>
    </xf>
    <xf numFmtId="0" fontId="47" fillId="0" borderId="0" xfId="6" applyFont="1"/>
    <xf numFmtId="49" fontId="7" fillId="0" borderId="0" xfId="6" applyNumberFormat="1"/>
    <xf numFmtId="49" fontId="47" fillId="0" borderId="1" xfId="6" applyNumberFormat="1" applyFont="1" applyBorder="1" applyAlignment="1">
      <alignment horizontal="center" vertical="center" wrapText="1"/>
    </xf>
    <xf numFmtId="0" fontId="48" fillId="0" borderId="1" xfId="6" applyFont="1" applyBorder="1" applyAlignment="1">
      <alignment horizontal="center" vertical="center" wrapText="1"/>
    </xf>
    <xf numFmtId="49" fontId="47" fillId="0" borderId="1" xfId="6" applyNumberFormat="1" applyFont="1" applyBorder="1" applyAlignment="1">
      <alignment horizontal="right" vertical="center" wrapText="1"/>
    </xf>
    <xf numFmtId="0" fontId="48" fillId="0" borderId="0" xfId="6" applyFont="1" applyAlignment="1">
      <alignment horizontal="justify" wrapText="1"/>
    </xf>
    <xf numFmtId="0" fontId="47" fillId="0" borderId="0" xfId="6" applyFont="1" applyAlignment="1">
      <alignment horizontal="justify" vertical="top" wrapText="1"/>
    </xf>
    <xf numFmtId="49" fontId="7" fillId="0" borderId="0" xfId="6" applyNumberFormat="1" applyAlignment="1">
      <alignment horizontal="right"/>
    </xf>
    <xf numFmtId="49" fontId="54" fillId="0" borderId="1" xfId="6" applyNumberFormat="1" applyFont="1" applyBorder="1" applyAlignment="1">
      <alignment horizontal="center" vertical="center" wrapText="1"/>
    </xf>
    <xf numFmtId="0" fontId="54" fillId="0" borderId="1" xfId="6" applyFont="1" applyBorder="1" applyAlignment="1">
      <alignment horizontal="center" vertical="center" wrapText="1"/>
    </xf>
    <xf numFmtId="0" fontId="11" fillId="0" borderId="0" xfId="6" applyFont="1"/>
    <xf numFmtId="4" fontId="51" fillId="0" borderId="1" xfId="5" applyNumberFormat="1" applyFont="1" applyFill="1" applyBorder="1" applyAlignment="1" applyProtection="1">
      <alignment horizontal="center" vertical="center" wrapText="1"/>
    </xf>
    <xf numFmtId="0" fontId="46" fillId="0" borderId="1" xfId="5" applyFont="1" applyFill="1" applyBorder="1" applyAlignment="1" applyProtection="1">
      <alignment horizontal="center" vertical="center" wrapText="1"/>
      <protection locked="0"/>
    </xf>
    <xf numFmtId="0" fontId="46" fillId="0" borderId="1" xfId="5" applyFont="1" applyFill="1" applyBorder="1" applyAlignment="1" applyProtection="1">
      <alignment horizontal="center" vertical="center"/>
      <protection locked="0"/>
    </xf>
    <xf numFmtId="0" fontId="46" fillId="0" borderId="1" xfId="5" applyFont="1" applyBorder="1" applyAlignment="1" applyProtection="1">
      <alignment horizontal="center" vertical="center"/>
      <protection locked="0"/>
    </xf>
    <xf numFmtId="49" fontId="23" fillId="12" borderId="3" xfId="0" applyNumberFormat="1" applyFont="1" applyFill="1" applyBorder="1" applyAlignment="1" applyProtection="1">
      <alignment horizontal="center" vertical="center" wrapText="1"/>
      <protection locked="0"/>
    </xf>
    <xf numFmtId="1" fontId="46" fillId="0" borderId="1" xfId="6" applyNumberFormat="1" applyFont="1" applyBorder="1" applyAlignment="1">
      <alignment horizontal="center" vertical="center" wrapText="1"/>
    </xf>
    <xf numFmtId="3" fontId="40" fillId="0" borderId="71" xfId="0" applyNumberFormat="1" applyFont="1" applyBorder="1" applyAlignment="1" applyProtection="1">
      <alignment horizontal="center" vertical="center" wrapText="1"/>
      <protection hidden="1"/>
    </xf>
    <xf numFmtId="0" fontId="46" fillId="0" borderId="1" xfId="5" applyFont="1" applyBorder="1" applyAlignment="1">
      <alignment horizontal="center" vertical="center" wrapText="1"/>
    </xf>
    <xf numFmtId="0" fontId="46" fillId="0" borderId="1" xfId="5" applyFont="1" applyFill="1" applyBorder="1" applyAlignment="1" applyProtection="1">
      <alignment horizontal="center" vertical="center" wrapText="1"/>
    </xf>
    <xf numFmtId="2" fontId="46" fillId="0" borderId="1" xfId="6" applyNumberFormat="1" applyFont="1" applyBorder="1" applyAlignment="1">
      <alignment horizontal="center" vertical="center" wrapText="1"/>
    </xf>
    <xf numFmtId="0" fontId="6" fillId="0" borderId="1" xfId="0" applyFont="1" applyBorder="1" applyAlignment="1">
      <alignment horizontal="justify" vertical="center" wrapText="1"/>
    </xf>
    <xf numFmtId="2" fontId="46" fillId="0" borderId="1" xfId="5" applyNumberFormat="1" applyFont="1" applyBorder="1" applyAlignment="1" applyProtection="1">
      <alignment horizontal="center" vertical="center" wrapText="1"/>
    </xf>
    <xf numFmtId="2" fontId="46" fillId="0" borderId="1" xfId="5" applyNumberFormat="1" applyFont="1" applyFill="1" applyBorder="1" applyAlignment="1" applyProtection="1">
      <alignment horizontal="center" vertical="center"/>
    </xf>
    <xf numFmtId="0" fontId="46" fillId="0" borderId="1" xfId="5" applyFont="1" applyFill="1" applyBorder="1" applyAlignment="1" applyProtection="1">
      <alignment horizontal="center" vertical="center"/>
    </xf>
    <xf numFmtId="0" fontId="18" fillId="0" borderId="25" xfId="0" applyFont="1" applyBorder="1" applyAlignment="1">
      <alignment horizontal="center" vertical="center" wrapText="1"/>
    </xf>
    <xf numFmtId="3" fontId="21" fillId="0" borderId="6" xfId="0" applyNumberFormat="1" applyFont="1" applyBorder="1" applyAlignment="1">
      <alignment horizontal="center" vertical="center" wrapText="1"/>
    </xf>
    <xf numFmtId="4" fontId="27" fillId="0" borderId="68" xfId="0" applyNumberFormat="1" applyFont="1" applyBorder="1" applyAlignment="1">
      <alignment horizontal="center" vertical="center" wrapText="1"/>
    </xf>
    <xf numFmtId="4" fontId="27" fillId="4" borderId="68" xfId="0" applyNumberFormat="1" applyFont="1" applyFill="1" applyBorder="1" applyAlignment="1">
      <alignment horizontal="center" vertical="center" wrapText="1"/>
    </xf>
    <xf numFmtId="4" fontId="67" fillId="0" borderId="68" xfId="0" applyNumberFormat="1" applyFont="1" applyBorder="1" applyAlignment="1">
      <alignment horizontal="center" vertical="center" wrapText="1"/>
    </xf>
    <xf numFmtId="4" fontId="27" fillId="6" borderId="68" xfId="0" applyNumberFormat="1" applyFont="1" applyFill="1" applyBorder="1" applyAlignment="1">
      <alignment horizontal="center" vertical="center" wrapText="1"/>
    </xf>
    <xf numFmtId="4" fontId="27" fillId="0" borderId="58" xfId="0" applyNumberFormat="1" applyFont="1" applyBorder="1" applyAlignment="1">
      <alignment horizontal="center" vertical="center" wrapText="1"/>
    </xf>
    <xf numFmtId="4" fontId="27" fillId="4" borderId="58" xfId="0" applyNumberFormat="1" applyFont="1" applyFill="1" applyBorder="1" applyAlignment="1">
      <alignment horizontal="center" vertical="center" wrapText="1"/>
    </xf>
    <xf numFmtId="4" fontId="67" fillId="0" borderId="58" xfId="0" applyNumberFormat="1" applyFont="1" applyBorder="1" applyAlignment="1">
      <alignment horizontal="center" vertical="center" wrapText="1"/>
    </xf>
    <xf numFmtId="4" fontId="27" fillId="6" borderId="58" xfId="0" applyNumberFormat="1" applyFont="1" applyFill="1" applyBorder="1" applyAlignment="1">
      <alignment horizontal="center" vertical="center" wrapText="1"/>
    </xf>
    <xf numFmtId="4" fontId="27" fillId="0" borderId="70" xfId="0" applyNumberFormat="1" applyFont="1" applyBorder="1" applyAlignment="1">
      <alignment horizontal="center" vertical="center" wrapText="1"/>
    </xf>
    <xf numFmtId="4" fontId="27" fillId="4" borderId="70" xfId="0" applyNumberFormat="1" applyFont="1" applyFill="1" applyBorder="1" applyAlignment="1">
      <alignment horizontal="center" vertical="center" wrapText="1"/>
    </xf>
    <xf numFmtId="4" fontId="67" fillId="0" borderId="70" xfId="0" applyNumberFormat="1" applyFont="1" applyBorder="1" applyAlignment="1">
      <alignment horizontal="center" vertical="center" wrapText="1"/>
    </xf>
    <xf numFmtId="4" fontId="27" fillId="6" borderId="70" xfId="0" applyNumberFormat="1" applyFont="1" applyFill="1" applyBorder="1" applyAlignment="1">
      <alignment horizontal="center" vertical="center" wrapText="1"/>
    </xf>
    <xf numFmtId="4" fontId="69" fillId="0" borderId="26" xfId="0" applyNumberFormat="1" applyFont="1" applyBorder="1" applyAlignment="1">
      <alignment horizontal="center" vertical="center" wrapText="1"/>
    </xf>
    <xf numFmtId="4" fontId="69" fillId="4" borderId="26" xfId="0" applyNumberFormat="1" applyFont="1" applyFill="1" applyBorder="1" applyAlignment="1">
      <alignment horizontal="center" vertical="center" wrapText="1"/>
    </xf>
    <xf numFmtId="4" fontId="69" fillId="6" borderId="26" xfId="0" applyNumberFormat="1" applyFont="1" applyFill="1" applyBorder="1" applyAlignment="1">
      <alignment horizontal="center" vertical="center" wrapText="1"/>
    </xf>
    <xf numFmtId="4" fontId="69" fillId="0" borderId="65" xfId="0" applyNumberFormat="1" applyFont="1" applyBorder="1" applyAlignment="1">
      <alignment horizontal="center" vertical="center" wrapText="1"/>
    </xf>
    <xf numFmtId="4" fontId="68" fillId="0" borderId="26" xfId="0" applyNumberFormat="1" applyFont="1" applyBorder="1" applyAlignment="1">
      <alignment horizontal="center" vertical="center" wrapText="1"/>
    </xf>
    <xf numFmtId="0" fontId="8" fillId="0" borderId="0" xfId="5" applyAlignment="1" applyProtection="1">
      <alignment horizontal="center" vertical="center" wrapText="1"/>
    </xf>
    <xf numFmtId="166" fontId="0" fillId="0" borderId="77" xfId="0" applyNumberFormat="1" applyBorder="1" applyAlignment="1">
      <alignment horizontal="center" vertical="center" wrapText="1"/>
    </xf>
    <xf numFmtId="3" fontId="12" fillId="0" borderId="1" xfId="0" applyNumberFormat="1" applyFont="1" applyBorder="1" applyAlignment="1">
      <alignment horizontal="center" vertical="center" wrapText="1"/>
    </xf>
    <xf numFmtId="3" fontId="12" fillId="2" borderId="1" xfId="0" applyNumberFormat="1" applyFont="1" applyFill="1" applyBorder="1" applyAlignment="1" applyProtection="1">
      <alignment horizontal="center" vertical="center" wrapText="1"/>
      <protection locked="0"/>
    </xf>
    <xf numFmtId="3" fontId="12" fillId="0" borderId="3" xfId="0" applyNumberFormat="1" applyFont="1" applyBorder="1" applyAlignment="1">
      <alignment horizontal="center" vertical="center" wrapText="1"/>
    </xf>
    <xf numFmtId="3" fontId="12" fillId="2" borderId="3" xfId="0" applyNumberFormat="1" applyFont="1" applyFill="1" applyBorder="1" applyAlignment="1" applyProtection="1">
      <alignment horizontal="center" vertical="center" wrapText="1"/>
      <protection locked="0"/>
    </xf>
    <xf numFmtId="3" fontId="12" fillId="2" borderId="18" xfId="0" applyNumberFormat="1" applyFont="1" applyFill="1" applyBorder="1" applyAlignment="1" applyProtection="1">
      <alignment horizontal="center" vertical="center" wrapText="1"/>
      <protection locked="0"/>
    </xf>
    <xf numFmtId="166" fontId="70" fillId="0" borderId="77" xfId="0" applyNumberFormat="1" applyFont="1" applyBorder="1" applyAlignment="1">
      <alignment horizontal="center" vertical="center" wrapText="1"/>
    </xf>
    <xf numFmtId="4" fontId="40" fillId="0" borderId="33" xfId="0" applyNumberFormat="1" applyFont="1" applyBorder="1" applyAlignment="1" applyProtection="1">
      <alignment horizontal="center" vertical="center" wrapText="1"/>
      <protection hidden="1"/>
    </xf>
    <xf numFmtId="49" fontId="6" fillId="0" borderId="1" xfId="5" applyNumberFormat="1" applyFont="1" applyBorder="1" applyAlignment="1">
      <alignment wrapText="1"/>
    </xf>
    <xf numFmtId="0" fontId="6" fillId="0" borderId="1" xfId="5" applyFont="1" applyBorder="1" applyAlignment="1">
      <alignment horizontal="center" vertical="center" wrapText="1"/>
    </xf>
    <xf numFmtId="0" fontId="8" fillId="0" borderId="1" xfId="5" applyBorder="1" applyAlignment="1">
      <alignment horizontal="center" vertical="center"/>
    </xf>
    <xf numFmtId="2" fontId="8" fillId="0" borderId="1" xfId="5" applyNumberFormat="1" applyBorder="1" applyAlignment="1">
      <alignment horizontal="center" vertical="center"/>
    </xf>
    <xf numFmtId="4" fontId="22" fillId="0" borderId="16" xfId="0" applyNumberFormat="1" applyFont="1" applyBorder="1" applyAlignment="1" applyProtection="1">
      <alignment horizontal="center" vertical="center" wrapText="1"/>
    </xf>
    <xf numFmtId="4" fontId="22" fillId="8" borderId="7" xfId="0" applyNumberFormat="1" applyFont="1" applyFill="1" applyBorder="1" applyAlignment="1" applyProtection="1">
      <alignment horizontal="center" vertical="center" wrapText="1"/>
    </xf>
    <xf numFmtId="4" fontId="22" fillId="8" borderId="8" xfId="0" applyNumberFormat="1" applyFont="1" applyFill="1" applyBorder="1" applyAlignment="1" applyProtection="1">
      <alignment horizontal="center" vertical="center" wrapText="1"/>
    </xf>
    <xf numFmtId="4" fontId="22" fillId="0" borderId="16" xfId="0" applyNumberFormat="1" applyFont="1" applyFill="1" applyBorder="1" applyAlignment="1" applyProtection="1">
      <alignment horizontal="center" vertical="center" wrapText="1"/>
      <protection hidden="1"/>
    </xf>
    <xf numFmtId="4" fontId="22" fillId="0" borderId="7" xfId="0" applyNumberFormat="1" applyFont="1" applyFill="1" applyBorder="1" applyAlignment="1" applyProtection="1">
      <alignment horizontal="center" vertical="center" wrapText="1"/>
    </xf>
    <xf numFmtId="4" fontId="22" fillId="0" borderId="8" xfId="0" applyNumberFormat="1" applyFont="1" applyFill="1" applyBorder="1" applyAlignment="1" applyProtection="1">
      <alignment horizontal="center" vertical="center" wrapText="1"/>
    </xf>
    <xf numFmtId="4" fontId="22" fillId="0" borderId="16" xfId="0" applyNumberFormat="1" applyFont="1" applyBorder="1" applyAlignment="1" applyProtection="1">
      <alignment horizontal="center" vertical="center" wrapText="1"/>
      <protection hidden="1"/>
    </xf>
    <xf numFmtId="0" fontId="57" fillId="0" borderId="1" xfId="0" applyFont="1" applyBorder="1" applyAlignment="1">
      <alignment horizontal="justify" vertical="center" wrapText="1"/>
    </xf>
    <xf numFmtId="4" fontId="46" fillId="0" borderId="1" xfId="6" applyNumberFormat="1" applyFont="1" applyBorder="1" applyAlignment="1">
      <alignment horizontal="center" vertical="center" wrapText="1"/>
    </xf>
    <xf numFmtId="0" fontId="16" fillId="0" borderId="26" xfId="0" applyFont="1" applyBorder="1" applyAlignment="1">
      <alignment horizontal="center" vertical="center" wrapText="1"/>
    </xf>
    <xf numFmtId="0" fontId="46" fillId="0" borderId="1" xfId="5" applyFont="1" applyBorder="1" applyAlignment="1">
      <alignment horizontal="center" vertical="center" wrapText="1"/>
    </xf>
    <xf numFmtId="2" fontId="46" fillId="3" borderId="1" xfId="6" applyNumberFormat="1" applyFont="1" applyFill="1" applyBorder="1" applyAlignment="1">
      <alignment horizontal="center" vertical="center" wrapText="1"/>
    </xf>
    <xf numFmtId="0" fontId="46" fillId="3" borderId="1" xfId="6" applyFont="1" applyFill="1" applyBorder="1" applyAlignment="1">
      <alignment horizontal="center" vertical="center" wrapText="1"/>
    </xf>
    <xf numFmtId="168" fontId="46" fillId="3" borderId="1" xfId="6" applyNumberFormat="1" applyFont="1" applyFill="1" applyBorder="1" applyAlignment="1">
      <alignment horizontal="center" vertical="center" wrapText="1"/>
    </xf>
    <xf numFmtId="49" fontId="5" fillId="0" borderId="1" xfId="5" applyNumberFormat="1" applyFont="1" applyBorder="1" applyAlignment="1">
      <alignment wrapText="1"/>
    </xf>
    <xf numFmtId="0" fontId="5" fillId="0" borderId="1" xfId="5" applyFont="1" applyBorder="1" applyAlignment="1">
      <alignment horizontal="center" vertical="center" wrapText="1"/>
    </xf>
    <xf numFmtId="169" fontId="8" fillId="0" borderId="1" xfId="5" applyNumberFormat="1" applyBorder="1" applyAlignment="1">
      <alignment horizontal="center" vertical="center"/>
    </xf>
    <xf numFmtId="0" fontId="8" fillId="0" borderId="18" xfId="5" applyBorder="1" applyAlignment="1">
      <alignment horizontal="center" vertical="center"/>
    </xf>
    <xf numFmtId="2" fontId="8" fillId="0" borderId="2" xfId="5" applyNumberFormat="1" applyBorder="1" applyAlignment="1">
      <alignment horizontal="center" vertical="center"/>
    </xf>
    <xf numFmtId="169" fontId="8" fillId="0" borderId="3" xfId="5" applyNumberFormat="1" applyBorder="1" applyAlignment="1">
      <alignment horizontal="center" vertical="center"/>
    </xf>
    <xf numFmtId="169" fontId="72" fillId="3" borderId="6" xfId="5" applyNumberFormat="1" applyFont="1" applyFill="1" applyBorder="1" applyAlignment="1">
      <alignment horizontal="center" vertical="center"/>
    </xf>
    <xf numFmtId="0" fontId="46" fillId="3" borderId="1" xfId="6" applyNumberFormat="1" applyFont="1" applyFill="1" applyBorder="1" applyAlignment="1">
      <alignment horizontal="center" vertical="center" wrapText="1"/>
    </xf>
    <xf numFmtId="4" fontId="55" fillId="3" borderId="1" xfId="5" applyNumberFormat="1" applyFont="1" applyFill="1" applyBorder="1" applyAlignment="1" applyProtection="1">
      <alignment horizontal="center" vertical="center" wrapText="1"/>
    </xf>
    <xf numFmtId="168" fontId="46" fillId="0" borderId="1" xfId="6" applyNumberFormat="1" applyFont="1" applyBorder="1" applyAlignment="1">
      <alignment horizontal="center" vertical="center" wrapText="1"/>
    </xf>
    <xf numFmtId="0" fontId="4" fillId="0" borderId="1" xfId="0" applyFont="1" applyBorder="1" applyAlignment="1">
      <alignment horizontal="justify" vertical="center" wrapText="1"/>
    </xf>
    <xf numFmtId="49" fontId="52" fillId="10" borderId="3" xfId="0" applyNumberFormat="1" applyFont="1" applyFill="1" applyBorder="1" applyAlignment="1" applyProtection="1">
      <alignment horizontal="center" vertical="center" wrapText="1"/>
    </xf>
    <xf numFmtId="49" fontId="52" fillId="10" borderId="1" xfId="0" applyNumberFormat="1" applyFont="1" applyFill="1" applyBorder="1" applyAlignment="1" applyProtection="1">
      <alignment horizontal="center" vertical="center" wrapText="1"/>
    </xf>
    <xf numFmtId="0" fontId="0" fillId="2" borderId="1" xfId="0"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46" fillId="0" borderId="12" xfId="5" applyFont="1" applyBorder="1" applyAlignment="1" applyProtection="1">
      <alignment horizontal="center" vertical="center"/>
      <protection locked="0"/>
    </xf>
    <xf numFmtId="0" fontId="46" fillId="0" borderId="2" xfId="5" applyFont="1" applyFill="1" applyBorder="1" applyAlignment="1" applyProtection="1">
      <alignment horizontal="center" vertical="center"/>
    </xf>
    <xf numFmtId="2" fontId="46" fillId="0" borderId="3" xfId="5" applyNumberFormat="1" applyFont="1" applyFill="1" applyBorder="1" applyAlignment="1" applyProtection="1">
      <alignment horizontal="center" vertical="center"/>
    </xf>
    <xf numFmtId="2" fontId="46" fillId="0" borderId="4" xfId="5" applyNumberFormat="1" applyFont="1" applyFill="1" applyBorder="1" applyAlignment="1" applyProtection="1">
      <alignment horizontal="center" vertical="center"/>
    </xf>
    <xf numFmtId="0" fontId="46" fillId="3" borderId="1" xfId="5" applyFont="1" applyFill="1" applyBorder="1" applyAlignment="1" applyProtection="1">
      <alignment horizontal="center" vertical="center" wrapText="1"/>
      <protection locked="0"/>
    </xf>
    <xf numFmtId="0" fontId="46" fillId="3" borderId="18" xfId="5" applyFont="1" applyFill="1" applyBorder="1" applyAlignment="1" applyProtection="1">
      <alignment horizontal="center" vertical="center" wrapText="1"/>
      <protection locked="0"/>
    </xf>
    <xf numFmtId="0" fontId="46" fillId="3" borderId="6" xfId="5" applyFont="1" applyFill="1" applyBorder="1" applyAlignment="1" applyProtection="1">
      <alignment horizontal="center" vertical="center"/>
      <protection locked="0"/>
    </xf>
    <xf numFmtId="0" fontId="0" fillId="2" borderId="3" xfId="0"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0" fillId="2" borderId="7" xfId="0" applyFill="1" applyBorder="1" applyAlignment="1" applyProtection="1">
      <alignment horizontal="center" vertical="center" wrapText="1"/>
      <protection locked="0"/>
    </xf>
    <xf numFmtId="0" fontId="0" fillId="2" borderId="44" xfId="0" applyFill="1" applyBorder="1" applyAlignment="1" applyProtection="1">
      <alignment horizontal="center" vertical="center" wrapText="1"/>
      <protection locked="0"/>
    </xf>
    <xf numFmtId="0" fontId="70" fillId="0" borderId="78" xfId="0" applyFont="1" applyBorder="1" applyAlignment="1">
      <alignment horizontal="center" vertical="center" wrapText="1"/>
    </xf>
    <xf numFmtId="0" fontId="0" fillId="2" borderId="78" xfId="0"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0" fillId="0" borderId="8" xfId="0" applyBorder="1" applyAlignment="1">
      <alignment horizontal="center" vertical="center" wrapText="1"/>
    </xf>
    <xf numFmtId="166" fontId="0" fillId="0" borderId="28" xfId="0" applyNumberFormat="1" applyBorder="1" applyAlignment="1">
      <alignment horizontal="center" vertical="center" wrapText="1"/>
    </xf>
    <xf numFmtId="0" fontId="0" fillId="0" borderId="10" xfId="0" applyBorder="1" applyAlignment="1">
      <alignment horizontal="center" vertical="center" wrapText="1"/>
    </xf>
    <xf numFmtId="0" fontId="0" fillId="0" borderId="45" xfId="0" applyBorder="1" applyAlignment="1">
      <alignment horizontal="center" vertical="center" wrapText="1"/>
    </xf>
    <xf numFmtId="0" fontId="14" fillId="0" borderId="10" xfId="0" applyNumberFormat="1" applyFont="1" applyFill="1" applyBorder="1" applyAlignment="1" applyProtection="1">
      <alignment horizontal="center" vertical="center" textRotation="90" wrapText="1"/>
      <protection hidden="1"/>
    </xf>
    <xf numFmtId="0" fontId="13" fillId="0" borderId="10" xfId="0" applyNumberFormat="1" applyFont="1" applyFill="1" applyBorder="1" applyAlignment="1" applyProtection="1">
      <alignment horizontal="center" vertical="center" textRotation="90" wrapText="1"/>
      <protection hidden="1"/>
    </xf>
    <xf numFmtId="0" fontId="0" fillId="0" borderId="51"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3"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3" xfId="0" applyFill="1" applyBorder="1" applyAlignment="1" applyProtection="1">
      <alignment horizontal="center" vertical="center" wrapText="1"/>
    </xf>
    <xf numFmtId="0" fontId="0" fillId="0" borderId="9" xfId="0" applyBorder="1" applyAlignment="1">
      <alignment horizontal="center" vertical="center" wrapText="1"/>
    </xf>
    <xf numFmtId="0" fontId="0" fillId="0" borderId="9" xfId="0"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0" fillId="0" borderId="7" xfId="0" applyFill="1" applyBorder="1" applyAlignment="1" applyProtection="1">
      <alignment horizontal="center" vertical="center" wrapText="1"/>
    </xf>
    <xf numFmtId="3" fontId="12" fillId="0" borderId="34" xfId="0" applyNumberFormat="1" applyFont="1" applyBorder="1" applyAlignment="1">
      <alignment horizontal="center" vertical="center" wrapText="1"/>
    </xf>
    <xf numFmtId="3" fontId="12" fillId="2" borderId="34" xfId="0" applyNumberFormat="1" applyFont="1" applyFill="1" applyBorder="1" applyAlignment="1" applyProtection="1">
      <alignment horizontal="center" vertical="center" wrapText="1"/>
      <protection locked="0"/>
    </xf>
    <xf numFmtId="3" fontId="12" fillId="2" borderId="73" xfId="0" applyNumberFormat="1" applyFont="1" applyFill="1" applyBorder="1" applyAlignment="1" applyProtection="1">
      <alignment horizontal="center" vertical="center" wrapText="1"/>
      <protection locked="0"/>
    </xf>
    <xf numFmtId="4" fontId="12" fillId="0" borderId="0" xfId="0" applyNumberFormat="1" applyFont="1" applyAlignment="1">
      <alignment horizontal="center" vertical="center" wrapText="1"/>
    </xf>
    <xf numFmtId="4" fontId="12" fillId="0" borderId="1" xfId="0" applyNumberFormat="1" applyFont="1" applyBorder="1" applyAlignment="1">
      <alignment horizontal="center" vertical="center" wrapText="1"/>
    </xf>
    <xf numFmtId="0" fontId="75" fillId="3" borderId="1" xfId="0" applyFont="1" applyFill="1" applyBorder="1" applyAlignment="1">
      <alignment horizontal="center" vertical="center" wrapText="1"/>
    </xf>
    <xf numFmtId="4" fontId="76" fillId="3" borderId="1" xfId="0" applyNumberFormat="1" applyFont="1" applyFill="1" applyBorder="1" applyAlignment="1">
      <alignment horizontal="center" vertical="center" wrapText="1"/>
    </xf>
    <xf numFmtId="4" fontId="68" fillId="0" borderId="50" xfId="0" applyNumberFormat="1" applyFont="1" applyBorder="1" applyAlignment="1">
      <alignment horizontal="center" vertical="center" wrapText="1"/>
    </xf>
    <xf numFmtId="4" fontId="68" fillId="0" borderId="14" xfId="0" applyNumberFormat="1" applyFont="1" applyBorder="1" applyAlignment="1">
      <alignment horizontal="center" vertical="center" wrapText="1"/>
    </xf>
    <xf numFmtId="4" fontId="68" fillId="0" borderId="27" xfId="0" applyNumberFormat="1" applyFont="1" applyBorder="1" applyAlignment="1">
      <alignment horizontal="center" vertical="center" wrapText="1"/>
    </xf>
    <xf numFmtId="4" fontId="69" fillId="0" borderId="6" xfId="0" applyNumberFormat="1" applyFont="1" applyBorder="1" applyAlignment="1">
      <alignment horizontal="center" vertical="center" wrapText="1"/>
    </xf>
    <xf numFmtId="4" fontId="69" fillId="0" borderId="24" xfId="0" applyNumberFormat="1" applyFont="1" applyBorder="1" applyAlignment="1">
      <alignment horizontal="center" vertical="center" wrapText="1"/>
    </xf>
    <xf numFmtId="4" fontId="68" fillId="0" borderId="6" xfId="0" applyNumberFormat="1" applyFont="1" applyBorder="1" applyAlignment="1">
      <alignment horizontal="center" vertical="center" wrapText="1"/>
    </xf>
    <xf numFmtId="4" fontId="55" fillId="3" borderId="1" xfId="5" applyNumberFormat="1" applyFont="1" applyFill="1" applyBorder="1" applyAlignment="1" applyProtection="1">
      <alignment horizontal="center" vertical="center" wrapText="1"/>
      <protection locked="0"/>
    </xf>
    <xf numFmtId="167" fontId="8" fillId="0" borderId="0" xfId="5" applyNumberFormat="1" applyProtection="1"/>
    <xf numFmtId="0" fontId="46" fillId="0" borderId="1" xfId="5" applyFont="1" applyBorder="1" applyAlignment="1" applyProtection="1">
      <alignment horizontal="center" vertical="center" wrapText="1"/>
    </xf>
    <xf numFmtId="49" fontId="46" fillId="0" borderId="1" xfId="5" applyNumberFormat="1" applyFont="1" applyBorder="1" applyAlignment="1" applyProtection="1">
      <alignment horizontal="center" vertical="center" wrapText="1"/>
    </xf>
    <xf numFmtId="49" fontId="46" fillId="0" borderId="1" xfId="5" applyNumberFormat="1" applyFont="1" applyBorder="1" applyAlignment="1" applyProtection="1">
      <alignment horizontal="right" vertical="center" wrapText="1"/>
    </xf>
    <xf numFmtId="0" fontId="46" fillId="0" borderId="1" xfId="5" applyFont="1" applyBorder="1" applyAlignment="1" applyProtection="1">
      <alignment vertical="center" wrapText="1"/>
    </xf>
    <xf numFmtId="49" fontId="51" fillId="0" borderId="1" xfId="5" applyNumberFormat="1" applyFont="1" applyBorder="1" applyAlignment="1" applyProtection="1">
      <alignment horizontal="right" vertical="center" wrapText="1"/>
    </xf>
    <xf numFmtId="0" fontId="51" fillId="0" borderId="1" xfId="5" applyFont="1" applyBorder="1" applyAlignment="1" applyProtection="1">
      <alignment vertical="center" wrapText="1"/>
    </xf>
    <xf numFmtId="0" fontId="51" fillId="0" borderId="1" xfId="5" applyFont="1" applyBorder="1" applyAlignment="1" applyProtection="1">
      <alignment horizontal="center" vertical="center" wrapText="1"/>
    </xf>
    <xf numFmtId="0" fontId="55" fillId="0" borderId="1" xfId="5" applyFont="1" applyBorder="1" applyAlignment="1" applyProtection="1">
      <alignment horizontal="center" vertical="center" wrapText="1"/>
    </xf>
    <xf numFmtId="0" fontId="47" fillId="0" borderId="0" xfId="5" applyFont="1" applyProtection="1"/>
    <xf numFmtId="4" fontId="77" fillId="3" borderId="1" xfId="5" applyNumberFormat="1" applyFont="1" applyFill="1" applyBorder="1" applyAlignment="1" applyProtection="1">
      <alignment horizontal="center" vertical="center" wrapText="1"/>
      <protection locked="0"/>
    </xf>
    <xf numFmtId="49" fontId="45" fillId="0" borderId="1" xfId="5" applyNumberFormat="1" applyFont="1" applyBorder="1" applyAlignment="1" applyProtection="1">
      <alignment horizontal="right" vertical="center" wrapText="1"/>
    </xf>
    <xf numFmtId="0" fontId="45" fillId="0" borderId="1" xfId="5" applyFont="1" applyBorder="1" applyAlignment="1" applyProtection="1">
      <alignment vertical="center" wrapText="1"/>
    </xf>
    <xf numFmtId="49" fontId="53" fillId="0" borderId="1" xfId="5" applyNumberFormat="1" applyFont="1" applyBorder="1" applyAlignment="1" applyProtection="1">
      <alignment horizontal="right" vertical="center" wrapText="1"/>
    </xf>
    <xf numFmtId="0" fontId="53" fillId="0" borderId="1" xfId="5" applyFont="1" applyBorder="1" applyAlignment="1" applyProtection="1">
      <alignment vertical="center" wrapText="1"/>
    </xf>
    <xf numFmtId="0" fontId="45" fillId="0" borderId="1" xfId="5" applyNumberFormat="1" applyFont="1" applyBorder="1" applyAlignment="1" applyProtection="1">
      <alignment horizontal="right" vertical="center" wrapText="1"/>
    </xf>
    <xf numFmtId="0" fontId="45" fillId="0" borderId="1" xfId="5" applyNumberFormat="1" applyFont="1" applyBorder="1" applyAlignment="1" applyProtection="1">
      <alignment vertical="center" wrapText="1"/>
    </xf>
    <xf numFmtId="0" fontId="14" fillId="0" borderId="0" xfId="5" applyFont="1" applyAlignment="1" applyProtection="1">
      <alignment vertical="center"/>
    </xf>
    <xf numFmtId="0" fontId="14" fillId="0" borderId="0" xfId="5" applyFont="1" applyProtection="1"/>
    <xf numFmtId="3" fontId="8" fillId="0" borderId="0" xfId="5" applyNumberFormat="1" applyProtection="1"/>
    <xf numFmtId="0" fontId="47" fillId="0" borderId="1" xfId="5" applyFont="1" applyBorder="1" applyAlignment="1" applyProtection="1">
      <alignment horizontal="center" vertical="center" wrapText="1"/>
    </xf>
    <xf numFmtId="49" fontId="47" fillId="0" borderId="1" xfId="5" applyNumberFormat="1" applyFont="1" applyBorder="1" applyAlignment="1" applyProtection="1">
      <alignment horizontal="right" vertical="center" wrapText="1"/>
    </xf>
    <xf numFmtId="0" fontId="47" fillId="0" borderId="1" xfId="5" applyFont="1" applyBorder="1" applyAlignment="1" applyProtection="1">
      <alignment vertical="center" wrapText="1"/>
    </xf>
    <xf numFmtId="49" fontId="54" fillId="0" borderId="1" xfId="5" applyNumberFormat="1" applyFont="1" applyBorder="1" applyAlignment="1" applyProtection="1">
      <alignment horizontal="right" vertical="center" wrapText="1"/>
    </xf>
    <xf numFmtId="0" fontId="54" fillId="0" borderId="1" xfId="5" applyFont="1" applyBorder="1" applyAlignment="1" applyProtection="1">
      <alignment vertical="center" wrapText="1"/>
    </xf>
    <xf numFmtId="0" fontId="46" fillId="3" borderId="6" xfId="5" applyFont="1" applyFill="1" applyBorder="1" applyAlignment="1" applyProtection="1">
      <alignment horizontal="center" vertical="center" wrapText="1"/>
      <protection locked="0"/>
    </xf>
    <xf numFmtId="0" fontId="3" fillId="0" borderId="1" xfId="0" applyFont="1" applyBorder="1" applyAlignment="1">
      <alignment horizontal="justify" vertical="center" wrapText="1"/>
    </xf>
    <xf numFmtId="0" fontId="0" fillId="0" borderId="1" xfId="0" applyBorder="1" applyAlignment="1">
      <alignment horizontal="center" vertical="center" wrapText="1"/>
    </xf>
    <xf numFmtId="0" fontId="78" fillId="0" borderId="1" xfId="6" applyFont="1" applyBorder="1" applyAlignment="1">
      <alignment horizontal="center" vertical="center" wrapText="1"/>
    </xf>
    <xf numFmtId="0" fontId="14" fillId="0" borderId="1"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center" vertical="center" wrapText="1"/>
      <protection hidden="1"/>
    </xf>
    <xf numFmtId="9" fontId="23" fillId="2" borderId="4" xfId="0" applyNumberFormat="1" applyFont="1" applyFill="1" applyBorder="1" applyAlignment="1" applyProtection="1">
      <alignment horizontal="center" vertical="center" wrapText="1"/>
      <protection locked="0"/>
    </xf>
    <xf numFmtId="3" fontId="79" fillId="2" borderId="1" xfId="0"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0" fontId="21" fillId="0" borderId="36" xfId="0" applyFont="1" applyBorder="1" applyAlignment="1" applyProtection="1">
      <alignment horizontal="center" vertical="center" wrapText="1"/>
      <protection hidden="1"/>
    </xf>
    <xf numFmtId="0" fontId="21" fillId="0" borderId="44" xfId="0" applyFont="1" applyBorder="1" applyAlignment="1" applyProtection="1">
      <alignment horizontal="center" vertical="center" wrapText="1"/>
      <protection hidden="1"/>
    </xf>
    <xf numFmtId="0" fontId="21" fillId="0" borderId="29" xfId="0" applyFont="1" applyBorder="1" applyAlignment="1" applyProtection="1">
      <alignment horizontal="center" vertical="center" wrapText="1"/>
      <protection hidden="1"/>
    </xf>
    <xf numFmtId="0" fontId="21" fillId="0" borderId="18" xfId="0" applyFont="1" applyBorder="1" applyAlignment="1" applyProtection="1">
      <alignment horizontal="center" vertical="center" wrapText="1"/>
      <protection hidden="1"/>
    </xf>
    <xf numFmtId="0" fontId="21" fillId="0" borderId="30" xfId="0" applyFont="1" applyBorder="1" applyAlignment="1" applyProtection="1">
      <alignment horizontal="center" vertical="center" wrapText="1"/>
      <protection hidden="1"/>
    </xf>
    <xf numFmtId="0" fontId="21" fillId="0" borderId="45" xfId="0" applyFont="1" applyBorder="1" applyAlignment="1" applyProtection="1">
      <alignment horizontal="center" vertical="center" wrapText="1"/>
      <protection hidden="1"/>
    </xf>
    <xf numFmtId="0" fontId="27" fillId="0" borderId="16" xfId="0" applyFont="1" applyBorder="1" applyAlignment="1" applyProtection="1">
      <alignment horizontal="center" vertical="center" wrapText="1"/>
      <protection hidden="1"/>
    </xf>
    <xf numFmtId="0" fontId="27" fillId="0" borderId="7" xfId="0" applyFont="1" applyBorder="1" applyAlignment="1" applyProtection="1">
      <alignment horizontal="center" vertical="center" wrapText="1"/>
      <protection hidden="1"/>
    </xf>
    <xf numFmtId="0" fontId="27" fillId="0" borderId="8" xfId="0" applyFont="1" applyBorder="1" applyAlignment="1" applyProtection="1">
      <alignment horizontal="center" vertical="center" wrapText="1"/>
      <protection hidden="1"/>
    </xf>
    <xf numFmtId="0" fontId="27" fillId="0" borderId="12" xfId="0" applyFont="1" applyBorder="1" applyAlignment="1" applyProtection="1">
      <alignment horizontal="center" vertical="center" textRotation="90" wrapText="1"/>
      <protection hidden="1"/>
    </xf>
    <xf numFmtId="0" fontId="27" fillId="0" borderId="17" xfId="0" applyFont="1" applyBorder="1" applyAlignment="1" applyProtection="1">
      <alignment horizontal="center" vertical="center" textRotation="90" wrapText="1"/>
      <protection hidden="1"/>
    </xf>
    <xf numFmtId="0" fontId="27" fillId="0" borderId="1" xfId="0" applyFont="1" applyBorder="1" applyAlignment="1" applyProtection="1">
      <alignment horizontal="center" vertical="center" wrapText="1"/>
      <protection hidden="1"/>
    </xf>
    <xf numFmtId="0" fontId="27" fillId="0" borderId="9" xfId="0" applyFont="1" applyBorder="1" applyAlignment="1" applyProtection="1">
      <alignment horizontal="center" vertical="center" wrapText="1"/>
      <protection hidden="1"/>
    </xf>
    <xf numFmtId="2" fontId="27" fillId="3" borderId="36" xfId="0" applyNumberFormat="1" applyFont="1" applyFill="1" applyBorder="1" applyAlignment="1" applyProtection="1">
      <alignment horizontal="center" vertical="center" wrapText="1"/>
      <protection hidden="1"/>
    </xf>
    <xf numFmtId="2" fontId="27" fillId="3" borderId="29" xfId="0" applyNumberFormat="1" applyFont="1" applyFill="1" applyBorder="1" applyAlignment="1" applyProtection="1">
      <alignment horizontal="center" vertical="center" wrapText="1"/>
      <protection hidden="1"/>
    </xf>
    <xf numFmtId="2" fontId="27" fillId="3" borderId="16" xfId="0" applyNumberFormat="1" applyFont="1" applyFill="1" applyBorder="1" applyAlignment="1" applyProtection="1">
      <alignment horizontal="center" vertical="center" wrapText="1"/>
      <protection hidden="1"/>
    </xf>
    <xf numFmtId="2" fontId="27" fillId="3" borderId="12" xfId="0" applyNumberFormat="1" applyFont="1" applyFill="1" applyBorder="1" applyAlignment="1" applyProtection="1">
      <alignment horizontal="center" vertical="center" wrapText="1"/>
      <protection hidden="1"/>
    </xf>
    <xf numFmtId="2" fontId="27" fillId="6" borderId="7" xfId="0" applyNumberFormat="1" applyFont="1" applyFill="1" applyBorder="1" applyAlignment="1" applyProtection="1">
      <alignment horizontal="center" vertical="center" wrapText="1"/>
      <protection hidden="1"/>
    </xf>
    <xf numFmtId="2" fontId="27" fillId="6" borderId="8" xfId="0" applyNumberFormat="1" applyFont="1" applyFill="1" applyBorder="1" applyAlignment="1" applyProtection="1">
      <alignment horizontal="center" vertical="center" wrapText="1"/>
      <protection hidden="1"/>
    </xf>
    <xf numFmtId="1" fontId="21" fillId="2" borderId="47" xfId="0" applyNumberFormat="1" applyFont="1" applyFill="1" applyBorder="1" applyAlignment="1" applyProtection="1">
      <alignment horizontal="center" vertical="center" wrapText="1"/>
      <protection locked="0"/>
    </xf>
    <xf numFmtId="1" fontId="21" fillId="2" borderId="56" xfId="0" applyNumberFormat="1" applyFont="1" applyFill="1" applyBorder="1" applyAlignment="1" applyProtection="1">
      <alignment horizontal="center" vertical="center" wrapText="1"/>
      <protection locked="0"/>
    </xf>
    <xf numFmtId="1" fontId="21" fillId="2" borderId="57" xfId="0" applyNumberFormat="1" applyFont="1" applyFill="1" applyBorder="1" applyAlignment="1" applyProtection="1">
      <alignment horizontal="center" vertical="center" wrapText="1"/>
      <protection locked="0"/>
    </xf>
    <xf numFmtId="2" fontId="21" fillId="0" borderId="37" xfId="0" applyNumberFormat="1" applyFont="1" applyBorder="1" applyAlignment="1" applyProtection="1">
      <alignment horizontal="center" vertical="center" wrapText="1"/>
      <protection hidden="1"/>
    </xf>
    <xf numFmtId="2" fontId="21" fillId="0" borderId="19" xfId="0" applyNumberFormat="1" applyFont="1" applyBorder="1" applyAlignment="1" applyProtection="1">
      <alignment horizontal="center" vertical="center" wrapText="1"/>
      <protection hidden="1"/>
    </xf>
    <xf numFmtId="2" fontId="21" fillId="0" borderId="58" xfId="0" applyNumberFormat="1" applyFont="1" applyBorder="1" applyAlignment="1" applyProtection="1">
      <alignment horizontal="center" vertical="center" wrapText="1"/>
      <protection hidden="1"/>
    </xf>
    <xf numFmtId="0" fontId="21" fillId="0" borderId="41" xfId="0" applyFont="1" applyBorder="1" applyAlignment="1" applyProtection="1">
      <alignment horizontal="center" vertical="center" wrapText="1"/>
      <protection hidden="1"/>
    </xf>
    <xf numFmtId="0" fontId="21" fillId="0" borderId="59" xfId="0" applyFont="1" applyBorder="1" applyAlignment="1" applyProtection="1">
      <alignment horizontal="center" vertical="center" wrapText="1"/>
      <protection hidden="1"/>
    </xf>
    <xf numFmtId="0" fontId="21" fillId="0" borderId="60" xfId="0" applyFont="1" applyBorder="1" applyAlignment="1" applyProtection="1">
      <alignment horizontal="center" vertical="center" wrapText="1"/>
      <protection hidden="1"/>
    </xf>
    <xf numFmtId="0" fontId="73" fillId="0" borderId="36" xfId="0" applyFont="1" applyBorder="1" applyAlignment="1" applyProtection="1">
      <alignment horizontal="center" vertical="center" wrapText="1"/>
      <protection hidden="1"/>
    </xf>
    <xf numFmtId="0" fontId="73" fillId="0" borderId="44" xfId="0" applyFont="1" applyBorder="1" applyAlignment="1" applyProtection="1">
      <alignment horizontal="center" vertical="center" wrapText="1"/>
      <protection hidden="1"/>
    </xf>
    <xf numFmtId="0" fontId="73" fillId="0" borderId="30" xfId="0" applyFont="1" applyBorder="1" applyAlignment="1" applyProtection="1">
      <alignment horizontal="center" vertical="center" wrapText="1"/>
      <protection hidden="1"/>
    </xf>
    <xf numFmtId="0" fontId="73" fillId="0" borderId="45" xfId="0" applyFont="1" applyBorder="1" applyAlignment="1" applyProtection="1">
      <alignment horizontal="center" vertical="center" wrapText="1"/>
      <protection hidden="1"/>
    </xf>
    <xf numFmtId="2" fontId="27" fillId="6" borderId="44" xfId="0" applyNumberFormat="1" applyFont="1" applyFill="1" applyBorder="1" applyAlignment="1" applyProtection="1">
      <alignment horizontal="center" vertical="center" wrapText="1"/>
      <protection hidden="1"/>
    </xf>
    <xf numFmtId="0" fontId="73" fillId="0" borderId="53" xfId="0" applyFont="1" applyBorder="1" applyAlignment="1" applyProtection="1">
      <alignment horizontal="center" vertical="center" wrapText="1"/>
      <protection hidden="1"/>
    </xf>
    <xf numFmtId="0" fontId="73" fillId="0" borderId="54" xfId="0" applyFont="1" applyBorder="1" applyAlignment="1" applyProtection="1">
      <alignment horizontal="center" vertical="center" wrapText="1"/>
      <protection hidden="1"/>
    </xf>
    <xf numFmtId="2" fontId="20" fillId="0" borderId="13" xfId="0" applyNumberFormat="1" applyFont="1" applyBorder="1" applyAlignment="1" applyProtection="1">
      <alignment horizontal="center" vertical="center" wrapText="1"/>
      <protection hidden="1"/>
    </xf>
    <xf numFmtId="2" fontId="20" fillId="0" borderId="14" xfId="0" applyNumberFormat="1" applyFont="1" applyBorder="1" applyAlignment="1" applyProtection="1">
      <alignment horizontal="center" vertical="center" wrapText="1"/>
      <protection hidden="1"/>
    </xf>
    <xf numFmtId="2" fontId="21" fillId="7" borderId="16" xfId="0" applyNumberFormat="1" applyFont="1" applyFill="1" applyBorder="1" applyAlignment="1" applyProtection="1">
      <alignment horizontal="center" vertical="center" wrapText="1"/>
      <protection hidden="1"/>
    </xf>
    <xf numFmtId="2" fontId="21" fillId="7" borderId="12" xfId="0" applyNumberFormat="1" applyFont="1" applyFill="1" applyBorder="1" applyAlignment="1" applyProtection="1">
      <alignment horizontal="center" vertical="center" wrapText="1"/>
      <protection hidden="1"/>
    </xf>
    <xf numFmtId="0" fontId="73" fillId="0" borderId="63" xfId="0" applyFont="1" applyBorder="1" applyAlignment="1" applyProtection="1">
      <alignment horizontal="center" vertical="center" wrapText="1"/>
      <protection hidden="1"/>
    </xf>
    <xf numFmtId="0" fontId="73" fillId="0" borderId="64" xfId="0" applyFont="1" applyBorder="1" applyAlignment="1" applyProtection="1">
      <alignment horizontal="center" vertical="center" wrapText="1"/>
      <protection hidden="1"/>
    </xf>
    <xf numFmtId="0" fontId="73" fillId="0" borderId="42" xfId="0" applyFont="1" applyBorder="1" applyAlignment="1" applyProtection="1">
      <alignment horizontal="center" vertical="center" wrapText="1"/>
      <protection hidden="1"/>
    </xf>
    <xf numFmtId="0" fontId="73" fillId="0" borderId="66" xfId="0" applyFont="1" applyBorder="1" applyAlignment="1" applyProtection="1">
      <alignment horizontal="center" vertical="center" wrapText="1"/>
      <protection hidden="1"/>
    </xf>
    <xf numFmtId="0" fontId="21" fillId="0" borderId="67" xfId="0" applyFont="1" applyBorder="1" applyAlignment="1" applyProtection="1">
      <alignment horizontal="center" vertical="center" wrapText="1"/>
      <protection hidden="1"/>
    </xf>
    <xf numFmtId="0" fontId="21" fillId="0" borderId="31" xfId="0" applyFont="1" applyBorder="1" applyAlignment="1" applyProtection="1">
      <alignment horizontal="center" vertical="center" wrapText="1"/>
      <protection hidden="1"/>
    </xf>
    <xf numFmtId="0" fontId="21" fillId="0" borderId="21" xfId="0" applyFont="1" applyBorder="1" applyAlignment="1" applyProtection="1">
      <alignment horizontal="center" vertical="center" wrapText="1"/>
      <protection hidden="1"/>
    </xf>
    <xf numFmtId="0" fontId="21" fillId="0" borderId="38" xfId="0" applyFont="1" applyBorder="1" applyAlignment="1" applyProtection="1">
      <alignment horizontal="center" vertical="center" wrapText="1"/>
      <protection hidden="1"/>
    </xf>
    <xf numFmtId="0" fontId="21" fillId="0" borderId="46" xfId="0" applyFont="1" applyBorder="1" applyAlignment="1" applyProtection="1">
      <alignment horizontal="center" vertical="center" wrapText="1"/>
      <protection hidden="1"/>
    </xf>
    <xf numFmtId="0" fontId="27" fillId="0" borderId="16" xfId="0" applyFont="1" applyBorder="1" applyAlignment="1" applyProtection="1">
      <alignment horizontal="center" vertical="center" textRotation="90" wrapText="1"/>
      <protection hidden="1"/>
    </xf>
    <xf numFmtId="0" fontId="27" fillId="0" borderId="63" xfId="0" applyFont="1" applyBorder="1" applyAlignment="1" applyProtection="1">
      <alignment horizontal="center" vertical="center" wrapText="1"/>
      <protection hidden="1"/>
    </xf>
    <xf numFmtId="0" fontId="27" fillId="0" borderId="64"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7" fillId="0" borderId="65" xfId="0" applyFont="1" applyBorder="1" applyAlignment="1" applyProtection="1">
      <alignment horizontal="center" vertical="center" wrapText="1"/>
      <protection hidden="1"/>
    </xf>
    <xf numFmtId="0" fontId="27" fillId="0" borderId="42" xfId="0" applyFont="1" applyBorder="1" applyAlignment="1" applyProtection="1">
      <alignment horizontal="center" vertical="center" wrapText="1"/>
      <protection hidden="1"/>
    </xf>
    <xf numFmtId="0" fontId="27" fillId="0" borderId="66" xfId="0" applyFont="1" applyBorder="1" applyAlignment="1" applyProtection="1">
      <alignment horizontal="center" vertical="center" wrapText="1"/>
      <protection hidden="1"/>
    </xf>
    <xf numFmtId="0" fontId="27" fillId="0" borderId="23" xfId="0" applyFont="1" applyBorder="1" applyAlignment="1" applyProtection="1">
      <alignment horizontal="center" vertical="center" wrapText="1"/>
      <protection hidden="1"/>
    </xf>
    <xf numFmtId="0" fontId="27" fillId="0" borderId="24" xfId="0" applyFont="1" applyBorder="1" applyAlignment="1" applyProtection="1">
      <alignment horizontal="center" vertical="center" wrapText="1"/>
      <protection hidden="1"/>
    </xf>
    <xf numFmtId="0" fontId="27" fillId="0" borderId="25" xfId="0" applyFont="1" applyBorder="1" applyAlignment="1" applyProtection="1">
      <alignment horizontal="center" vertical="center" wrapText="1"/>
      <protection hidden="1"/>
    </xf>
    <xf numFmtId="0" fontId="27" fillId="0" borderId="38" xfId="0" applyFont="1" applyBorder="1" applyAlignment="1" applyProtection="1">
      <alignment horizontal="center" vertical="center" wrapText="1"/>
      <protection hidden="1"/>
    </xf>
    <xf numFmtId="0" fontId="27" fillId="0" borderId="46" xfId="0" applyFont="1" applyBorder="1" applyAlignment="1" applyProtection="1">
      <alignment horizontal="center" vertical="center" wrapText="1"/>
      <protection hidden="1"/>
    </xf>
    <xf numFmtId="0" fontId="27" fillId="0" borderId="62" xfId="0" applyFont="1" applyBorder="1" applyAlignment="1" applyProtection="1">
      <alignment horizontal="center" vertical="center" wrapText="1"/>
      <protection hidden="1"/>
    </xf>
    <xf numFmtId="0" fontId="27" fillId="0" borderId="26" xfId="0" applyFont="1" applyBorder="1" applyAlignment="1" applyProtection="1">
      <alignment horizontal="center" vertical="center" wrapText="1"/>
      <protection hidden="1"/>
    </xf>
    <xf numFmtId="0" fontId="27" fillId="0" borderId="61" xfId="0" applyFont="1" applyBorder="1" applyAlignment="1" applyProtection="1">
      <alignment horizontal="center" vertical="center" wrapText="1"/>
      <protection hidden="1"/>
    </xf>
    <xf numFmtId="0" fontId="73" fillId="0" borderId="51" xfId="0" applyFont="1" applyBorder="1" applyAlignment="1" applyProtection="1">
      <alignment horizontal="center" vertical="center" wrapText="1"/>
      <protection hidden="1"/>
    </xf>
    <xf numFmtId="0" fontId="74" fillId="0" borderId="35" xfId="0" applyFont="1" applyBorder="1" applyAlignment="1" applyProtection="1">
      <alignment horizontal="center" vertical="center" wrapText="1"/>
      <protection hidden="1"/>
    </xf>
    <xf numFmtId="0" fontId="73" fillId="0" borderId="52" xfId="0" applyFont="1" applyBorder="1" applyAlignment="1" applyProtection="1">
      <alignment horizontal="center" vertical="center" wrapText="1"/>
      <protection hidden="1"/>
    </xf>
    <xf numFmtId="0" fontId="73" fillId="0" borderId="65" xfId="0" applyFont="1" applyBorder="1" applyAlignment="1" applyProtection="1">
      <alignment horizontal="center" vertical="center" wrapText="1"/>
      <protection hidden="1"/>
    </xf>
    <xf numFmtId="1" fontId="28" fillId="0" borderId="23" xfId="0" applyNumberFormat="1" applyFont="1" applyBorder="1" applyAlignment="1" applyProtection="1">
      <alignment horizontal="center" vertical="center" wrapText="1"/>
      <protection hidden="1"/>
    </xf>
    <xf numFmtId="1" fontId="28" fillId="0" borderId="24" xfId="0" applyNumberFormat="1" applyFont="1" applyBorder="1" applyAlignment="1" applyProtection="1">
      <alignment horizontal="center" vertical="center" wrapText="1"/>
      <protection hidden="1"/>
    </xf>
    <xf numFmtId="1" fontId="28" fillId="0" borderId="25" xfId="0" applyNumberFormat="1" applyFont="1" applyBorder="1" applyAlignment="1" applyProtection="1">
      <alignment horizontal="center" vertical="center" wrapText="1"/>
      <protection hidden="1"/>
    </xf>
    <xf numFmtId="0" fontId="20" fillId="0" borderId="6" xfId="0" applyFont="1" applyBorder="1" applyAlignment="1" applyProtection="1">
      <alignment horizontal="center" vertical="center" wrapText="1"/>
      <protection hidden="1"/>
    </xf>
    <xf numFmtId="0" fontId="20" fillId="0" borderId="6" xfId="0" applyFont="1" applyBorder="1" applyAlignment="1" applyProtection="1">
      <alignment horizontal="center" vertical="center" textRotation="90" wrapText="1"/>
      <protection hidden="1"/>
    </xf>
    <xf numFmtId="0" fontId="19" fillId="0" borderId="0" xfId="0" applyFont="1" applyBorder="1" applyAlignment="1" applyProtection="1">
      <alignment horizontal="center" vertical="center" wrapText="1"/>
      <protection hidden="1"/>
    </xf>
    <xf numFmtId="0" fontId="20" fillId="0" borderId="26" xfId="0" applyFont="1" applyBorder="1" applyAlignment="1" applyProtection="1">
      <alignment horizontal="center" vertical="center" wrapText="1"/>
      <protection hidden="1"/>
    </xf>
    <xf numFmtId="0" fontId="20" fillId="0" borderId="26" xfId="0" applyFont="1" applyBorder="1" applyAlignment="1" applyProtection="1">
      <alignment horizontal="center" vertical="center" textRotation="90" wrapText="1"/>
      <protection hidden="1"/>
    </xf>
    <xf numFmtId="0" fontId="20" fillId="0" borderId="23" xfId="0" applyFont="1" applyBorder="1" applyAlignment="1" applyProtection="1">
      <alignment horizontal="center" vertical="center" wrapText="1"/>
      <protection hidden="1"/>
    </xf>
    <xf numFmtId="0" fontId="20" fillId="0" borderId="24" xfId="0" applyFont="1" applyBorder="1" applyAlignment="1" applyProtection="1">
      <alignment horizontal="center" vertical="center" wrapText="1"/>
      <protection hidden="1"/>
    </xf>
    <xf numFmtId="0" fontId="20" fillId="0" borderId="25" xfId="0" applyFont="1" applyBorder="1" applyAlignment="1" applyProtection="1">
      <alignment horizontal="center" vertical="center" wrapText="1"/>
      <protection hidden="1"/>
    </xf>
    <xf numFmtId="0" fontId="0" fillId="0" borderId="1" xfId="0" applyBorder="1" applyAlignment="1">
      <alignment horizontal="center" vertical="center" wrapText="1"/>
    </xf>
    <xf numFmtId="0" fontId="21" fillId="0" borderId="0" xfId="0" applyFont="1" applyAlignment="1">
      <alignment horizontal="center" vertical="center" wrapText="1"/>
    </xf>
    <xf numFmtId="0" fontId="11" fillId="4" borderId="0" xfId="0" applyFont="1" applyFill="1" applyAlignment="1">
      <alignment horizontal="left" vertical="top" wrapText="1"/>
    </xf>
    <xf numFmtId="0" fontId="11" fillId="6" borderId="0" xfId="0" applyFont="1" applyFill="1" applyAlignment="1">
      <alignment horizontal="left" vertical="top" wrapText="1"/>
    </xf>
    <xf numFmtId="0" fontId="11" fillId="0" borderId="0" xfId="0" applyFont="1" applyAlignment="1">
      <alignment horizontal="left" vertical="center" wrapText="1"/>
    </xf>
    <xf numFmtId="0" fontId="14" fillId="0" borderId="1" xfId="0" applyNumberFormat="1" applyFont="1" applyFill="1" applyBorder="1" applyAlignment="1" applyProtection="1">
      <alignment horizontal="center" vertical="center" wrapText="1"/>
      <protection hidden="1"/>
    </xf>
    <xf numFmtId="0" fontId="14" fillId="0" borderId="1" xfId="0" applyNumberFormat="1" applyFont="1" applyFill="1" applyBorder="1" applyAlignment="1" applyProtection="1">
      <alignment horizontal="center" vertical="center" textRotation="90" wrapText="1"/>
      <protection hidden="1"/>
    </xf>
    <xf numFmtId="0" fontId="14" fillId="0" borderId="69" xfId="0" applyNumberFormat="1" applyFont="1" applyFill="1" applyBorder="1" applyAlignment="1" applyProtection="1">
      <alignment horizontal="center" vertical="center" wrapText="1"/>
    </xf>
    <xf numFmtId="0" fontId="14" fillId="0" borderId="72" xfId="0" applyNumberFormat="1" applyFont="1" applyFill="1" applyBorder="1" applyAlignment="1" applyProtection="1">
      <alignment horizontal="center" vertical="center" wrapText="1"/>
    </xf>
    <xf numFmtId="0" fontId="14" fillId="0" borderId="20"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69" xfId="0" applyNumberFormat="1" applyFont="1" applyFill="1" applyBorder="1" applyAlignment="1" applyProtection="1">
      <alignment horizontal="center" vertical="center" textRotation="90" wrapText="1"/>
      <protection hidden="1"/>
    </xf>
    <xf numFmtId="0" fontId="14" fillId="0" borderId="20" xfId="0" applyNumberFormat="1" applyFont="1" applyFill="1" applyBorder="1" applyAlignment="1" applyProtection="1">
      <alignment horizontal="center" vertical="center" textRotation="90" wrapText="1"/>
      <protection hidden="1"/>
    </xf>
    <xf numFmtId="0" fontId="14" fillId="0" borderId="75" xfId="0" applyNumberFormat="1" applyFont="1" applyFill="1" applyBorder="1" applyAlignment="1" applyProtection="1">
      <alignment horizontal="center" vertical="center" textRotation="90" wrapText="1"/>
      <protection hidden="1"/>
    </xf>
    <xf numFmtId="0" fontId="14" fillId="0" borderId="74" xfId="0" applyNumberFormat="1" applyFont="1" applyFill="1" applyBorder="1" applyAlignment="1" applyProtection="1">
      <alignment horizontal="center" vertical="center" textRotation="90" wrapText="1"/>
      <protection hidden="1"/>
    </xf>
    <xf numFmtId="0" fontId="14" fillId="0" borderId="21" xfId="0" applyNumberFormat="1" applyFont="1" applyFill="1" applyBorder="1" applyAlignment="1" applyProtection="1">
      <alignment horizontal="center" vertical="center" textRotation="90" wrapText="1"/>
      <protection hidden="1"/>
    </xf>
    <xf numFmtId="0" fontId="14" fillId="0" borderId="22" xfId="0" applyNumberFormat="1" applyFont="1" applyFill="1" applyBorder="1" applyAlignment="1" applyProtection="1">
      <alignment horizontal="center" vertical="center" textRotation="90" wrapText="1"/>
      <protection hidden="1"/>
    </xf>
    <xf numFmtId="0" fontId="14" fillId="0" borderId="18" xfId="0" applyNumberFormat="1" applyFont="1" applyFill="1" applyBorder="1" applyAlignment="1" applyProtection="1">
      <alignment horizontal="center" vertical="center" wrapText="1"/>
      <protection hidden="1"/>
    </xf>
    <xf numFmtId="0" fontId="14" fillId="0" borderId="19" xfId="0" applyNumberFormat="1" applyFont="1" applyFill="1" applyBorder="1" applyAlignment="1" applyProtection="1">
      <alignment horizontal="center" vertical="center" wrapText="1"/>
      <protection hidden="1"/>
    </xf>
    <xf numFmtId="0" fontId="14" fillId="0" borderId="12" xfId="0" applyNumberFormat="1" applyFont="1" applyFill="1" applyBorder="1" applyAlignment="1" applyProtection="1">
      <alignment horizontal="center" vertical="center" wrapText="1"/>
      <protection hidden="1"/>
    </xf>
    <xf numFmtId="0" fontId="12" fillId="0" borderId="6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4" fillId="0" borderId="2" xfId="0" applyNumberFormat="1" applyFont="1" applyFill="1" applyBorder="1" applyAlignment="1" applyProtection="1">
      <alignment horizontal="center" vertical="center" wrapText="1"/>
      <protection hidden="1"/>
    </xf>
    <xf numFmtId="0" fontId="14" fillId="0" borderId="4" xfId="0" applyNumberFormat="1" applyFont="1" applyFill="1" applyBorder="1" applyAlignment="1" applyProtection="1">
      <alignment horizontal="center" vertical="center" wrapText="1"/>
      <protection hidden="1"/>
    </xf>
    <xf numFmtId="0" fontId="14" fillId="0" borderId="3"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protection hidden="1"/>
    </xf>
    <xf numFmtId="0" fontId="9" fillId="0" borderId="1" xfId="0" applyNumberFormat="1" applyFont="1" applyFill="1" applyBorder="1" applyAlignment="1" applyProtection="1">
      <alignment horizontal="center" vertical="center" wrapText="1"/>
      <protection hidden="1"/>
    </xf>
    <xf numFmtId="0" fontId="71" fillId="0" borderId="18" xfId="0" applyFont="1" applyBorder="1" applyAlignment="1" applyProtection="1">
      <alignment horizontal="center" vertical="center" wrapText="1"/>
      <protection hidden="1"/>
    </xf>
    <xf numFmtId="0" fontId="71" fillId="0" borderId="12" xfId="0" applyFont="1" applyBorder="1" applyAlignment="1" applyProtection="1">
      <alignment horizontal="center" vertical="center" wrapText="1"/>
      <protection hidden="1"/>
    </xf>
    <xf numFmtId="0" fontId="14" fillId="0" borderId="1" xfId="0" applyFont="1" applyFill="1" applyBorder="1" applyAlignment="1" applyProtection="1">
      <alignment horizontal="center" vertical="center" wrapText="1"/>
      <protection hidden="1"/>
    </xf>
    <xf numFmtId="3" fontId="40" fillId="0" borderId="71" xfId="0" applyNumberFormat="1" applyFont="1" applyBorder="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14" fillId="0" borderId="2" xfId="0" applyNumberFormat="1" applyFont="1" applyFill="1" applyBorder="1" applyAlignment="1" applyProtection="1">
      <alignment horizontal="center" vertical="center" textRotation="90" wrapText="1"/>
      <protection hidden="1"/>
    </xf>
    <xf numFmtId="0" fontId="14" fillId="0" borderId="3" xfId="0" applyNumberFormat="1" applyFont="1" applyFill="1" applyBorder="1" applyAlignment="1" applyProtection="1">
      <alignment horizontal="center" vertical="center" textRotation="90" wrapText="1"/>
      <protection hidden="1"/>
    </xf>
    <xf numFmtId="0" fontId="14" fillId="2" borderId="5"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4" fillId="0" borderId="10" xfId="0" applyNumberFormat="1" applyFont="1" applyFill="1" applyBorder="1" applyAlignment="1" applyProtection="1">
      <alignment horizontal="center" vertical="center" textRotation="90" wrapText="1"/>
      <protection hidden="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textRotation="90" wrapText="1"/>
    </xf>
    <xf numFmtId="0" fontId="0" fillId="0" borderId="9" xfId="0"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17" xfId="0" applyBorder="1" applyAlignment="1">
      <alignment horizontal="center" vertical="center" wrapText="1"/>
    </xf>
    <xf numFmtId="0" fontId="14" fillId="0" borderId="7" xfId="0" applyNumberFormat="1" applyFont="1" applyFill="1" applyBorder="1" applyAlignment="1" applyProtection="1">
      <alignment horizontal="center" vertical="center" wrapText="1"/>
      <protection hidden="1"/>
    </xf>
    <xf numFmtId="0" fontId="0" fillId="2" borderId="13"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47" fillId="0" borderId="1" xfId="5" applyFont="1" applyBorder="1" applyAlignment="1">
      <alignment horizontal="center" vertical="center"/>
    </xf>
    <xf numFmtId="0" fontId="8" fillId="0" borderId="0" xfId="5" applyAlignment="1">
      <alignment horizontal="left" wrapText="1"/>
    </xf>
    <xf numFmtId="0" fontId="45" fillId="0" borderId="0" xfId="5" applyFont="1" applyAlignment="1" applyProtection="1">
      <alignment horizontal="center"/>
      <protection locked="0"/>
    </xf>
    <xf numFmtId="0" fontId="46" fillId="0" borderId="0" xfId="5" applyFont="1" applyAlignment="1">
      <alignment horizontal="center" vertical="center" wrapText="1"/>
    </xf>
    <xf numFmtId="49" fontId="46" fillId="0" borderId="1" xfId="5" applyNumberFormat="1" applyFont="1" applyBorder="1" applyAlignment="1">
      <alignment horizontal="center" vertical="center" wrapText="1"/>
    </xf>
    <xf numFmtId="0" fontId="46" fillId="0" borderId="1" xfId="5" applyFont="1" applyBorder="1" applyAlignment="1">
      <alignment horizontal="center" vertical="center"/>
    </xf>
    <xf numFmtId="0" fontId="46" fillId="0" borderId="1" xfId="5" applyFont="1" applyBorder="1" applyAlignment="1">
      <alignment horizontal="center" vertical="center" wrapText="1"/>
    </xf>
    <xf numFmtId="0" fontId="46" fillId="0" borderId="19" xfId="5" applyFont="1" applyBorder="1" applyAlignment="1">
      <alignment horizontal="center" vertical="top" wrapText="1"/>
    </xf>
    <xf numFmtId="0" fontId="47" fillId="0" borderId="1" xfId="5" applyFont="1" applyBorder="1" applyAlignment="1" applyProtection="1">
      <alignment horizontal="center" vertical="center" wrapText="1"/>
    </xf>
    <xf numFmtId="0" fontId="46" fillId="0" borderId="72" xfId="5" applyFont="1" applyFill="1" applyBorder="1" applyAlignment="1" applyProtection="1">
      <alignment horizontal="left" vertical="top" wrapText="1"/>
    </xf>
    <xf numFmtId="49" fontId="46" fillId="0" borderId="1" xfId="5" applyNumberFormat="1" applyFont="1" applyBorder="1" applyAlignment="1" applyProtection="1">
      <alignment vertical="center" wrapText="1"/>
    </xf>
    <xf numFmtId="0" fontId="8" fillId="0" borderId="0" xfId="5" applyAlignment="1" applyProtection="1">
      <alignment horizontal="left" wrapText="1"/>
    </xf>
    <xf numFmtId="0" fontId="11" fillId="0" borderId="0" xfId="5" applyFont="1" applyAlignment="1" applyProtection="1">
      <alignment horizontal="center"/>
    </xf>
    <xf numFmtId="0" fontId="8" fillId="0" borderId="0" xfId="5" applyNumberFormat="1" applyAlignment="1" applyProtection="1">
      <alignment horizontal="center"/>
    </xf>
    <xf numFmtId="0" fontId="22" fillId="0" borderId="19" xfId="5" applyFont="1" applyBorder="1" applyAlignment="1" applyProtection="1">
      <alignment horizontal="center" vertical="top"/>
    </xf>
    <xf numFmtId="0" fontId="8" fillId="0" borderId="5" xfId="5" applyBorder="1" applyAlignment="1" applyProtection="1">
      <alignment horizontal="right"/>
    </xf>
    <xf numFmtId="0" fontId="49" fillId="0" borderId="1" xfId="5" applyFont="1" applyBorder="1" applyAlignment="1" applyProtection="1">
      <alignment horizontal="center" vertical="center" wrapText="1"/>
    </xf>
    <xf numFmtId="49" fontId="46" fillId="0" borderId="2" xfId="5" applyNumberFormat="1" applyFont="1" applyBorder="1" applyAlignment="1" applyProtection="1">
      <alignment horizontal="center" vertical="center" wrapText="1"/>
    </xf>
    <xf numFmtId="49" fontId="46" fillId="0" borderId="4" xfId="5" applyNumberFormat="1" applyFont="1" applyBorder="1" applyAlignment="1" applyProtection="1">
      <alignment horizontal="center" vertical="center" wrapText="1"/>
    </xf>
    <xf numFmtId="49" fontId="46" fillId="0" borderId="3" xfId="5" applyNumberFormat="1" applyFont="1" applyBorder="1" applyAlignment="1" applyProtection="1">
      <alignment horizontal="center" vertical="center" wrapText="1"/>
    </xf>
    <xf numFmtId="0" fontId="48" fillId="0" borderId="2" xfId="5" applyFont="1" applyBorder="1" applyAlignment="1" applyProtection="1">
      <alignment horizontal="center" vertical="center" wrapText="1"/>
    </xf>
    <xf numFmtId="0" fontId="48" fillId="0" borderId="4" xfId="5" applyFont="1" applyBorder="1" applyAlignment="1" applyProtection="1">
      <alignment horizontal="center" vertical="center" wrapText="1"/>
    </xf>
    <xf numFmtId="0" fontId="48" fillId="0" borderId="3" xfId="5" applyFont="1" applyBorder="1" applyAlignment="1" applyProtection="1">
      <alignment horizontal="center" vertical="center" wrapText="1"/>
    </xf>
    <xf numFmtId="0" fontId="46" fillId="0" borderId="2" xfId="5" applyFont="1" applyBorder="1" applyAlignment="1" applyProtection="1">
      <alignment horizontal="center" vertical="center" wrapText="1"/>
    </xf>
    <xf numFmtId="0" fontId="46" fillId="0" borderId="4" xfId="5" applyFont="1" applyBorder="1" applyAlignment="1" applyProtection="1">
      <alignment horizontal="center" vertical="center" wrapText="1"/>
    </xf>
    <xf numFmtId="0" fontId="46" fillId="0" borderId="3" xfId="5" applyFont="1" applyBorder="1" applyAlignment="1" applyProtection="1">
      <alignment horizontal="center" vertical="center" wrapText="1"/>
    </xf>
    <xf numFmtId="0" fontId="47" fillId="0" borderId="0" xfId="5" applyFont="1" applyAlignment="1" applyProtection="1">
      <alignment horizontal="center" wrapText="1"/>
      <protection locked="0"/>
    </xf>
    <xf numFmtId="0" fontId="47" fillId="0" borderId="0" xfId="5" applyFont="1" applyAlignment="1" applyProtection="1">
      <alignment horizontal="center" vertical="top" wrapText="1"/>
      <protection locked="0"/>
    </xf>
    <xf numFmtId="0" fontId="8" fillId="0" borderId="5" xfId="5" applyBorder="1" applyAlignment="1" applyProtection="1">
      <alignment horizontal="center"/>
    </xf>
    <xf numFmtId="0" fontId="22" fillId="0" borderId="72" xfId="5" applyFont="1" applyBorder="1" applyAlignment="1" applyProtection="1">
      <alignment horizontal="center" vertical="top"/>
    </xf>
    <xf numFmtId="0" fontId="8" fillId="0" borderId="0" xfId="5" applyBorder="1" applyAlignment="1" applyProtection="1">
      <alignment horizontal="right"/>
    </xf>
    <xf numFmtId="49" fontId="46" fillId="0" borderId="1" xfId="5" applyNumberFormat="1" applyFont="1" applyBorder="1" applyAlignment="1" applyProtection="1">
      <alignment horizontal="center" vertical="center" wrapText="1"/>
    </xf>
    <xf numFmtId="0" fontId="48" fillId="0" borderId="1" xfId="5" applyFont="1" applyBorder="1" applyAlignment="1" applyProtection="1">
      <alignment horizontal="center" vertical="center" wrapText="1"/>
    </xf>
    <xf numFmtId="0" fontId="46" fillId="0" borderId="1" xfId="5" applyFont="1" applyBorder="1" applyAlignment="1" applyProtection="1">
      <alignment horizontal="center" vertical="center" wrapText="1"/>
    </xf>
    <xf numFmtId="0" fontId="47" fillId="0" borderId="0" xfId="5" applyFont="1" applyAlignment="1">
      <alignment horizontal="center" vertical="top" wrapText="1"/>
    </xf>
    <xf numFmtId="0" fontId="46" fillId="0" borderId="1" xfId="5" applyFont="1" applyFill="1" applyBorder="1" applyAlignment="1" applyProtection="1">
      <alignment horizontal="center" vertical="center" wrapText="1"/>
    </xf>
    <xf numFmtId="0" fontId="48" fillId="0" borderId="1" xfId="5" applyFont="1" applyFill="1" applyBorder="1" applyAlignment="1" applyProtection="1">
      <alignment horizontal="center" vertical="center" wrapText="1"/>
    </xf>
    <xf numFmtId="0" fontId="47" fillId="0" borderId="0" xfId="5" applyFont="1" applyAlignment="1" applyProtection="1">
      <alignment horizontal="center" wrapText="1"/>
    </xf>
    <xf numFmtId="0" fontId="47" fillId="0" borderId="0" xfId="5" applyFont="1" applyAlignment="1" applyProtection="1">
      <alignment horizontal="center" vertical="top" wrapText="1"/>
    </xf>
    <xf numFmtId="0" fontId="8" fillId="0" borderId="0" xfId="5" applyFill="1" applyAlignment="1" applyProtection="1">
      <alignment horizontal="left" wrapText="1"/>
    </xf>
    <xf numFmtId="0" fontId="11" fillId="0" borderId="0" xfId="5" applyFont="1" applyFill="1" applyAlignment="1" applyProtection="1">
      <alignment horizontal="center"/>
    </xf>
    <xf numFmtId="0" fontId="8" fillId="0" borderId="5" xfId="5" applyFill="1" applyBorder="1" applyAlignment="1" applyProtection="1">
      <alignment horizontal="center"/>
    </xf>
    <xf numFmtId="0" fontId="22" fillId="0" borderId="72" xfId="5" applyFont="1" applyFill="1" applyBorder="1" applyAlignment="1" applyProtection="1">
      <alignment horizontal="center" vertical="top"/>
    </xf>
    <xf numFmtId="0" fontId="8" fillId="0" borderId="0" xfId="5" applyFill="1" applyBorder="1" applyAlignment="1" applyProtection="1">
      <alignment horizontal="right"/>
    </xf>
    <xf numFmtId="0" fontId="47" fillId="0" borderId="0" xfId="6" applyFont="1" applyAlignment="1">
      <alignment horizontal="center" vertical="center" wrapText="1"/>
    </xf>
    <xf numFmtId="0" fontId="7" fillId="0" borderId="0" xfId="6" applyAlignment="1">
      <alignment horizontal="left" wrapText="1"/>
    </xf>
    <xf numFmtId="0" fontId="7" fillId="0" borderId="0" xfId="6" applyAlignment="1">
      <alignment horizontal="center"/>
    </xf>
    <xf numFmtId="0" fontId="7" fillId="0" borderId="5" xfId="6" applyBorder="1" applyAlignment="1">
      <alignment horizontal="center"/>
    </xf>
    <xf numFmtId="0" fontId="22" fillId="0" borderId="72" xfId="6" applyFont="1" applyBorder="1" applyAlignment="1">
      <alignment horizontal="center" vertical="top"/>
    </xf>
    <xf numFmtId="0" fontId="47" fillId="0" borderId="0" xfId="6" applyFont="1" applyBorder="1" applyAlignment="1">
      <alignment horizontal="center" vertical="center" wrapText="1"/>
    </xf>
    <xf numFmtId="0" fontId="7" fillId="0" borderId="19" xfId="6" applyBorder="1" applyAlignment="1">
      <alignment horizontal="center"/>
    </xf>
    <xf numFmtId="0" fontId="7" fillId="0" borderId="5" xfId="6" applyBorder="1" applyAlignment="1">
      <alignment horizontal="right"/>
    </xf>
    <xf numFmtId="0" fontId="63" fillId="0" borderId="1" xfId="6" applyFont="1" applyBorder="1" applyAlignment="1">
      <alignment horizontal="center" vertical="center" wrapText="1"/>
    </xf>
    <xf numFmtId="0" fontId="7" fillId="0" borderId="0" xfId="6" applyAlignment="1">
      <alignment horizontal="center" wrapText="1"/>
    </xf>
    <xf numFmtId="0" fontId="7" fillId="0" borderId="0" xfId="6" applyBorder="1" applyAlignment="1">
      <alignment horizontal="right"/>
    </xf>
    <xf numFmtId="0" fontId="47" fillId="0" borderId="0" xfId="6" applyFont="1" applyAlignment="1">
      <alignment horizontal="center" wrapText="1"/>
    </xf>
    <xf numFmtId="0" fontId="47" fillId="0" borderId="0" xfId="6" applyFont="1" applyAlignment="1">
      <alignment horizontal="center" vertical="top" wrapText="1"/>
    </xf>
    <xf numFmtId="49" fontId="48" fillId="0" borderId="1" xfId="6" applyNumberFormat="1" applyFont="1" applyBorder="1" applyAlignment="1">
      <alignment horizontal="center" vertical="center" wrapText="1"/>
    </xf>
    <xf numFmtId="0" fontId="48" fillId="0" borderId="1" xfId="6" applyFont="1" applyBorder="1" applyAlignment="1">
      <alignment horizontal="center" vertical="center" wrapText="1"/>
    </xf>
    <xf numFmtId="0" fontId="48" fillId="0" borderId="2" xfId="6" applyFont="1" applyBorder="1" applyAlignment="1">
      <alignment horizontal="center" vertical="center" wrapText="1"/>
    </xf>
    <xf numFmtId="0" fontId="48" fillId="0" borderId="3" xfId="6" applyFont="1" applyBorder="1" applyAlignment="1">
      <alignment horizontal="center" vertical="center" wrapText="1"/>
    </xf>
    <xf numFmtId="0" fontId="47" fillId="0" borderId="2" xfId="6" applyFont="1" applyBorder="1" applyAlignment="1">
      <alignment horizontal="center" vertical="center" wrapText="1"/>
    </xf>
    <xf numFmtId="0" fontId="47" fillId="0" borderId="3" xfId="6" applyFont="1" applyBorder="1" applyAlignment="1">
      <alignment horizontal="center" vertical="center" wrapText="1"/>
    </xf>
    <xf numFmtId="0" fontId="47" fillId="0" borderId="0" xfId="6" applyFont="1" applyAlignment="1">
      <alignment horizontal="left" vertical="top" wrapText="1"/>
    </xf>
    <xf numFmtId="0" fontId="63" fillId="0" borderId="18" xfId="6" applyFont="1" applyBorder="1" applyAlignment="1">
      <alignment horizontal="center" vertical="center" wrapText="1"/>
    </xf>
    <xf numFmtId="0" fontId="63" fillId="0" borderId="19" xfId="6" applyFont="1" applyBorder="1" applyAlignment="1">
      <alignment horizontal="center" vertical="center" wrapText="1"/>
    </xf>
    <xf numFmtId="0" fontId="63" fillId="0" borderId="12" xfId="6" applyFont="1" applyBorder="1" applyAlignment="1">
      <alignment horizontal="center" vertical="center" wrapText="1"/>
    </xf>
    <xf numFmtId="0" fontId="47" fillId="0" borderId="0" xfId="6" applyFont="1" applyAlignment="1">
      <alignment horizontal="left" wrapText="1"/>
    </xf>
    <xf numFmtId="0" fontId="0" fillId="0" borderId="5" xfId="0" applyBorder="1" applyAlignment="1">
      <alignment horizontal="center"/>
    </xf>
    <xf numFmtId="0" fontId="0" fillId="0" borderId="0" xfId="0" applyAlignment="1">
      <alignment horizontal="center"/>
    </xf>
  </cellXfs>
  <cellStyles count="7">
    <cellStyle name="Comma 2" xfId="2"/>
    <cellStyle name="Обычный" xfId="0" builtinId="0"/>
    <cellStyle name="Обычный 2" xfId="1"/>
    <cellStyle name="Обычный 3" xfId="5"/>
    <cellStyle name="Обычный 4" xfId="6"/>
    <cellStyle name="Финансовый 2" xfId="3"/>
    <cellStyle name="Финансовый 3" xfId="4"/>
  </cellStyles>
  <dxfs count="15">
    <dxf>
      <font>
        <color theme="0"/>
      </font>
    </dxf>
    <dxf>
      <font>
        <color theme="0"/>
      </font>
    </dxf>
    <dxf>
      <font>
        <color theme="0"/>
      </font>
    </dxf>
    <dxf>
      <font>
        <color theme="0"/>
      </font>
    </dxf>
    <dxf>
      <font>
        <b/>
        <i val="0"/>
      </font>
      <fill>
        <patternFill>
          <bgColor rgb="FFFF0000"/>
        </patternFill>
      </fill>
    </dxf>
    <dxf>
      <font>
        <color theme="0"/>
      </font>
    </dxf>
    <dxf>
      <font>
        <b/>
        <i val="0"/>
      </font>
      <fill>
        <patternFill>
          <bgColor rgb="FFFF0000"/>
        </patternFill>
      </fill>
    </dxf>
    <dxf>
      <font>
        <color theme="0"/>
      </font>
    </dxf>
    <dxf>
      <font>
        <b/>
        <i val="0"/>
      </font>
      <fill>
        <patternFill>
          <bgColor rgb="FFFF0000"/>
        </patternFill>
      </fill>
    </dxf>
    <dxf>
      <font>
        <color theme="0"/>
      </font>
    </dxf>
    <dxf>
      <font>
        <b/>
        <i val="0"/>
      </font>
      <fill>
        <patternFill>
          <bgColor rgb="FFFF0000"/>
        </patternFill>
      </fill>
    </dxf>
    <dxf>
      <font>
        <color theme="0"/>
      </font>
    </dxf>
    <dxf>
      <font>
        <color theme="0"/>
      </font>
    </dxf>
    <dxf>
      <fill>
        <patternFill>
          <bgColor rgb="FFFF0000"/>
        </patternFill>
      </fill>
    </dxf>
    <dxf>
      <font>
        <color theme="0"/>
      </font>
    </dxf>
  </dxfs>
  <tableStyles count="0" defaultTableStyle="TableStyleMedium2" defaultPivotStyle="PivotStyleMedium9"/>
  <colors>
    <mruColors>
      <color rgb="FFFF7C80"/>
      <color rgb="FF8F314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44</xdr:col>
      <xdr:colOff>112059</xdr:colOff>
      <xdr:row>2</xdr:row>
      <xdr:rowOff>67235</xdr:rowOff>
    </xdr:from>
    <xdr:to>
      <xdr:col>55</xdr:col>
      <xdr:colOff>0</xdr:colOff>
      <xdr:row>2</xdr:row>
      <xdr:rowOff>371475</xdr:rowOff>
    </xdr:to>
    <xdr:sp macro="" textlink="">
      <xdr:nvSpPr>
        <xdr:cNvPr id="2" name="TextBox 1"/>
        <xdr:cNvSpPr txBox="1"/>
      </xdr:nvSpPr>
      <xdr:spPr>
        <a:xfrm>
          <a:off x="24610359" y="667310"/>
          <a:ext cx="6355416" cy="304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uk-UA" sz="1100"/>
            <a:t>Планові витрати </a:t>
          </a:r>
          <a:r>
            <a:rPr lang="uk-UA" sz="1100" b="1"/>
            <a:t>на 2017 рік</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50"/>
  </sheetPr>
  <dimension ref="A1:A10"/>
  <sheetViews>
    <sheetView showGridLines="0" view="pageBreakPreview" topLeftCell="A4" zoomScaleNormal="130" zoomScaleSheetLayoutView="100" workbookViewId="0">
      <selection activeCell="A2" sqref="A2"/>
    </sheetView>
  </sheetViews>
  <sheetFormatPr defaultRowHeight="15" x14ac:dyDescent="0.25"/>
  <cols>
    <col min="1" max="1" width="95.28515625" style="98" customWidth="1"/>
    <col min="2" max="16384" width="9.140625" style="98"/>
  </cols>
  <sheetData>
    <row r="1" spans="1:1" ht="60.75" customHeight="1" x14ac:dyDescent="0.25">
      <c r="A1" s="133" t="s">
        <v>551</v>
      </c>
    </row>
    <row r="2" spans="1:1" ht="228" customHeight="1" x14ac:dyDescent="0.25">
      <c r="A2" s="480" t="s">
        <v>577</v>
      </c>
    </row>
    <row r="3" spans="1:1" ht="45" customHeight="1" x14ac:dyDescent="0.25">
      <c r="A3" s="124" t="s">
        <v>73</v>
      </c>
    </row>
    <row r="4" spans="1:1" ht="107.25" customHeight="1" x14ac:dyDescent="0.25">
      <c r="A4" s="399" t="s">
        <v>552</v>
      </c>
    </row>
    <row r="5" spans="1:1" ht="51" customHeight="1" x14ac:dyDescent="0.25">
      <c r="A5" s="382" t="s">
        <v>540</v>
      </c>
    </row>
    <row r="6" spans="1:1" ht="48" customHeight="1" x14ac:dyDescent="0.25">
      <c r="A6" s="124" t="s">
        <v>571</v>
      </c>
    </row>
    <row r="7" spans="1:1" ht="68.25" customHeight="1" x14ac:dyDescent="0.25">
      <c r="A7" s="339" t="s">
        <v>532</v>
      </c>
    </row>
    <row r="8" spans="1:1" ht="32.25" customHeight="1" x14ac:dyDescent="0.25">
      <c r="A8" s="125" t="s">
        <v>553</v>
      </c>
    </row>
    <row r="9" spans="1:1" ht="32.25" customHeight="1" x14ac:dyDescent="0.25">
      <c r="A9" s="134" t="s">
        <v>82</v>
      </c>
    </row>
    <row r="10" spans="1:1" x14ac:dyDescent="0.25">
      <c r="A10" s="135" t="s">
        <v>578</v>
      </c>
    </row>
  </sheetData>
  <sheetProtection selectLockedCells="1"/>
  <printOptions horizontalCentered="1"/>
  <pageMargins left="0.41666666666666669" right="0.28125"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46"/>
  <sheetViews>
    <sheetView view="pageBreakPreview" zoomScaleSheetLayoutView="100" workbookViewId="0">
      <pane xSplit="3" ySplit="8" topLeftCell="D27" activePane="bottomRight" state="frozen"/>
      <selection activeCell="E13" sqref="E13"/>
      <selection pane="topRight" activeCell="E13" sqref="E13"/>
      <selection pane="bottomLeft" activeCell="E13" sqref="E13"/>
      <selection pane="bottomRight" activeCell="G35" sqref="G35"/>
    </sheetView>
  </sheetViews>
  <sheetFormatPr defaultRowHeight="15" x14ac:dyDescent="0.25"/>
  <cols>
    <col min="1" max="1" width="5.42578125" style="214" customWidth="1"/>
    <col min="2" max="2" width="51.28515625" style="214" customWidth="1"/>
    <col min="3" max="3" width="7.5703125" style="214" customWidth="1"/>
    <col min="4" max="7" width="10.140625" style="214" customWidth="1"/>
    <col min="8" max="19" width="7.140625" style="214" customWidth="1"/>
    <col min="20" max="16384" width="9.140625" style="214"/>
  </cols>
  <sheetData>
    <row r="1" spans="1:19" ht="62.25" customHeight="1" x14ac:dyDescent="0.25">
      <c r="A1" s="290"/>
      <c r="B1" s="362" t="str">
        <f>IF(ROUND(G30*1000,0)-ROUND('3_Розподіл пл.соб.'!O21,0)=0,"","Для коректного заповнення даного додатку, в листі 1_Структура по елементах вкажіть належність по всіх елементах прямих витрат!!!")</f>
        <v/>
      </c>
      <c r="C1" s="281"/>
      <c r="D1" s="636" t="s">
        <v>308</v>
      </c>
      <c r="E1" s="636"/>
      <c r="F1" s="636"/>
      <c r="G1" s="636"/>
      <c r="H1" s="473"/>
      <c r="I1" s="281"/>
      <c r="J1" s="281"/>
      <c r="K1" s="281"/>
      <c r="L1" s="281"/>
      <c r="M1" s="281"/>
      <c r="N1" s="281"/>
      <c r="O1" s="281"/>
      <c r="P1" s="281"/>
      <c r="Q1" s="281"/>
      <c r="R1" s="281"/>
      <c r="S1" s="281"/>
    </row>
    <row r="2" spans="1:19" ht="24" customHeight="1" x14ac:dyDescent="0.25">
      <c r="A2" s="290"/>
      <c r="B2" s="637" t="s">
        <v>309</v>
      </c>
      <c r="C2" s="637"/>
      <c r="D2" s="637"/>
      <c r="E2" s="637"/>
      <c r="F2" s="637"/>
      <c r="G2" s="281"/>
      <c r="H2" s="281"/>
      <c r="I2" s="281"/>
      <c r="J2" s="281"/>
      <c r="K2" s="281"/>
      <c r="L2" s="281"/>
      <c r="M2" s="281"/>
      <c r="N2" s="281"/>
      <c r="O2" s="281"/>
      <c r="P2" s="281"/>
      <c r="Q2" s="281"/>
      <c r="R2" s="281"/>
      <c r="S2" s="281"/>
    </row>
    <row r="3" spans="1:19" x14ac:dyDescent="0.25">
      <c r="A3" s="290"/>
      <c r="B3" s="653" t="str">
        <f>Д6!B3</f>
        <v>Кузнецовське міське комунальне підприємство 2017 рік</v>
      </c>
      <c r="C3" s="653"/>
      <c r="D3" s="653"/>
      <c r="E3" s="653"/>
      <c r="F3" s="653"/>
      <c r="G3" s="281"/>
      <c r="H3" s="281"/>
      <c r="I3" s="281"/>
      <c r="J3" s="281"/>
      <c r="K3" s="281"/>
      <c r="L3" s="281"/>
      <c r="M3" s="281"/>
      <c r="N3" s="281"/>
      <c r="O3" s="281"/>
      <c r="P3" s="281"/>
      <c r="Q3" s="281"/>
      <c r="R3" s="281"/>
      <c r="S3" s="281"/>
    </row>
    <row r="4" spans="1:19" x14ac:dyDescent="0.25">
      <c r="A4" s="290"/>
      <c r="B4" s="654" t="s">
        <v>153</v>
      </c>
      <c r="C4" s="654"/>
      <c r="D4" s="654"/>
      <c r="E4" s="654"/>
      <c r="F4" s="654"/>
      <c r="G4" s="281"/>
      <c r="H4" s="281"/>
      <c r="I4" s="281"/>
      <c r="J4" s="281"/>
      <c r="K4" s="281"/>
      <c r="L4" s="281"/>
      <c r="M4" s="281"/>
      <c r="N4" s="281"/>
      <c r="O4" s="281"/>
      <c r="P4" s="281"/>
      <c r="Q4" s="281"/>
      <c r="R4" s="281"/>
      <c r="S4" s="281"/>
    </row>
    <row r="5" spans="1:19" x14ac:dyDescent="0.25">
      <c r="A5" s="290"/>
      <c r="B5" s="281"/>
      <c r="C5" s="281"/>
      <c r="D5" s="281"/>
      <c r="E5" s="281"/>
      <c r="F5" s="655" t="s">
        <v>154</v>
      </c>
      <c r="G5" s="655"/>
      <c r="H5" s="281"/>
      <c r="I5" s="281"/>
      <c r="J5" s="281"/>
      <c r="K5" s="281"/>
      <c r="L5" s="281"/>
      <c r="M5" s="281"/>
      <c r="N5" s="281"/>
      <c r="O5" s="281"/>
      <c r="P5" s="281"/>
      <c r="Q5" s="281"/>
      <c r="R5" s="281"/>
      <c r="S5" s="281"/>
    </row>
    <row r="6" spans="1:19" ht="24.75" customHeight="1" x14ac:dyDescent="0.25">
      <c r="A6" s="656" t="s">
        <v>90</v>
      </c>
      <c r="B6" s="657" t="s">
        <v>91</v>
      </c>
      <c r="C6" s="658" t="s">
        <v>155</v>
      </c>
      <c r="D6" s="633" t="s">
        <v>258</v>
      </c>
      <c r="E6" s="633"/>
      <c r="F6" s="633"/>
      <c r="G6" s="633"/>
      <c r="H6" s="633" t="s">
        <v>369</v>
      </c>
      <c r="I6" s="633"/>
      <c r="J6" s="633"/>
      <c r="K6" s="633"/>
      <c r="L6" s="633" t="s">
        <v>370</v>
      </c>
      <c r="M6" s="633"/>
      <c r="N6" s="633"/>
      <c r="O6" s="633"/>
      <c r="P6" s="633" t="s">
        <v>371</v>
      </c>
      <c r="Q6" s="633"/>
      <c r="R6" s="633"/>
      <c r="S6" s="633"/>
    </row>
    <row r="7" spans="1:19" ht="56.25" x14ac:dyDescent="0.25">
      <c r="A7" s="656"/>
      <c r="B7" s="657"/>
      <c r="C7" s="658"/>
      <c r="D7" s="455" t="s">
        <v>259</v>
      </c>
      <c r="E7" s="455" t="s">
        <v>161</v>
      </c>
      <c r="F7" s="455" t="s">
        <v>260</v>
      </c>
      <c r="G7" s="455" t="s">
        <v>261</v>
      </c>
      <c r="H7" s="455" t="s">
        <v>259</v>
      </c>
      <c r="I7" s="455" t="s">
        <v>161</v>
      </c>
      <c r="J7" s="455" t="s">
        <v>260</v>
      </c>
      <c r="K7" s="455" t="s">
        <v>261</v>
      </c>
      <c r="L7" s="455" t="s">
        <v>259</v>
      </c>
      <c r="M7" s="455" t="s">
        <v>161</v>
      </c>
      <c r="N7" s="455" t="s">
        <v>260</v>
      </c>
      <c r="O7" s="455" t="s">
        <v>261</v>
      </c>
      <c r="P7" s="455" t="s">
        <v>259</v>
      </c>
      <c r="Q7" s="455" t="s">
        <v>161</v>
      </c>
      <c r="R7" s="455" t="s">
        <v>260</v>
      </c>
      <c r="S7" s="455" t="s">
        <v>261</v>
      </c>
    </row>
    <row r="8" spans="1:19" ht="11.25" customHeight="1" x14ac:dyDescent="0.25">
      <c r="A8" s="474">
        <v>1</v>
      </c>
      <c r="B8" s="474">
        <v>2</v>
      </c>
      <c r="C8" s="474">
        <v>3</v>
      </c>
      <c r="D8" s="474">
        <v>4</v>
      </c>
      <c r="E8" s="474">
        <v>5</v>
      </c>
      <c r="F8" s="474">
        <v>6</v>
      </c>
      <c r="G8" s="474">
        <v>7</v>
      </c>
      <c r="H8" s="474">
        <v>8</v>
      </c>
      <c r="I8" s="474">
        <v>9</v>
      </c>
      <c r="J8" s="474">
        <v>10</v>
      </c>
      <c r="K8" s="474">
        <v>11</v>
      </c>
      <c r="L8" s="474">
        <v>12</v>
      </c>
      <c r="M8" s="474">
        <v>13</v>
      </c>
      <c r="N8" s="474">
        <v>14</v>
      </c>
      <c r="O8" s="474">
        <v>15</v>
      </c>
      <c r="P8" s="474">
        <v>16</v>
      </c>
      <c r="Q8" s="474">
        <v>17</v>
      </c>
      <c r="R8" s="474">
        <v>18</v>
      </c>
      <c r="S8" s="474">
        <v>19</v>
      </c>
    </row>
    <row r="9" spans="1:19" x14ac:dyDescent="0.25">
      <c r="A9" s="475">
        <v>1</v>
      </c>
      <c r="B9" s="476" t="s">
        <v>310</v>
      </c>
      <c r="C9" s="455" t="s">
        <v>165</v>
      </c>
      <c r="D9" s="274">
        <f t="shared" ref="D9:F9" si="0">SUM(D10:D12)+D16</f>
        <v>64.448000000000008</v>
      </c>
      <c r="E9" s="274">
        <f t="shared" si="0"/>
        <v>67.096000000000004</v>
      </c>
      <c r="F9" s="274">
        <f t="shared" si="0"/>
        <v>0</v>
      </c>
      <c r="G9" s="274">
        <f>SUM(G10:G12)+G16</f>
        <v>108.74230000000001</v>
      </c>
      <c r="H9" s="274">
        <f t="shared" ref="H9:S9" si="1">SUM(H10:H12)+H16</f>
        <v>49.685217073221196</v>
      </c>
      <c r="I9" s="274">
        <f t="shared" si="1"/>
        <v>52.301714914247519</v>
      </c>
      <c r="J9" s="274">
        <f t="shared" si="1"/>
        <v>0</v>
      </c>
      <c r="K9" s="274">
        <f t="shared" si="1"/>
        <v>88.311836115904427</v>
      </c>
      <c r="L9" s="274">
        <f t="shared" si="1"/>
        <v>5.9099668052883123</v>
      </c>
      <c r="M9" s="274">
        <f t="shared" si="1"/>
        <v>6.3420704464882514</v>
      </c>
      <c r="N9" s="274">
        <f t="shared" si="1"/>
        <v>0</v>
      </c>
      <c r="O9" s="274">
        <f t="shared" si="1"/>
        <v>7.9168433759804397</v>
      </c>
      <c r="P9" s="274">
        <f t="shared" si="1"/>
        <v>8.8528161214904948</v>
      </c>
      <c r="Q9" s="274">
        <f t="shared" si="1"/>
        <v>8.4522146392642288</v>
      </c>
      <c r="R9" s="274">
        <f t="shared" si="1"/>
        <v>0</v>
      </c>
      <c r="S9" s="274">
        <f t="shared" si="1"/>
        <v>12.513620508115148</v>
      </c>
    </row>
    <row r="10" spans="1:19" x14ac:dyDescent="0.25">
      <c r="A10" s="475" t="s">
        <v>111</v>
      </c>
      <c r="B10" s="476" t="s">
        <v>311</v>
      </c>
      <c r="C10" s="455" t="s">
        <v>165</v>
      </c>
      <c r="D10" s="274">
        <f>SUMIF('1_Структура по елементах'!$AK$17:$AK$1001,Лист6!$C$2,'1_Структура по елементах'!$J$17:$J$1001)/1000</f>
        <v>0</v>
      </c>
      <c r="E10" s="274">
        <f>SUMIF('1_Структура по елементах'!$AK$17:$AK$1001,Лист6!$C$2,'1_Структура по елементах'!$V$17:$V$1001)/1000</f>
        <v>0</v>
      </c>
      <c r="F10" s="267"/>
      <c r="G10" s="274">
        <f>SUMIF('1_Структура по елементах'!$AK$17:$AK$1001,Лист6!$C$2,'1_Структура по елементах'!$AJ$17:$AJ$1001)/1000</f>
        <v>0</v>
      </c>
      <c r="H10" s="274">
        <f>IFERROR($D10/$D$39*H$39,0)</f>
        <v>0</v>
      </c>
      <c r="I10" s="274">
        <f>IFERROR($E10/$E$39*I$39,0)</f>
        <v>0</v>
      </c>
      <c r="J10" s="267"/>
      <c r="K10" s="274">
        <f>IFERROR($G10/$G$39*K$39,0)</f>
        <v>0</v>
      </c>
      <c r="L10" s="274">
        <f>IFERROR($D10/$D$39*L$39,0)</f>
        <v>0</v>
      </c>
      <c r="M10" s="274">
        <f>IFERROR($E10/$E$39*M$39,0)</f>
        <v>0</v>
      </c>
      <c r="N10" s="267"/>
      <c r="O10" s="274">
        <f>IFERROR($G10/$G$39*O$39,0)</f>
        <v>0</v>
      </c>
      <c r="P10" s="274">
        <f t="shared" ref="P10:P11" si="2">IFERROR($D10/$D$39*P$39,0)</f>
        <v>0</v>
      </c>
      <c r="Q10" s="274">
        <f t="shared" ref="Q10:Q11" si="3">IFERROR($E10/$E$39*Q$39,0)</f>
        <v>0</v>
      </c>
      <c r="R10" s="267"/>
      <c r="S10" s="274">
        <f>IFERROR($G10/$G$39*S$39,0)</f>
        <v>0</v>
      </c>
    </row>
    <row r="11" spans="1:19" x14ac:dyDescent="0.25">
      <c r="A11" s="475" t="s">
        <v>113</v>
      </c>
      <c r="B11" s="476" t="s">
        <v>312</v>
      </c>
      <c r="C11" s="455" t="s">
        <v>165</v>
      </c>
      <c r="D11" s="274">
        <f>'1_Структура по елементах'!J14/1000</f>
        <v>46.225000000000001</v>
      </c>
      <c r="E11" s="274">
        <f>'1_Структура по елементах'!V14/1000</f>
        <v>53.853999999999999</v>
      </c>
      <c r="F11" s="267"/>
      <c r="G11" s="274">
        <f>'1_Структура по елементах'!AJ14/1000</f>
        <v>86.703600000000009</v>
      </c>
      <c r="H11" s="274">
        <f>IFERROR($D11/$D$39*H$39,0)</f>
        <v>35.636469079097097</v>
      </c>
      <c r="I11" s="274">
        <f>IFERROR($E11/$E$39*I$39,0)</f>
        <v>41.979500342671486</v>
      </c>
      <c r="J11" s="267"/>
      <c r="K11" s="274">
        <f>IFERROR($G11/$G$39*K$39,0)</f>
        <v>70.413759078655971</v>
      </c>
      <c r="L11" s="274">
        <f>IFERROR($D11/$D$39*L$39,0)</f>
        <v>4.2388936130594006</v>
      </c>
      <c r="M11" s="274">
        <f>IFERROR($E11/$E$39*M$39,0)</f>
        <v>5.0904057145758062</v>
      </c>
      <c r="N11" s="267"/>
      <c r="O11" s="274">
        <f>IFERROR($G11/$G$39*O$39,0)</f>
        <v>6.3123441506539555</v>
      </c>
      <c r="P11" s="274">
        <f t="shared" si="2"/>
        <v>6.3496373078435031</v>
      </c>
      <c r="Q11" s="274">
        <f t="shared" si="3"/>
        <v>6.7840939427527092</v>
      </c>
      <c r="R11" s="267"/>
      <c r="S11" s="274">
        <f>IFERROR($G11/$G$39*S$39,0)</f>
        <v>9.9774967706900863</v>
      </c>
    </row>
    <row r="12" spans="1:19" x14ac:dyDescent="0.25">
      <c r="A12" s="475" t="s">
        <v>178</v>
      </c>
      <c r="B12" s="476" t="s">
        <v>313</v>
      </c>
      <c r="C12" s="455" t="s">
        <v>165</v>
      </c>
      <c r="D12" s="274">
        <f>SUM(D13:D15)</f>
        <v>18.222999999999999</v>
      </c>
      <c r="E12" s="274">
        <f t="shared" ref="E12:S12" si="4">SUM(E13:E15)</f>
        <v>13.242000000000001</v>
      </c>
      <c r="F12" s="274">
        <f t="shared" si="4"/>
        <v>0</v>
      </c>
      <c r="G12" s="274">
        <f t="shared" si="4"/>
        <v>22.038700000000002</v>
      </c>
      <c r="H12" s="274">
        <f t="shared" si="4"/>
        <v>14.048747994124097</v>
      </c>
      <c r="I12" s="274">
        <f t="shared" si="4"/>
        <v>10.322214571576035</v>
      </c>
      <c r="J12" s="274">
        <f t="shared" si="4"/>
        <v>0</v>
      </c>
      <c r="K12" s="274">
        <f t="shared" si="4"/>
        <v>17.898077037248456</v>
      </c>
      <c r="L12" s="274">
        <f t="shared" si="4"/>
        <v>1.6710731922289117</v>
      </c>
      <c r="M12" s="274">
        <f t="shared" si="4"/>
        <v>1.2516647319124454</v>
      </c>
      <c r="N12" s="274">
        <f t="shared" si="4"/>
        <v>0</v>
      </c>
      <c r="O12" s="274">
        <f t="shared" si="4"/>
        <v>1.6044992253264838</v>
      </c>
      <c r="P12" s="274">
        <f t="shared" si="4"/>
        <v>2.5031788136469908</v>
      </c>
      <c r="Q12" s="274">
        <f t="shared" si="4"/>
        <v>1.6681206965115196</v>
      </c>
      <c r="R12" s="274">
        <f t="shared" si="4"/>
        <v>0</v>
      </c>
      <c r="S12" s="274">
        <f t="shared" si="4"/>
        <v>2.5361237374250618</v>
      </c>
    </row>
    <row r="13" spans="1:19" x14ac:dyDescent="0.25">
      <c r="A13" s="475" t="s">
        <v>180</v>
      </c>
      <c r="B13" s="476" t="s">
        <v>181</v>
      </c>
      <c r="C13" s="455" t="s">
        <v>165</v>
      </c>
      <c r="D13" s="274">
        <f>'1_Структура по елементах'!J15/1000</f>
        <v>16.997</v>
      </c>
      <c r="E13" s="274">
        <f>'1_Структура по елементах'!V15/1000</f>
        <v>11.849</v>
      </c>
      <c r="F13" s="267"/>
      <c r="G13" s="274">
        <f>'1_Структура по елементах'!AJ15/1000</f>
        <v>19.07479</v>
      </c>
      <c r="H13" s="274">
        <f t="shared" ref="H13:H15" si="5">IFERROR($D13/$D$39*H$39,0)</f>
        <v>13.10358171849461</v>
      </c>
      <c r="I13" s="274">
        <f t="shared" ref="I13:I15" si="6">IFERROR($E13/$E$39*I$39,0)</f>
        <v>9.2363631217795223</v>
      </c>
      <c r="J13" s="267"/>
      <c r="K13" s="274">
        <f>IFERROR($G13/$G$39*K$39,0)</f>
        <v>15.491025373063586</v>
      </c>
      <c r="L13" s="274">
        <f t="shared" ref="L13:L15" si="7">IFERROR($D13/$D$39*L$39,0)</f>
        <v>1.5586473713611817</v>
      </c>
      <c r="M13" s="274">
        <f t="shared" ref="M13:M15" si="8">IFERROR($E13/$E$39*M$39,0)</f>
        <v>1.1199951222194959</v>
      </c>
      <c r="N13" s="267"/>
      <c r="O13" s="274">
        <f>IFERROR($G13/$G$39*O$39,0)</f>
        <v>1.3887155675364409</v>
      </c>
      <c r="P13" s="274">
        <f t="shared" ref="P13:P15" si="9">IFERROR($D13/$D$39*P$39,0)</f>
        <v>2.3347709101442078</v>
      </c>
      <c r="Q13" s="274">
        <f t="shared" ref="Q13:Q15" si="10">IFERROR($E13/$E$39*Q$39,0)</f>
        <v>1.4926417560009815</v>
      </c>
      <c r="R13" s="267"/>
      <c r="S13" s="274">
        <f>IFERROR($G13/$G$39*S$39,0)</f>
        <v>2.1950490593999734</v>
      </c>
    </row>
    <row r="14" spans="1:19" x14ac:dyDescent="0.25">
      <c r="A14" s="475" t="s">
        <v>182</v>
      </c>
      <c r="B14" s="476" t="s">
        <v>314</v>
      </c>
      <c r="C14" s="455" t="s">
        <v>165</v>
      </c>
      <c r="D14" s="274">
        <f>'1_Структура по елементах'!J16/1000</f>
        <v>0.22700000000000001</v>
      </c>
      <c r="E14" s="274">
        <f>'1_Структура по елементах'!V16/1000</f>
        <v>0.22800000000000001</v>
      </c>
      <c r="F14" s="267"/>
      <c r="G14" s="274">
        <f>'1_Структура по елементах'!AJ16/1000</f>
        <v>0.22800000000000001</v>
      </c>
      <c r="H14" s="274">
        <f t="shared" si="5"/>
        <v>0.17500223863612854</v>
      </c>
      <c r="I14" s="274">
        <f t="shared" si="6"/>
        <v>0.17772730118708172</v>
      </c>
      <c r="J14" s="267"/>
      <c r="K14" s="274">
        <f>IFERROR($G14/$G$39*K$39,0)</f>
        <v>0.1851634426936547</v>
      </c>
      <c r="L14" s="274">
        <f t="shared" si="7"/>
        <v>2.0816200111724911E-2</v>
      </c>
      <c r="M14" s="274">
        <f t="shared" si="8"/>
        <v>2.1551091895184834E-2</v>
      </c>
      <c r="N14" s="267"/>
      <c r="O14" s="274">
        <f>IFERROR($G14/$G$39*O$39,0)</f>
        <v>1.6599246932642957E-2</v>
      </c>
      <c r="P14" s="274">
        <f t="shared" si="9"/>
        <v>3.1181561252146568E-2</v>
      </c>
      <c r="Q14" s="274">
        <f t="shared" si="10"/>
        <v>2.8721606917733462E-2</v>
      </c>
      <c r="R14" s="267"/>
      <c r="S14" s="274">
        <f>IFERROR($G14/$G$39*S$39,0)</f>
        <v>2.6237310373702357E-2</v>
      </c>
    </row>
    <row r="15" spans="1:19" x14ac:dyDescent="0.25">
      <c r="A15" s="475" t="s">
        <v>184</v>
      </c>
      <c r="B15" s="476" t="s">
        <v>185</v>
      </c>
      <c r="C15" s="455" t="s">
        <v>165</v>
      </c>
      <c r="D15" s="274">
        <f>SUMIF('1_Структура по елементах'!$AK$17:$AK$1001,Лист6!$C$3,'1_Структура по елементах'!$J$17:$J$1001)/1000</f>
        <v>0.999</v>
      </c>
      <c r="E15" s="274">
        <f>SUMIF('1_Структура по елементах'!$AK$17:$AK$1001,Лист6!$C$3,'1_Структура по елементах'!$V$17:$V$1001)/1000</f>
        <v>1.165</v>
      </c>
      <c r="F15" s="267"/>
      <c r="G15" s="274">
        <f>SUMIF('1_Структура по елементах'!AK17:AK1001,Лист6!C3,'1_Структура по елементах'!AJ17:AJ1001)/1000</f>
        <v>2.7359100000000001</v>
      </c>
      <c r="H15" s="274">
        <f t="shared" si="5"/>
        <v>0.77016403699335856</v>
      </c>
      <c r="I15" s="274">
        <f t="shared" si="6"/>
        <v>0.90812414860943058</v>
      </c>
      <c r="J15" s="267"/>
      <c r="K15" s="274">
        <f>IFERROR($G15/$G$39*K$39,0)</f>
        <v>2.2218882214912141</v>
      </c>
      <c r="L15" s="274">
        <f t="shared" si="7"/>
        <v>9.1609620756005206E-2</v>
      </c>
      <c r="M15" s="274">
        <f t="shared" si="8"/>
        <v>0.11011851779776459</v>
      </c>
      <c r="N15" s="267"/>
      <c r="O15" s="274">
        <f>IFERROR($G15/$G$39*O$39,0)</f>
        <v>0.19918441085739996</v>
      </c>
      <c r="P15" s="274">
        <f t="shared" si="9"/>
        <v>0.13722634225063621</v>
      </c>
      <c r="Q15" s="274">
        <f t="shared" si="10"/>
        <v>0.14675733359280474</v>
      </c>
      <c r="R15" s="267"/>
      <c r="S15" s="274">
        <f>IFERROR($G15/$G$39*S$39,0)</f>
        <v>0.31483736765138604</v>
      </c>
    </row>
    <row r="16" spans="1:19" x14ac:dyDescent="0.25">
      <c r="A16" s="475" t="s">
        <v>186</v>
      </c>
      <c r="B16" s="476" t="s">
        <v>270</v>
      </c>
      <c r="C16" s="455" t="s">
        <v>165</v>
      </c>
      <c r="D16" s="274">
        <f>SUM(D17:D19)</f>
        <v>0</v>
      </c>
      <c r="E16" s="274">
        <f t="shared" ref="E16:S16" si="11">SUM(E17:E19)</f>
        <v>0</v>
      </c>
      <c r="F16" s="274">
        <f t="shared" si="11"/>
        <v>0</v>
      </c>
      <c r="G16" s="274">
        <f t="shared" si="11"/>
        <v>0</v>
      </c>
      <c r="H16" s="274">
        <f t="shared" si="11"/>
        <v>0</v>
      </c>
      <c r="I16" s="274">
        <f t="shared" si="11"/>
        <v>0</v>
      </c>
      <c r="J16" s="274">
        <f t="shared" si="11"/>
        <v>0</v>
      </c>
      <c r="K16" s="274">
        <f t="shared" si="11"/>
        <v>0</v>
      </c>
      <c r="L16" s="274">
        <f t="shared" si="11"/>
        <v>0</v>
      </c>
      <c r="M16" s="274">
        <f t="shared" si="11"/>
        <v>0</v>
      </c>
      <c r="N16" s="274">
        <f t="shared" si="11"/>
        <v>0</v>
      </c>
      <c r="O16" s="274">
        <f t="shared" si="11"/>
        <v>0</v>
      </c>
      <c r="P16" s="274">
        <f t="shared" si="11"/>
        <v>0</v>
      </c>
      <c r="Q16" s="274">
        <f t="shared" si="11"/>
        <v>0</v>
      </c>
      <c r="R16" s="274">
        <f t="shared" si="11"/>
        <v>0</v>
      </c>
      <c r="S16" s="274">
        <f t="shared" si="11"/>
        <v>0</v>
      </c>
    </row>
    <row r="17" spans="1:19" x14ac:dyDescent="0.25">
      <c r="A17" s="475" t="s">
        <v>188</v>
      </c>
      <c r="B17" s="476" t="s">
        <v>315</v>
      </c>
      <c r="C17" s="455" t="s">
        <v>165</v>
      </c>
      <c r="D17" s="274">
        <f>IFERROR(('1_Структура по елементах'!E14/'1_Структура по елементах'!$D$14*'1_Структура по елементах'!$G$14)/'4_Структура пл.соб.'!$H$7*'4_Структура пл.соб.'!$H$6,0)/1000</f>
        <v>0</v>
      </c>
      <c r="E17" s="274">
        <f>IFERROR(('1_Структура по елементах'!Q14/'1_Структура по елементах'!$P$14*'1_Структура по елементах'!$S$14)/'4_Структура пл.соб.'!$I$7*'4_Структура пл.соб.'!$I$6,0)/1000</f>
        <v>0</v>
      </c>
      <c r="F17" s="267"/>
      <c r="G17" s="274">
        <f>IFERROR(('1_Структура по елементах'!AC14/'1_Структура по елементах'!$AB$14*'1_Структура по елементах'!$AE$14)/'4_Структура пл.соб.'!$B$7*'4_Структура пл.соб.'!$B$6,0)/1000</f>
        <v>0</v>
      </c>
      <c r="H17" s="274">
        <f t="shared" ref="H17:H19" si="12">IFERROR($D17/$D$39*H$39,0)</f>
        <v>0</v>
      </c>
      <c r="I17" s="274">
        <f t="shared" ref="I17:I19" si="13">IFERROR($E17/$E$39*I$39,0)</f>
        <v>0</v>
      </c>
      <c r="J17" s="267"/>
      <c r="K17" s="274">
        <f>IFERROR($G17/$G$39*K$39,0)</f>
        <v>0</v>
      </c>
      <c r="L17" s="274">
        <f t="shared" ref="L17:L19" si="14">IFERROR($D17/$D$39*L$39,0)</f>
        <v>0</v>
      </c>
      <c r="M17" s="274">
        <f t="shared" ref="M17:M19" si="15">IFERROR($E17/$E$39*M$39,0)</f>
        <v>0</v>
      </c>
      <c r="N17" s="267"/>
      <c r="O17" s="274">
        <f>IFERROR($G17/$G$39*O$39,0)</f>
        <v>0</v>
      </c>
      <c r="P17" s="274">
        <f t="shared" ref="P17:P19" si="16">IFERROR($D17/$D$39*P$39,0)</f>
        <v>0</v>
      </c>
      <c r="Q17" s="274">
        <f t="shared" ref="Q17:Q19" si="17">IFERROR($E17/$E$39*Q$39,0)</f>
        <v>0</v>
      </c>
      <c r="R17" s="267"/>
      <c r="S17" s="274">
        <f>IFERROR($G17/$G$39*S$39,0)</f>
        <v>0</v>
      </c>
    </row>
    <row r="18" spans="1:19" x14ac:dyDescent="0.25">
      <c r="A18" s="475" t="s">
        <v>190</v>
      </c>
      <c r="B18" s="476" t="s">
        <v>191</v>
      </c>
      <c r="C18" s="455" t="s">
        <v>165</v>
      </c>
      <c r="D18" s="274">
        <f>IFERROR(('1_Структура по елементах'!E15/'1_Структура по елементах'!$D$14*'1_Структура по елементах'!$G$14)/'4_Структура пл.соб.'!$H$7*'4_Структура пл.соб.'!$H$6,0)/1000</f>
        <v>0</v>
      </c>
      <c r="E18" s="274">
        <f>IFERROR(('1_Структура по елементах'!Q15/'1_Структура по елементах'!$P$14*'1_Структура по елементах'!$S$14)/'4_Структура пл.соб.'!$I$7*'4_Структура пл.соб.'!$I$6,0)/1000</f>
        <v>0</v>
      </c>
      <c r="F18" s="267"/>
      <c r="G18" s="274">
        <f>IFERROR(('1_Структура по елементах'!AC15/'1_Структура по елементах'!$AB$14*'1_Структура по елементах'!$AE$14)/'4_Структура пл.соб.'!$B$7*'4_Структура пл.соб.'!$B$6,0)/1000</f>
        <v>0</v>
      </c>
      <c r="H18" s="274">
        <f t="shared" si="12"/>
        <v>0</v>
      </c>
      <c r="I18" s="274">
        <f t="shared" si="13"/>
        <v>0</v>
      </c>
      <c r="J18" s="267"/>
      <c r="K18" s="274">
        <f>IFERROR($G18/$G$39*K$39,0)</f>
        <v>0</v>
      </c>
      <c r="L18" s="274">
        <f t="shared" si="14"/>
        <v>0</v>
      </c>
      <c r="M18" s="274">
        <f t="shared" si="15"/>
        <v>0</v>
      </c>
      <c r="N18" s="267"/>
      <c r="O18" s="274">
        <f>IFERROR($G18/$G$39*O$39,0)</f>
        <v>0</v>
      </c>
      <c r="P18" s="274">
        <f t="shared" si="16"/>
        <v>0</v>
      </c>
      <c r="Q18" s="274">
        <f t="shared" si="17"/>
        <v>0</v>
      </c>
      <c r="R18" s="267"/>
      <c r="S18" s="274">
        <f>IFERROR($G18/$G$39*S$39,0)</f>
        <v>0</v>
      </c>
    </row>
    <row r="19" spans="1:19" x14ac:dyDescent="0.25">
      <c r="A19" s="475" t="s">
        <v>192</v>
      </c>
      <c r="B19" s="476" t="s">
        <v>193</v>
      </c>
      <c r="C19" s="455" t="s">
        <v>165</v>
      </c>
      <c r="D19" s="274">
        <f>'4_Структура пл.соб.'!J6/1000-Д5!D18-Д5!D17</f>
        <v>0</v>
      </c>
      <c r="E19" s="274">
        <f>'4_Структура пл.соб.'!K6/1000-Д5!E18-Д5!E17</f>
        <v>0</v>
      </c>
      <c r="F19" s="267"/>
      <c r="G19" s="274">
        <f>'4_Структура пл.соб.'!C6/1000-Д5!G17-Д5!G18</f>
        <v>0</v>
      </c>
      <c r="H19" s="274">
        <f t="shared" si="12"/>
        <v>0</v>
      </c>
      <c r="I19" s="274">
        <f t="shared" si="13"/>
        <v>0</v>
      </c>
      <c r="J19" s="267"/>
      <c r="K19" s="274">
        <f>IFERROR($G19/$G$39*K$39,0)</f>
        <v>0</v>
      </c>
      <c r="L19" s="274">
        <f t="shared" si="14"/>
        <v>0</v>
      </c>
      <c r="M19" s="274">
        <f t="shared" si="15"/>
        <v>0</v>
      </c>
      <c r="N19" s="267"/>
      <c r="O19" s="274">
        <f>IFERROR($G19/$G$39*O$39,0)</f>
        <v>0</v>
      </c>
      <c r="P19" s="274">
        <f t="shared" si="16"/>
        <v>0</v>
      </c>
      <c r="Q19" s="274">
        <f t="shared" si="17"/>
        <v>0</v>
      </c>
      <c r="R19" s="267"/>
      <c r="S19" s="274">
        <f>IFERROR($G19/$G$39*S$39,0)</f>
        <v>0</v>
      </c>
    </row>
    <row r="20" spans="1:19" x14ac:dyDescent="0.25">
      <c r="A20" s="475">
        <v>2</v>
      </c>
      <c r="B20" s="476" t="s">
        <v>271</v>
      </c>
      <c r="C20" s="455" t="s">
        <v>165</v>
      </c>
      <c r="D20" s="274">
        <f>SUM(D21:D23)</f>
        <v>0.59453</v>
      </c>
      <c r="E20" s="274">
        <f t="shared" ref="E20:S20" si="18">SUM(E21:E23)</f>
        <v>0.68046000000000006</v>
      </c>
      <c r="F20" s="274">
        <f t="shared" si="18"/>
        <v>0</v>
      </c>
      <c r="G20" s="274">
        <f t="shared" si="18"/>
        <v>12.12947</v>
      </c>
      <c r="H20" s="274">
        <f t="shared" si="18"/>
        <v>0.45834396888254397</v>
      </c>
      <c r="I20" s="274">
        <f t="shared" si="18"/>
        <v>0.53042245335860361</v>
      </c>
      <c r="J20" s="274">
        <f t="shared" si="18"/>
        <v>0</v>
      </c>
      <c r="K20" s="274">
        <f t="shared" si="18"/>
        <v>9.8505895756552793</v>
      </c>
      <c r="L20" s="274">
        <f t="shared" si="18"/>
        <v>5.4519187015082862E-2</v>
      </c>
      <c r="M20" s="274">
        <f t="shared" si="18"/>
        <v>6.4318666627181886E-2</v>
      </c>
      <c r="N20" s="274">
        <f t="shared" si="18"/>
        <v>0</v>
      </c>
      <c r="O20" s="274">
        <f t="shared" si="18"/>
        <v>0.88307047233370495</v>
      </c>
      <c r="P20" s="274">
        <f t="shared" si="18"/>
        <v>8.1666844102373112E-2</v>
      </c>
      <c r="Q20" s="274">
        <f t="shared" si="18"/>
        <v>8.5718880014214516E-2</v>
      </c>
      <c r="R20" s="274">
        <f t="shared" si="18"/>
        <v>0</v>
      </c>
      <c r="S20" s="274">
        <f t="shared" si="18"/>
        <v>1.3958099520110154</v>
      </c>
    </row>
    <row r="21" spans="1:19" x14ac:dyDescent="0.25">
      <c r="A21" s="475" t="s">
        <v>116</v>
      </c>
      <c r="B21" s="476" t="s">
        <v>189</v>
      </c>
      <c r="C21" s="455" t="s">
        <v>165</v>
      </c>
      <c r="D21" s="274">
        <f>IFERROR(('1_Структура по елементах'!F14/'1_Структура по елементах'!$D$14*'1_Структура по елементах'!$G$14)/'4_Структура пл.соб.'!$L$7*'4_Структура пл.соб.'!$L$6,0)/1000</f>
        <v>0.30701479658785064</v>
      </c>
      <c r="E21" s="274">
        <f>IFERROR(('1_Структура по елементах'!R14/'1_Структура по елементах'!$P$14*'1_Структура по елементах'!$S$14)/'4_Структура пл.соб.'!$M$7*'4_Структура пл.соб.'!$M$6,0)/1000</f>
        <v>0.38577836873270438</v>
      </c>
      <c r="F21" s="267"/>
      <c r="G21" s="274">
        <f>IFERROR(('1_Структура по елементах'!AD14/'1_Структура по елементах'!$AB$14*'1_Структура по елементах'!$AE$14)/'4_Структура пл.соб.'!$D$7*'4_Структура пл.соб.'!$D$6,0)/1000</f>
        <v>1.4903005510118759</v>
      </c>
      <c r="H21" s="274">
        <f t="shared" ref="H21:H23" si="19">IFERROR($D21/$D$39*H$39,0)</f>
        <v>0.23668844360039423</v>
      </c>
      <c r="I21" s="274">
        <f t="shared" ref="I21:I23" si="20">IFERROR($E21/$E$39*I$39,0)</f>
        <v>0.30071644004920356</v>
      </c>
      <c r="J21" s="267"/>
      <c r="K21" s="274">
        <f>IFERROR($G21/$G$39*K$39,0)</f>
        <v>1.2103034240070591</v>
      </c>
      <c r="L21" s="274">
        <f t="shared" ref="L21:L23" si="21">IFERROR($D21/$D$39*L$39,0)</f>
        <v>2.8153662744639717E-2</v>
      </c>
      <c r="M21" s="274">
        <f t="shared" ref="M21:M23" si="22">IFERROR($E21/$E$39*M$39,0)</f>
        <v>3.6464671384793902E-2</v>
      </c>
      <c r="N21" s="267"/>
      <c r="O21" s="274">
        <f>IFERROR($G21/$G$39*O$39,0)</f>
        <v>0.10849941600921047</v>
      </c>
      <c r="P21" s="274">
        <f t="shared" ref="P21:P23" si="23">IFERROR($D21/$D$39*P$39,0)</f>
        <v>4.2172690242816661E-2</v>
      </c>
      <c r="Q21" s="274">
        <f t="shared" ref="Q21:Q23" si="24">IFERROR($E21/$E$39*Q$39,0)</f>
        <v>4.859725729870689E-2</v>
      </c>
      <c r="R21" s="267"/>
      <c r="S21" s="274">
        <f>IFERROR($G21/$G$39*S$39,0)</f>
        <v>0.17149771099560626</v>
      </c>
    </row>
    <row r="22" spans="1:19" x14ac:dyDescent="0.25">
      <c r="A22" s="475" t="s">
        <v>118</v>
      </c>
      <c r="B22" s="476" t="s">
        <v>195</v>
      </c>
      <c r="C22" s="455" t="s">
        <v>165</v>
      </c>
      <c r="D22" s="274">
        <f>IFERROR(('1_Структура по елементах'!F15/'1_Структура по елементах'!$D$14*'1_Структура по елементах'!$G$14)/'4_Структура пл.соб.'!$L$7*'4_Структура пл.соб.'!$L$6,0)/1000</f>
        <v>0.11215248752148811</v>
      </c>
      <c r="E22" s="274">
        <f>IFERROR(('1_Структура по елементах'!R15/'1_Структура по елементах'!$P$14*'1_Структура по елементах'!$S$14)/'4_Структура пл.соб.'!$M$7*'4_Структура пл.соб.'!$M$6,0)/1000</f>
        <v>7.8161640850553285E-2</v>
      </c>
      <c r="F22" s="267"/>
      <c r="G22" s="274">
        <f>IFERROR(('1_Структура по елементах'!AD15/'1_Структура по елементах'!$AB$14*'1_Структура по елементах'!$AE$14)/'4_Структура пл.соб.'!$D$7*'4_Структура пл.соб.'!$D$6,0)/1000</f>
        <v>0.32786612344366428</v>
      </c>
      <c r="H22" s="274">
        <f t="shared" si="19"/>
        <v>8.6462274823219776E-2</v>
      </c>
      <c r="I22" s="274">
        <f t="shared" si="20"/>
        <v>6.0927445108433308E-2</v>
      </c>
      <c r="J22" s="267"/>
      <c r="K22" s="274">
        <f>IFERROR($G22/$G$39*K$39,0)</f>
        <v>0.26626675508531428</v>
      </c>
      <c r="L22" s="274">
        <f t="shared" si="21"/>
        <v>1.0284531380066199E-2</v>
      </c>
      <c r="M22" s="274">
        <f t="shared" si="22"/>
        <v>7.3880206344241516E-3</v>
      </c>
      <c r="N22" s="267"/>
      <c r="O22" s="274">
        <f>IFERROR($G22/$G$39*O$39,0)</f>
        <v>2.386987168372711E-2</v>
      </c>
      <c r="P22" s="274">
        <f t="shared" si="23"/>
        <v>1.5405681318202136E-2</v>
      </c>
      <c r="Q22" s="274">
        <f t="shared" si="24"/>
        <v>9.8461751076958318E-3</v>
      </c>
      <c r="R22" s="267"/>
      <c r="S22" s="274">
        <f>IFERROR($G22/$G$39*S$39,0)</f>
        <v>3.7729496674622942E-2</v>
      </c>
    </row>
    <row r="23" spans="1:19" x14ac:dyDescent="0.25">
      <c r="A23" s="475" t="s">
        <v>196</v>
      </c>
      <c r="B23" s="476" t="s">
        <v>193</v>
      </c>
      <c r="C23" s="455" t="s">
        <v>165</v>
      </c>
      <c r="D23" s="274">
        <f>'4_Структура пл.соб.'!N6/1000-Д5!D22-Д5!D21</f>
        <v>0.17536271589066127</v>
      </c>
      <c r="E23" s="274">
        <f>'4_Структура пл.соб.'!O6/1000-Д5!E22-Д5!E21</f>
        <v>0.21651999041674236</v>
      </c>
      <c r="F23" s="267"/>
      <c r="G23" s="274">
        <f>'4_Структура пл.соб.'!E6/1000-Д5!G21-Д5!G22</f>
        <v>10.311303325544459</v>
      </c>
      <c r="H23" s="274">
        <f t="shared" si="19"/>
        <v>0.13519325045892999</v>
      </c>
      <c r="I23" s="274">
        <f t="shared" si="20"/>
        <v>0.16877856820096673</v>
      </c>
      <c r="J23" s="267"/>
      <c r="K23" s="274">
        <f>IFERROR($G23/$G$39*K$39,0)</f>
        <v>8.3740193965629057</v>
      </c>
      <c r="L23" s="274">
        <f t="shared" si="21"/>
        <v>1.6080992890376945E-2</v>
      </c>
      <c r="M23" s="274">
        <f t="shared" si="22"/>
        <v>2.046597460796383E-2</v>
      </c>
      <c r="N23" s="267"/>
      <c r="O23" s="274">
        <f>IFERROR($G23/$G$39*O$39,0)</f>
        <v>0.7507011846407674</v>
      </c>
      <c r="P23" s="274">
        <f t="shared" si="23"/>
        <v>2.4088472541354319E-2</v>
      </c>
      <c r="Q23" s="274">
        <f t="shared" si="24"/>
        <v>2.7275447607811799E-2</v>
      </c>
      <c r="R23" s="267"/>
      <c r="S23" s="274">
        <f>IFERROR($G23/$G$39*S$39,0)</f>
        <v>1.1865827443407861</v>
      </c>
    </row>
    <row r="24" spans="1:19" x14ac:dyDescent="0.25">
      <c r="A24" s="475">
        <v>3</v>
      </c>
      <c r="B24" s="476" t="s">
        <v>316</v>
      </c>
      <c r="C24" s="455" t="s">
        <v>165</v>
      </c>
      <c r="D24" s="274">
        <f>SUM(D25:D27)</f>
        <v>0</v>
      </c>
      <c r="E24" s="274">
        <f t="shared" ref="E24:S24" si="25">SUM(E25:E27)</f>
        <v>0</v>
      </c>
      <c r="F24" s="274">
        <f t="shared" si="25"/>
        <v>0</v>
      </c>
      <c r="G24" s="274">
        <f t="shared" si="25"/>
        <v>0</v>
      </c>
      <c r="H24" s="274">
        <f t="shared" si="25"/>
        <v>0</v>
      </c>
      <c r="I24" s="274">
        <f t="shared" si="25"/>
        <v>0</v>
      </c>
      <c r="J24" s="274">
        <f t="shared" si="25"/>
        <v>0</v>
      </c>
      <c r="K24" s="274">
        <f t="shared" si="25"/>
        <v>0</v>
      </c>
      <c r="L24" s="274">
        <f t="shared" si="25"/>
        <v>0</v>
      </c>
      <c r="M24" s="274">
        <f t="shared" si="25"/>
        <v>0</v>
      </c>
      <c r="N24" s="274">
        <f t="shared" si="25"/>
        <v>0</v>
      </c>
      <c r="O24" s="274">
        <f t="shared" si="25"/>
        <v>0</v>
      </c>
      <c r="P24" s="274">
        <f t="shared" si="25"/>
        <v>0</v>
      </c>
      <c r="Q24" s="274">
        <f t="shared" si="25"/>
        <v>0</v>
      </c>
      <c r="R24" s="274">
        <f t="shared" si="25"/>
        <v>0</v>
      </c>
      <c r="S24" s="274">
        <f t="shared" si="25"/>
        <v>0</v>
      </c>
    </row>
    <row r="25" spans="1:19" x14ac:dyDescent="0.25">
      <c r="A25" s="475" t="s">
        <v>198</v>
      </c>
      <c r="B25" s="476" t="s">
        <v>189</v>
      </c>
      <c r="C25" s="455" t="s">
        <v>165</v>
      </c>
      <c r="D25" s="267"/>
      <c r="E25" s="267"/>
      <c r="F25" s="267"/>
      <c r="G25" s="274">
        <v>0</v>
      </c>
      <c r="H25" s="267"/>
      <c r="I25" s="267"/>
      <c r="J25" s="267"/>
      <c r="K25" s="274">
        <f>IFERROR($G25/$G$39*K$39,0)</f>
        <v>0</v>
      </c>
      <c r="L25" s="267"/>
      <c r="M25" s="267"/>
      <c r="N25" s="267"/>
      <c r="O25" s="274">
        <f>IFERROR($G25/$G$39*O$39,0)</f>
        <v>0</v>
      </c>
      <c r="P25" s="267"/>
      <c r="Q25" s="267"/>
      <c r="R25" s="267"/>
      <c r="S25" s="274">
        <f>IFERROR($G25/$G$39*S$39,0)</f>
        <v>0</v>
      </c>
    </row>
    <row r="26" spans="1:19" x14ac:dyDescent="0.25">
      <c r="A26" s="475" t="s">
        <v>199</v>
      </c>
      <c r="B26" s="476" t="s">
        <v>195</v>
      </c>
      <c r="C26" s="455" t="s">
        <v>165</v>
      </c>
      <c r="D26" s="267"/>
      <c r="E26" s="267"/>
      <c r="F26" s="267"/>
      <c r="G26" s="274">
        <v>0</v>
      </c>
      <c r="H26" s="267"/>
      <c r="I26" s="267"/>
      <c r="J26" s="267"/>
      <c r="K26" s="274">
        <f>IFERROR($G26/$G$39*K$39,0)</f>
        <v>0</v>
      </c>
      <c r="L26" s="267"/>
      <c r="M26" s="267"/>
      <c r="N26" s="267"/>
      <c r="O26" s="274">
        <f>IFERROR($G26/$G$39*O$39,0)</f>
        <v>0</v>
      </c>
      <c r="P26" s="267"/>
      <c r="Q26" s="267"/>
      <c r="R26" s="267"/>
      <c r="S26" s="274">
        <f>IFERROR($G26/$G$39*S$39,0)</f>
        <v>0</v>
      </c>
    </row>
    <row r="27" spans="1:19" x14ac:dyDescent="0.25">
      <c r="A27" s="475" t="s">
        <v>200</v>
      </c>
      <c r="B27" s="476" t="s">
        <v>273</v>
      </c>
      <c r="C27" s="455" t="s">
        <v>165</v>
      </c>
      <c r="D27" s="267"/>
      <c r="E27" s="267"/>
      <c r="F27" s="267"/>
      <c r="G27" s="274">
        <v>0</v>
      </c>
      <c r="H27" s="267"/>
      <c r="I27" s="267"/>
      <c r="J27" s="267"/>
      <c r="K27" s="274">
        <f>IFERROR($G27/$G$39*K$39,0)</f>
        <v>0</v>
      </c>
      <c r="L27" s="267"/>
      <c r="M27" s="267"/>
      <c r="N27" s="267"/>
      <c r="O27" s="274">
        <f>IFERROR($G27/$G$39*O$39,0)</f>
        <v>0</v>
      </c>
      <c r="P27" s="267"/>
      <c r="Q27" s="267"/>
      <c r="R27" s="267"/>
      <c r="S27" s="274">
        <f>IFERROR($G27/$G$39*S$39,0)</f>
        <v>0</v>
      </c>
    </row>
    <row r="28" spans="1:19" x14ac:dyDescent="0.25">
      <c r="A28" s="475">
        <v>4</v>
      </c>
      <c r="B28" s="476" t="s">
        <v>317</v>
      </c>
      <c r="C28" s="455" t="s">
        <v>165</v>
      </c>
      <c r="D28" s="267"/>
      <c r="E28" s="267"/>
      <c r="F28" s="267"/>
      <c r="G28" s="274">
        <v>0</v>
      </c>
      <c r="H28" s="267"/>
      <c r="I28" s="267"/>
      <c r="J28" s="267"/>
      <c r="K28" s="274">
        <f>IFERROR($G28/$G$39*K$39,0)</f>
        <v>0</v>
      </c>
      <c r="L28" s="267"/>
      <c r="M28" s="267"/>
      <c r="N28" s="267"/>
      <c r="O28" s="274">
        <f>IFERROR($G28/$G$39*O$39,0)</f>
        <v>0</v>
      </c>
      <c r="P28" s="267"/>
      <c r="Q28" s="267"/>
      <c r="R28" s="267"/>
      <c r="S28" s="274">
        <f>IFERROR($G28/$G$39*S$39,0)</f>
        <v>0</v>
      </c>
    </row>
    <row r="29" spans="1:19" x14ac:dyDescent="0.25">
      <c r="A29" s="475">
        <v>5</v>
      </c>
      <c r="B29" s="476" t="s">
        <v>41</v>
      </c>
      <c r="C29" s="455" t="s">
        <v>165</v>
      </c>
      <c r="D29" s="267"/>
      <c r="E29" s="267"/>
      <c r="F29" s="267"/>
      <c r="G29" s="274">
        <f>'3_Розподіл пл.соб.'!O15/1000</f>
        <v>0</v>
      </c>
      <c r="H29" s="267"/>
      <c r="I29" s="267"/>
      <c r="J29" s="267"/>
      <c r="K29" s="274">
        <f>'3_Розподіл пл.соб.'!P15/1000</f>
        <v>0</v>
      </c>
      <c r="L29" s="267"/>
      <c r="M29" s="267"/>
      <c r="N29" s="267"/>
      <c r="O29" s="274">
        <f>'3_Розподіл пл.соб.'!Q15/1000</f>
        <v>0</v>
      </c>
      <c r="P29" s="267"/>
      <c r="Q29" s="267"/>
      <c r="R29" s="267"/>
      <c r="S29" s="274">
        <f>'3_Розподіл пл.соб.'!R15/1000</f>
        <v>0</v>
      </c>
    </row>
    <row r="30" spans="1:19" s="242" customFormat="1" x14ac:dyDescent="0.25">
      <c r="A30" s="477">
        <v>6</v>
      </c>
      <c r="B30" s="478" t="s">
        <v>202</v>
      </c>
      <c r="C30" s="461" t="s">
        <v>165</v>
      </c>
      <c r="D30" s="275">
        <f>D9+D20+D24+D28+D29</f>
        <v>65.042530000000014</v>
      </c>
      <c r="E30" s="275">
        <f>E9+E20+E24+E28+E29</f>
        <v>67.77646</v>
      </c>
      <c r="F30" s="275">
        <f>F9+F20+F24+F28+F29</f>
        <v>0</v>
      </c>
      <c r="G30" s="275">
        <f>G9+G20+G24+G28+G29</f>
        <v>120.87177000000001</v>
      </c>
      <c r="H30" s="275">
        <f t="shared" ref="H30:S30" si="26">H9+H20+H24+H28+H29</f>
        <v>50.143561042103741</v>
      </c>
      <c r="I30" s="275">
        <f t="shared" si="26"/>
        <v>52.832137367606123</v>
      </c>
      <c r="J30" s="275">
        <f t="shared" si="26"/>
        <v>0</v>
      </c>
      <c r="K30" s="275">
        <f t="shared" si="26"/>
        <v>98.162425691559704</v>
      </c>
      <c r="L30" s="275">
        <f t="shared" si="26"/>
        <v>5.9644859923033948</v>
      </c>
      <c r="M30" s="275">
        <f t="shared" si="26"/>
        <v>6.4063891131154334</v>
      </c>
      <c r="N30" s="275">
        <f t="shared" si="26"/>
        <v>0</v>
      </c>
      <c r="O30" s="275">
        <f t="shared" si="26"/>
        <v>8.7999138483141444</v>
      </c>
      <c r="P30" s="275">
        <f t="shared" si="26"/>
        <v>8.934482965592867</v>
      </c>
      <c r="Q30" s="275">
        <f t="shared" si="26"/>
        <v>8.5379335192784431</v>
      </c>
      <c r="R30" s="275">
        <f t="shared" si="26"/>
        <v>0</v>
      </c>
      <c r="S30" s="275">
        <f t="shared" si="26"/>
        <v>13.909430460126163</v>
      </c>
    </row>
    <row r="31" spans="1:19" s="242" customFormat="1" x14ac:dyDescent="0.25">
      <c r="A31" s="477">
        <v>7</v>
      </c>
      <c r="B31" s="478" t="s">
        <v>318</v>
      </c>
      <c r="C31" s="461" t="s">
        <v>165</v>
      </c>
      <c r="D31" s="268"/>
      <c r="E31" s="268"/>
      <c r="F31" s="268"/>
      <c r="G31" s="275">
        <f>SUM(G32:G36)</f>
        <v>0</v>
      </c>
      <c r="H31" s="268"/>
      <c r="I31" s="268"/>
      <c r="J31" s="268"/>
      <c r="K31" s="275">
        <f>SUM(K32:K36)</f>
        <v>0</v>
      </c>
      <c r="L31" s="268"/>
      <c r="M31" s="268"/>
      <c r="N31" s="268"/>
      <c r="O31" s="275">
        <f>SUM(O32:O36)</f>
        <v>0</v>
      </c>
      <c r="P31" s="268"/>
      <c r="Q31" s="268"/>
      <c r="R31" s="268"/>
      <c r="S31" s="275">
        <f>SUM(S32:S36)</f>
        <v>0</v>
      </c>
    </row>
    <row r="32" spans="1:19" x14ac:dyDescent="0.25">
      <c r="A32" s="475" t="s">
        <v>204</v>
      </c>
      <c r="B32" s="476" t="s">
        <v>205</v>
      </c>
      <c r="C32" s="455" t="s">
        <v>276</v>
      </c>
      <c r="D32" s="274" t="s">
        <v>206</v>
      </c>
      <c r="E32" s="274" t="s">
        <v>206</v>
      </c>
      <c r="F32" s="267"/>
      <c r="G32" s="274">
        <f>'5_Розрахунок тарифів'!P21/1000</f>
        <v>0</v>
      </c>
      <c r="H32" s="274" t="s">
        <v>206</v>
      </c>
      <c r="I32" s="274" t="s">
        <v>206</v>
      </c>
      <c r="J32" s="267"/>
      <c r="K32" s="274">
        <f>'5_Розрахунок тарифів'!Q21/1000</f>
        <v>0</v>
      </c>
      <c r="L32" s="274" t="s">
        <v>206</v>
      </c>
      <c r="M32" s="274" t="s">
        <v>206</v>
      </c>
      <c r="N32" s="267"/>
      <c r="O32" s="274">
        <f>'5_Розрахунок тарифів'!R21/1000</f>
        <v>0</v>
      </c>
      <c r="P32" s="274" t="s">
        <v>206</v>
      </c>
      <c r="Q32" s="274" t="s">
        <v>206</v>
      </c>
      <c r="R32" s="267"/>
      <c r="S32" s="274">
        <f>'5_Розрахунок тарифів'!S21/1000</f>
        <v>0</v>
      </c>
    </row>
    <row r="33" spans="1:19" x14ac:dyDescent="0.25">
      <c r="A33" s="475" t="s">
        <v>207</v>
      </c>
      <c r="B33" s="476" t="s">
        <v>277</v>
      </c>
      <c r="C33" s="455" t="s">
        <v>165</v>
      </c>
      <c r="D33" s="274" t="s">
        <v>206</v>
      </c>
      <c r="E33" s="274" t="s">
        <v>206</v>
      </c>
      <c r="F33" s="267"/>
      <c r="G33" s="267"/>
      <c r="H33" s="274" t="s">
        <v>206</v>
      </c>
      <c r="I33" s="274" t="s">
        <v>206</v>
      </c>
      <c r="J33" s="267"/>
      <c r="K33" s="267"/>
      <c r="L33" s="274" t="s">
        <v>206</v>
      </c>
      <c r="M33" s="274" t="s">
        <v>206</v>
      </c>
      <c r="N33" s="267"/>
      <c r="O33" s="267"/>
      <c r="P33" s="274" t="s">
        <v>206</v>
      </c>
      <c r="Q33" s="274" t="s">
        <v>206</v>
      </c>
      <c r="R33" s="267"/>
      <c r="S33" s="267"/>
    </row>
    <row r="34" spans="1:19" x14ac:dyDescent="0.25">
      <c r="A34" s="475" t="s">
        <v>209</v>
      </c>
      <c r="B34" s="476" t="s">
        <v>278</v>
      </c>
      <c r="C34" s="455" t="s">
        <v>165</v>
      </c>
      <c r="D34" s="274" t="s">
        <v>206</v>
      </c>
      <c r="E34" s="274" t="s">
        <v>206</v>
      </c>
      <c r="F34" s="267"/>
      <c r="G34" s="267"/>
      <c r="H34" s="274" t="s">
        <v>206</v>
      </c>
      <c r="I34" s="274" t="s">
        <v>206</v>
      </c>
      <c r="J34" s="267"/>
      <c r="K34" s="267"/>
      <c r="L34" s="274" t="s">
        <v>206</v>
      </c>
      <c r="M34" s="274" t="s">
        <v>206</v>
      </c>
      <c r="N34" s="267"/>
      <c r="O34" s="267"/>
      <c r="P34" s="274" t="s">
        <v>206</v>
      </c>
      <c r="Q34" s="274" t="s">
        <v>206</v>
      </c>
      <c r="R34" s="267"/>
      <c r="S34" s="267"/>
    </row>
    <row r="35" spans="1:19" x14ac:dyDescent="0.25">
      <c r="A35" s="475" t="s">
        <v>211</v>
      </c>
      <c r="B35" s="476" t="s">
        <v>319</v>
      </c>
      <c r="C35" s="455" t="s">
        <v>165</v>
      </c>
      <c r="D35" s="274" t="s">
        <v>206</v>
      </c>
      <c r="E35" s="274" t="s">
        <v>206</v>
      </c>
      <c r="F35" s="267"/>
      <c r="G35" s="274">
        <f>'5_Розрахунок тарифів'!P17/1000</f>
        <v>0</v>
      </c>
      <c r="H35" s="274" t="s">
        <v>206</v>
      </c>
      <c r="I35" s="274" t="s">
        <v>206</v>
      </c>
      <c r="J35" s="267"/>
      <c r="K35" s="274">
        <f>'5_Розрахунок тарифів'!Q17/1000</f>
        <v>0</v>
      </c>
      <c r="L35" s="274" t="s">
        <v>206</v>
      </c>
      <c r="M35" s="274" t="s">
        <v>206</v>
      </c>
      <c r="N35" s="267"/>
      <c r="O35" s="274">
        <f>'5_Розрахунок тарифів'!R17/1000</f>
        <v>0</v>
      </c>
      <c r="P35" s="274" t="s">
        <v>206</v>
      </c>
      <c r="Q35" s="274" t="s">
        <v>206</v>
      </c>
      <c r="R35" s="267"/>
      <c r="S35" s="274">
        <f>'5_Розрахунок тарифів'!S17/1000</f>
        <v>0</v>
      </c>
    </row>
    <row r="36" spans="1:19" x14ac:dyDescent="0.25">
      <c r="A36" s="475" t="s">
        <v>213</v>
      </c>
      <c r="B36" s="476" t="s">
        <v>279</v>
      </c>
      <c r="C36" s="455" t="s">
        <v>165</v>
      </c>
      <c r="D36" s="274" t="s">
        <v>206</v>
      </c>
      <c r="E36" s="274" t="s">
        <v>206</v>
      </c>
      <c r="F36" s="267"/>
      <c r="G36" s="267"/>
      <c r="H36" s="274" t="s">
        <v>206</v>
      </c>
      <c r="I36" s="274" t="s">
        <v>206</v>
      </c>
      <c r="J36" s="267"/>
      <c r="K36" s="267"/>
      <c r="L36" s="274" t="s">
        <v>206</v>
      </c>
      <c r="M36" s="274" t="s">
        <v>206</v>
      </c>
      <c r="N36" s="267"/>
      <c r="O36" s="267"/>
      <c r="P36" s="274" t="s">
        <v>206</v>
      </c>
      <c r="Q36" s="274" t="s">
        <v>206</v>
      </c>
      <c r="R36" s="267"/>
      <c r="S36" s="267"/>
    </row>
    <row r="37" spans="1:19" s="242" customFormat="1" ht="25.5" customHeight="1" x14ac:dyDescent="0.25">
      <c r="A37" s="477">
        <v>8</v>
      </c>
      <c r="B37" s="478" t="s">
        <v>320</v>
      </c>
      <c r="C37" s="461" t="s">
        <v>165</v>
      </c>
      <c r="D37" s="275">
        <f>D30+D31</f>
        <v>65.042530000000014</v>
      </c>
      <c r="E37" s="275">
        <f>E30+E31</f>
        <v>67.77646</v>
      </c>
      <c r="F37" s="275">
        <f>F30+F31</f>
        <v>0</v>
      </c>
      <c r="G37" s="275">
        <f>G30+G31</f>
        <v>120.87177000000001</v>
      </c>
      <c r="H37" s="275">
        <f t="shared" ref="H37:S37" si="27">H30+H31</f>
        <v>50.143561042103741</v>
      </c>
      <c r="I37" s="275">
        <f t="shared" si="27"/>
        <v>52.832137367606123</v>
      </c>
      <c r="J37" s="275">
        <f t="shared" si="27"/>
        <v>0</v>
      </c>
      <c r="K37" s="275">
        <f t="shared" si="27"/>
        <v>98.162425691559704</v>
      </c>
      <c r="L37" s="275">
        <f t="shared" si="27"/>
        <v>5.9644859923033948</v>
      </c>
      <c r="M37" s="275">
        <f t="shared" si="27"/>
        <v>6.4063891131154334</v>
      </c>
      <c r="N37" s="275">
        <f t="shared" si="27"/>
        <v>0</v>
      </c>
      <c r="O37" s="275">
        <f t="shared" si="27"/>
        <v>8.7999138483141444</v>
      </c>
      <c r="P37" s="275">
        <f t="shared" si="27"/>
        <v>8.934482965592867</v>
      </c>
      <c r="Q37" s="275">
        <f t="shared" si="27"/>
        <v>8.5379335192784431</v>
      </c>
      <c r="R37" s="275">
        <f t="shared" si="27"/>
        <v>0</v>
      </c>
      <c r="S37" s="275">
        <f t="shared" si="27"/>
        <v>13.909430460126163</v>
      </c>
    </row>
    <row r="38" spans="1:19" s="242" customFormat="1" x14ac:dyDescent="0.25">
      <c r="A38" s="477">
        <v>9</v>
      </c>
      <c r="B38" s="478" t="s">
        <v>321</v>
      </c>
      <c r="C38" s="461" t="s">
        <v>217</v>
      </c>
      <c r="D38" s="275">
        <f>IFERROR((D37*1000)/D39,0)</f>
        <v>0.26914335960937669</v>
      </c>
      <c r="E38" s="275">
        <f t="shared" ref="E38:R38" si="28">IFERROR((E37*1000)/E39,0)</f>
        <v>0.286729137229353</v>
      </c>
      <c r="F38" s="275">
        <f t="shared" si="28"/>
        <v>0</v>
      </c>
      <c r="G38" s="275">
        <f>'5_Розрахунок тарифів'!P25</f>
        <v>0.5</v>
      </c>
      <c r="H38" s="275">
        <f t="shared" si="28"/>
        <v>0.26914335960937663</v>
      </c>
      <c r="I38" s="275">
        <f t="shared" si="28"/>
        <v>0.28672913722935295</v>
      </c>
      <c r="J38" s="275">
        <f t="shared" si="28"/>
        <v>0</v>
      </c>
      <c r="K38" s="275">
        <f>'5_Розрахунок тарифів'!Q25</f>
        <v>0.5</v>
      </c>
      <c r="L38" s="275">
        <f t="shared" si="28"/>
        <v>0.26914335960937658</v>
      </c>
      <c r="M38" s="275">
        <f t="shared" si="28"/>
        <v>0.28672913722935295</v>
      </c>
      <c r="N38" s="275">
        <f t="shared" si="28"/>
        <v>0</v>
      </c>
      <c r="O38" s="275">
        <f>'5_Розрахунок тарифів'!R25</f>
        <v>0.5</v>
      </c>
      <c r="P38" s="275">
        <f t="shared" si="28"/>
        <v>0.26914335960937669</v>
      </c>
      <c r="Q38" s="275">
        <f t="shared" si="28"/>
        <v>0.286729137229353</v>
      </c>
      <c r="R38" s="275">
        <f t="shared" si="28"/>
        <v>0</v>
      </c>
      <c r="S38" s="275">
        <f>'5_Розрахунок тарифів'!S25</f>
        <v>0.5</v>
      </c>
    </row>
    <row r="39" spans="1:19" ht="25.5" x14ac:dyDescent="0.25">
      <c r="A39" s="475">
        <v>10</v>
      </c>
      <c r="B39" s="476" t="s">
        <v>322</v>
      </c>
      <c r="C39" s="455" t="s">
        <v>110</v>
      </c>
      <c r="D39" s="276">
        <f>Д2!D24</f>
        <v>241665</v>
      </c>
      <c r="E39" s="276">
        <f>Д2!E24</f>
        <v>236378</v>
      </c>
      <c r="F39" s="270"/>
      <c r="G39" s="276">
        <f>Д2!F24</f>
        <v>241088.66</v>
      </c>
      <c r="H39" s="276">
        <f>D40</f>
        <v>186308</v>
      </c>
      <c r="I39" s="276">
        <f>E40</f>
        <v>184258</v>
      </c>
      <c r="J39" s="270"/>
      <c r="K39" s="276">
        <f>G40</f>
        <v>195793.01</v>
      </c>
      <c r="L39" s="276">
        <f>D41</f>
        <v>22161</v>
      </c>
      <c r="M39" s="276">
        <f>E41</f>
        <v>22343</v>
      </c>
      <c r="N39" s="270"/>
      <c r="O39" s="276">
        <f>G41</f>
        <v>17552.150000000001</v>
      </c>
      <c r="P39" s="276">
        <f>D42</f>
        <v>33196</v>
      </c>
      <c r="Q39" s="276">
        <f>E42</f>
        <v>29777</v>
      </c>
      <c r="R39" s="270"/>
      <c r="S39" s="276">
        <f>G42</f>
        <v>27743.5</v>
      </c>
    </row>
    <row r="40" spans="1:19" x14ac:dyDescent="0.25">
      <c r="A40" s="475" t="s">
        <v>283</v>
      </c>
      <c r="B40" s="476" t="s">
        <v>22</v>
      </c>
      <c r="C40" s="455" t="s">
        <v>110</v>
      </c>
      <c r="D40" s="276">
        <f>Д2!D25</f>
        <v>186308</v>
      </c>
      <c r="E40" s="276">
        <f>Д2!E25</f>
        <v>184258</v>
      </c>
      <c r="F40" s="270"/>
      <c r="G40" s="276">
        <f>Д2!F25</f>
        <v>195793.01</v>
      </c>
      <c r="H40" s="270"/>
      <c r="I40" s="270"/>
      <c r="J40" s="270"/>
      <c r="K40" s="270"/>
      <c r="L40" s="270"/>
      <c r="M40" s="270"/>
      <c r="N40" s="270"/>
      <c r="O40" s="270"/>
      <c r="P40" s="270"/>
      <c r="Q40" s="270"/>
      <c r="R40" s="270"/>
      <c r="S40" s="270"/>
    </row>
    <row r="41" spans="1:19" x14ac:dyDescent="0.25">
      <c r="A41" s="475" t="s">
        <v>285</v>
      </c>
      <c r="B41" s="476" t="s">
        <v>299</v>
      </c>
      <c r="C41" s="455" t="s">
        <v>110</v>
      </c>
      <c r="D41" s="276">
        <f>Д2!D27</f>
        <v>22161</v>
      </c>
      <c r="E41" s="276">
        <f>Д2!E27</f>
        <v>22343</v>
      </c>
      <c r="F41" s="270"/>
      <c r="G41" s="276">
        <f>Д2!F27</f>
        <v>17552.150000000001</v>
      </c>
      <c r="H41" s="270"/>
      <c r="I41" s="270"/>
      <c r="J41" s="270"/>
      <c r="K41" s="270"/>
      <c r="L41" s="270"/>
      <c r="M41" s="270"/>
      <c r="N41" s="270"/>
      <c r="O41" s="270"/>
      <c r="P41" s="270"/>
      <c r="Q41" s="270"/>
      <c r="R41" s="270"/>
      <c r="S41" s="270"/>
    </row>
    <row r="42" spans="1:19" x14ac:dyDescent="0.25">
      <c r="A42" s="475" t="s">
        <v>323</v>
      </c>
      <c r="B42" s="476" t="s">
        <v>324</v>
      </c>
      <c r="C42" s="455" t="s">
        <v>110</v>
      </c>
      <c r="D42" s="276">
        <f>Д2!D29</f>
        <v>33196</v>
      </c>
      <c r="E42" s="276">
        <f>Д2!E29</f>
        <v>29777</v>
      </c>
      <c r="F42" s="270"/>
      <c r="G42" s="276">
        <f>Д2!F29</f>
        <v>27743.5</v>
      </c>
      <c r="H42" s="270"/>
      <c r="I42" s="270"/>
      <c r="J42" s="270"/>
      <c r="K42" s="270"/>
      <c r="L42" s="270"/>
      <c r="M42" s="270"/>
      <c r="N42" s="270"/>
      <c r="O42" s="270"/>
      <c r="P42" s="270"/>
      <c r="Q42" s="270"/>
      <c r="R42" s="270"/>
      <c r="S42" s="270"/>
    </row>
    <row r="43" spans="1:19" x14ac:dyDescent="0.25">
      <c r="A43" s="471" t="s">
        <v>255</v>
      </c>
      <c r="B43" s="472"/>
      <c r="C43" s="281"/>
      <c r="D43" s="281"/>
      <c r="E43" s="281"/>
      <c r="F43" s="281"/>
      <c r="G43" s="281"/>
      <c r="H43" s="281"/>
      <c r="I43" s="281"/>
      <c r="J43" s="281"/>
      <c r="K43" s="281"/>
      <c r="L43" s="281"/>
      <c r="M43" s="281"/>
      <c r="N43" s="281"/>
      <c r="O43" s="281"/>
      <c r="P43" s="281"/>
      <c r="Q43" s="281"/>
      <c r="R43" s="281"/>
      <c r="S43" s="281"/>
    </row>
    <row r="44" spans="1:19" x14ac:dyDescent="0.25">
      <c r="A44" s="212"/>
    </row>
    <row r="45" spans="1:19" ht="17.25" customHeight="1" x14ac:dyDescent="0.25">
      <c r="A45" s="212"/>
      <c r="B45" s="272" t="s">
        <v>304</v>
      </c>
      <c r="C45" s="651" t="s">
        <v>305</v>
      </c>
      <c r="D45" s="651"/>
      <c r="E45" s="651"/>
      <c r="F45" s="651" t="s">
        <v>305</v>
      </c>
      <c r="G45" s="651"/>
    </row>
    <row r="46" spans="1:19" ht="25.5" customHeight="1" x14ac:dyDescent="0.25">
      <c r="A46" s="212"/>
      <c r="B46" s="225" t="s">
        <v>87</v>
      </c>
      <c r="C46" s="659" t="s">
        <v>306</v>
      </c>
      <c r="D46" s="659"/>
      <c r="E46" s="659"/>
      <c r="F46" s="659" t="s">
        <v>307</v>
      </c>
      <c r="G46" s="659"/>
    </row>
  </sheetData>
  <sheetProtection password="E995" sheet="1" objects="1" scenarios="1"/>
  <mergeCells count="16">
    <mergeCell ref="H6:K6"/>
    <mergeCell ref="L6:O6"/>
    <mergeCell ref="P6:S6"/>
    <mergeCell ref="C46:E46"/>
    <mergeCell ref="F46:G46"/>
    <mergeCell ref="D1:G1"/>
    <mergeCell ref="B2:F2"/>
    <mergeCell ref="B3:F3"/>
    <mergeCell ref="B4:F4"/>
    <mergeCell ref="F5:G5"/>
    <mergeCell ref="A6:A7"/>
    <mergeCell ref="B6:B7"/>
    <mergeCell ref="C6:C7"/>
    <mergeCell ref="D6:G6"/>
    <mergeCell ref="C45:E45"/>
    <mergeCell ref="F45:G45"/>
  </mergeCells>
  <conditionalFormatting sqref="B3:F3">
    <cfRule type="cellIs" dxfId="7" priority="2" operator="equal">
      <formula>0</formula>
    </cfRule>
    <cfRule type="cellIs" priority="3" operator="equal">
      <formula>0</formula>
    </cfRule>
  </conditionalFormatting>
  <conditionalFormatting sqref="B1">
    <cfRule type="containsText" dxfId="6" priority="1" operator="containsText" text="Для корек">
      <formula>NOT(ISERROR(SEARCH("Для корек",B1)))</formula>
    </cfRule>
  </conditionalFormatting>
  <pageMargins left="0.70866141732283472" right="0.27559055118110237" top="0.27559055118110237" bottom="0.23622047244094491" header="0.31496062992125984" footer="0.31496062992125984"/>
  <pageSetup paperSize="9" scale="88" orientation="portrait" r:id="rId1"/>
  <ignoredErrors>
    <ignoredError sqref="K38:S38 K39 N39:O39 R39:S39"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38"/>
  <sheetViews>
    <sheetView zoomScaleSheetLayoutView="100" workbookViewId="0">
      <pane ySplit="8" topLeftCell="A9" activePane="bottomLeft" state="frozen"/>
      <selection activeCell="E13" sqref="E13"/>
      <selection pane="bottomLeft" activeCell="D13" sqref="D13"/>
    </sheetView>
  </sheetViews>
  <sheetFormatPr defaultRowHeight="15" x14ac:dyDescent="0.25"/>
  <cols>
    <col min="1" max="1" width="3.140625" style="281" customWidth="1"/>
    <col min="2" max="2" width="42.85546875" style="281" customWidth="1"/>
    <col min="3" max="3" width="9.5703125" style="293" customWidth="1"/>
    <col min="4" max="4" width="10.28515625" style="281" customWidth="1"/>
    <col min="5" max="7" width="12.42578125" style="281" customWidth="1"/>
    <col min="8" max="16384" width="9.140625" style="281"/>
  </cols>
  <sheetData>
    <row r="1" spans="1:7" ht="62.25" customHeight="1" x14ac:dyDescent="0.25">
      <c r="A1" s="278"/>
      <c r="B1" s="362" t="str">
        <f>IF(ROUND(D22*1000,0)-ROUND('3_Розподіл пл.соб.'!C21,0)=0,"","Для коректного заповнення даного додатку, в листі 1_Структура по елементах вкажіть належність по всіх елементах прямих витрат!!!")</f>
        <v/>
      </c>
      <c r="C1" s="279"/>
      <c r="D1" s="280"/>
      <c r="E1" s="664" t="s">
        <v>325</v>
      </c>
      <c r="F1" s="664"/>
      <c r="G1" s="664"/>
    </row>
    <row r="2" spans="1:7" ht="12" customHeight="1" x14ac:dyDescent="0.25">
      <c r="A2" s="278"/>
      <c r="B2" s="665" t="s">
        <v>326</v>
      </c>
      <c r="C2" s="665"/>
      <c r="D2" s="665"/>
      <c r="E2" s="665"/>
      <c r="F2" s="665"/>
      <c r="G2" s="279"/>
    </row>
    <row r="3" spans="1:7" x14ac:dyDescent="0.25">
      <c r="A3" s="278"/>
      <c r="B3" s="666" t="str">
        <f>'1_Структура по елементах'!A3</f>
        <v>Кузнецовське міське комунальне підприємство 2017 рік</v>
      </c>
      <c r="C3" s="666"/>
      <c r="D3" s="666"/>
      <c r="E3" s="666"/>
      <c r="F3" s="666"/>
      <c r="G3" s="279"/>
    </row>
    <row r="4" spans="1:7" ht="12.75" customHeight="1" x14ac:dyDescent="0.25">
      <c r="A4" s="278"/>
      <c r="B4" s="667" t="s">
        <v>153</v>
      </c>
      <c r="C4" s="667"/>
      <c r="D4" s="667"/>
      <c r="E4" s="667"/>
      <c r="F4" s="667"/>
      <c r="G4" s="279"/>
    </row>
    <row r="5" spans="1:7" x14ac:dyDescent="0.25">
      <c r="A5" s="278"/>
      <c r="B5" s="279"/>
      <c r="C5" s="279"/>
      <c r="D5" s="279"/>
      <c r="E5" s="279"/>
      <c r="F5" s="668" t="s">
        <v>154</v>
      </c>
      <c r="G5" s="668"/>
    </row>
    <row r="6" spans="1:7" ht="27" customHeight="1" x14ac:dyDescent="0.25">
      <c r="A6" s="660" t="s">
        <v>90</v>
      </c>
      <c r="B6" s="661" t="s">
        <v>327</v>
      </c>
      <c r="C6" s="660" t="s">
        <v>155</v>
      </c>
      <c r="D6" s="660" t="s">
        <v>328</v>
      </c>
      <c r="E6" s="660" t="s">
        <v>329</v>
      </c>
      <c r="F6" s="660"/>
      <c r="G6" s="660"/>
    </row>
    <row r="7" spans="1:7" ht="27" customHeight="1" x14ac:dyDescent="0.25">
      <c r="A7" s="660"/>
      <c r="B7" s="661"/>
      <c r="C7" s="660"/>
      <c r="D7" s="660"/>
      <c r="E7" s="282" t="s">
        <v>22</v>
      </c>
      <c r="F7" s="282" t="s">
        <v>299</v>
      </c>
      <c r="G7" s="282" t="s">
        <v>301</v>
      </c>
    </row>
    <row r="8" spans="1:7" ht="12.75" customHeight="1" x14ac:dyDescent="0.25">
      <c r="A8" s="282">
        <v>1</v>
      </c>
      <c r="B8" s="282">
        <v>2</v>
      </c>
      <c r="C8" s="282">
        <v>3</v>
      </c>
      <c r="D8" s="282">
        <v>4</v>
      </c>
      <c r="E8" s="282">
        <v>5</v>
      </c>
      <c r="F8" s="282">
        <v>6</v>
      </c>
      <c r="G8" s="282">
        <v>7</v>
      </c>
    </row>
    <row r="9" spans="1:7" x14ac:dyDescent="0.25">
      <c r="A9" s="283">
        <v>1</v>
      </c>
      <c r="B9" s="284" t="s">
        <v>330</v>
      </c>
      <c r="C9" s="285" t="s">
        <v>217</v>
      </c>
      <c r="D9" s="286">
        <f>'5_Розрахунок тарифів'!H25</f>
        <v>74.58</v>
      </c>
      <c r="E9" s="286">
        <f>'5_Розрахунок тарифів'!I25</f>
        <v>74.58</v>
      </c>
      <c r="F9" s="286">
        <f>'5_Розрахунок тарифів'!J25</f>
        <v>74.58</v>
      </c>
      <c r="G9" s="286">
        <f>'5_Розрахунок тарифів'!K25</f>
        <v>74.58</v>
      </c>
    </row>
    <row r="10" spans="1:7" ht="25.5" x14ac:dyDescent="0.25">
      <c r="A10" s="283" t="s">
        <v>111</v>
      </c>
      <c r="B10" s="284" t="s">
        <v>331</v>
      </c>
      <c r="C10" s="285" t="s">
        <v>217</v>
      </c>
      <c r="D10" s="286">
        <f>'5_Розрахунок тарифів'!H9</f>
        <v>74.58</v>
      </c>
      <c r="E10" s="286">
        <f>'5_Розрахунок тарифів'!I9</f>
        <v>74.58</v>
      </c>
      <c r="F10" s="286">
        <f>'5_Розрахунок тарифів'!J9</f>
        <v>74.58</v>
      </c>
      <c r="G10" s="286">
        <f>'5_Розрахунок тарифів'!K9</f>
        <v>74.58</v>
      </c>
    </row>
    <row r="11" spans="1:7" x14ac:dyDescent="0.25">
      <c r="A11" s="283" t="s">
        <v>113</v>
      </c>
      <c r="B11" s="284" t="s">
        <v>332</v>
      </c>
      <c r="C11" s="285" t="s">
        <v>217</v>
      </c>
      <c r="D11" s="286">
        <f>'5_Розрахунок тарифів'!H22+'5_Розрахунок тарифів'!H18</f>
        <v>0</v>
      </c>
      <c r="E11" s="286">
        <f>'5_Розрахунок тарифів'!I22+'5_Розрахунок тарифів'!I18</f>
        <v>0</v>
      </c>
      <c r="F11" s="286">
        <f>'5_Розрахунок тарифів'!J22+'5_Розрахунок тарифів'!J18</f>
        <v>0</v>
      </c>
      <c r="G11" s="286">
        <f>'5_Розрахунок тарифів'!K22+'5_Розрахунок тарифів'!K18</f>
        <v>0</v>
      </c>
    </row>
    <row r="12" spans="1:7" x14ac:dyDescent="0.25">
      <c r="A12" s="283">
        <v>2</v>
      </c>
      <c r="B12" s="284" t="s">
        <v>333</v>
      </c>
      <c r="C12" s="285" t="s">
        <v>217</v>
      </c>
      <c r="D12" s="286">
        <f>'5_Розрахунок тарифів'!L25</f>
        <v>19.46</v>
      </c>
      <c r="E12" s="286">
        <f>'5_Розрахунок тарифів'!M25</f>
        <v>18.420000000000002</v>
      </c>
      <c r="F12" s="286">
        <f>'5_Розрахунок тарифів'!N25</f>
        <v>18.420000000000002</v>
      </c>
      <c r="G12" s="286">
        <f>'5_Розрахунок тарифів'!O25</f>
        <v>18.420000000000002</v>
      </c>
    </row>
    <row r="13" spans="1:7" ht="25.5" x14ac:dyDescent="0.25">
      <c r="A13" s="283" t="s">
        <v>116</v>
      </c>
      <c r="B13" s="284" t="s">
        <v>334</v>
      </c>
      <c r="C13" s="285" t="s">
        <v>217</v>
      </c>
      <c r="D13" s="286">
        <f>'5_Розрахунок тарифів'!L9</f>
        <v>18.190000000000001</v>
      </c>
      <c r="E13" s="286">
        <f>'5_Розрахунок тарифів'!M9</f>
        <v>18.190000000000001</v>
      </c>
      <c r="F13" s="286">
        <f>'5_Розрахунок тарифів'!N9</f>
        <v>18.190000000000001</v>
      </c>
      <c r="G13" s="286">
        <f>'5_Розрахунок тарифів'!O9</f>
        <v>18.190000000000001</v>
      </c>
    </row>
    <row r="14" spans="1:7" x14ac:dyDescent="0.25">
      <c r="A14" s="283" t="s">
        <v>118</v>
      </c>
      <c r="B14" s="284" t="s">
        <v>332</v>
      </c>
      <c r="C14" s="285" t="s">
        <v>217</v>
      </c>
      <c r="D14" s="286">
        <f>'5_Розрахунок тарифів'!L18+'5_Розрахунок тарифів'!L22</f>
        <v>1.27</v>
      </c>
      <c r="E14" s="286">
        <f>'5_Розрахунок тарифів'!M18+'5_Розрахунок тарифів'!M22</f>
        <v>0.23</v>
      </c>
      <c r="F14" s="286">
        <f>'5_Розрахунок тарифів'!N18+'5_Розрахунок тарифів'!N22</f>
        <v>0.23</v>
      </c>
      <c r="G14" s="286">
        <f>'5_Розрахунок тарифів'!O18+'5_Розрахунок тарифів'!O22</f>
        <v>0.23</v>
      </c>
    </row>
    <row r="15" spans="1:7" x14ac:dyDescent="0.25">
      <c r="A15" s="283">
        <v>3</v>
      </c>
      <c r="B15" s="284" t="s">
        <v>335</v>
      </c>
      <c r="C15" s="285" t="s">
        <v>217</v>
      </c>
      <c r="D15" s="286">
        <f>'5_Розрахунок тарифів'!P25</f>
        <v>0.5</v>
      </c>
      <c r="E15" s="286">
        <f>'5_Розрахунок тарифів'!Q25</f>
        <v>0.5</v>
      </c>
      <c r="F15" s="286">
        <f>'5_Розрахунок тарифів'!R25</f>
        <v>0.5</v>
      </c>
      <c r="G15" s="286">
        <f>'5_Розрахунок тарифів'!S25</f>
        <v>0.5</v>
      </c>
    </row>
    <row r="16" spans="1:7" ht="25.5" x14ac:dyDescent="0.25">
      <c r="A16" s="283" t="s">
        <v>198</v>
      </c>
      <c r="B16" s="284" t="s">
        <v>336</v>
      </c>
      <c r="C16" s="285" t="s">
        <v>217</v>
      </c>
      <c r="D16" s="286">
        <f>'5_Розрахунок тарифів'!P9</f>
        <v>0.5</v>
      </c>
      <c r="E16" s="286">
        <f>'5_Розрахунок тарифів'!Q9</f>
        <v>0.5</v>
      </c>
      <c r="F16" s="286">
        <f>'5_Розрахунок тарифів'!R9</f>
        <v>0.5</v>
      </c>
      <c r="G16" s="286">
        <f>'5_Розрахунок тарифів'!S9</f>
        <v>0.5</v>
      </c>
    </row>
    <row r="17" spans="1:7" x14ac:dyDescent="0.25">
      <c r="A17" s="283" t="s">
        <v>199</v>
      </c>
      <c r="B17" s="284" t="s">
        <v>332</v>
      </c>
      <c r="C17" s="285" t="s">
        <v>217</v>
      </c>
      <c r="D17" s="286">
        <f>'5_Розрахунок тарифів'!P22+'5_Розрахунок тарифів'!P18</f>
        <v>0</v>
      </c>
      <c r="E17" s="286">
        <f>'5_Розрахунок тарифів'!Q22+'5_Розрахунок тарифів'!Q18</f>
        <v>0</v>
      </c>
      <c r="F17" s="286">
        <f>'5_Розрахунок тарифів'!R22+'5_Розрахунок тарифів'!R18</f>
        <v>0</v>
      </c>
      <c r="G17" s="286">
        <f>'5_Розрахунок тарифів'!S22+'5_Розрахунок тарифів'!S18</f>
        <v>0</v>
      </c>
    </row>
    <row r="18" spans="1:7" x14ac:dyDescent="0.25">
      <c r="A18" s="283">
        <v>4</v>
      </c>
      <c r="B18" s="284" t="s">
        <v>337</v>
      </c>
      <c r="C18" s="285" t="s">
        <v>217</v>
      </c>
      <c r="D18" s="286">
        <f>'5_Розрахунок тарифів'!D25</f>
        <v>94.54</v>
      </c>
      <c r="E18" s="286">
        <f>'5_Розрахунок тарифів'!E25</f>
        <v>93.5</v>
      </c>
      <c r="F18" s="286">
        <f>'5_Розрахунок тарифів'!F25</f>
        <v>93.5</v>
      </c>
      <c r="G18" s="286">
        <f>'5_Розрахунок тарифів'!G25</f>
        <v>93.5</v>
      </c>
    </row>
    <row r="19" spans="1:7" x14ac:dyDescent="0.25">
      <c r="A19" s="283" t="s">
        <v>123</v>
      </c>
      <c r="B19" s="284" t="s">
        <v>338</v>
      </c>
      <c r="C19" s="285" t="s">
        <v>217</v>
      </c>
      <c r="D19" s="286">
        <f>'5_Розрахунок тарифів'!D9</f>
        <v>93.27</v>
      </c>
      <c r="E19" s="286">
        <f>'5_Розрахунок тарифів'!E9</f>
        <v>93.27</v>
      </c>
      <c r="F19" s="286">
        <f>'5_Розрахунок тарифів'!F9</f>
        <v>93.27</v>
      </c>
      <c r="G19" s="286">
        <f>'5_Розрахунок тарифів'!G9</f>
        <v>93.27</v>
      </c>
    </row>
    <row r="20" spans="1:7" x14ac:dyDescent="0.25">
      <c r="A20" s="283" t="s">
        <v>339</v>
      </c>
      <c r="B20" s="284" t="s">
        <v>332</v>
      </c>
      <c r="C20" s="285" t="s">
        <v>217</v>
      </c>
      <c r="D20" s="286">
        <f>'5_Розрахунок тарифів'!D22+'5_Розрахунок тарифів'!D18</f>
        <v>1.27</v>
      </c>
      <c r="E20" s="286">
        <f>'5_Розрахунок тарифів'!E22+'5_Розрахунок тарифів'!E18</f>
        <v>0.23</v>
      </c>
      <c r="F20" s="286">
        <f>'5_Розрахунок тарифів'!F22+'5_Розрахунок тарифів'!F18</f>
        <v>0.23</v>
      </c>
      <c r="G20" s="286">
        <f>'5_Розрахунок тарифів'!G22+'5_Розрахунок тарифів'!G18</f>
        <v>0.23</v>
      </c>
    </row>
    <row r="21" spans="1:7" ht="38.25" x14ac:dyDescent="0.25">
      <c r="A21" s="283">
        <v>5</v>
      </c>
      <c r="B21" s="284" t="s">
        <v>340</v>
      </c>
      <c r="C21" s="285" t="s">
        <v>165</v>
      </c>
      <c r="D21" s="287">
        <f>Д3!H41+Д4!G42+Д5!G37</f>
        <v>22793.843776199999</v>
      </c>
      <c r="E21" s="287">
        <f>Д3!L41+Д4!K42+Д5!K37</f>
        <v>18306.864134573614</v>
      </c>
      <c r="F21" s="287">
        <f>Д3!P41+Д4!O42+Д5!O37</f>
        <v>1641.1455399082502</v>
      </c>
      <c r="G21" s="287">
        <f>Д3!T41+Д4!S42+Д5!S37</f>
        <v>2594.0481017181387</v>
      </c>
    </row>
    <row r="22" spans="1:7" ht="25.5" x14ac:dyDescent="0.25">
      <c r="A22" s="283" t="s">
        <v>127</v>
      </c>
      <c r="B22" s="284" t="s">
        <v>341</v>
      </c>
      <c r="C22" s="285" t="s">
        <v>165</v>
      </c>
      <c r="D22" s="287">
        <f>Д3!H34+Д4!G35+Д5!G30</f>
        <v>22486.787776200003</v>
      </c>
      <c r="E22" s="287">
        <f>Д3!L34+Д4!K35+Д5!K30</f>
        <v>18261.978244573613</v>
      </c>
      <c r="F22" s="287">
        <f>Д3!P34+Д4!O35+Д5!O30</f>
        <v>1637.1216799082499</v>
      </c>
      <c r="G22" s="287">
        <f>Д3!T34+Д4!S35+Д5!S30</f>
        <v>2587.6878517181385</v>
      </c>
    </row>
    <row r="23" spans="1:7" ht="25.5" x14ac:dyDescent="0.25">
      <c r="A23" s="283" t="s">
        <v>129</v>
      </c>
      <c r="B23" s="284" t="s">
        <v>342</v>
      </c>
      <c r="C23" s="285" t="s">
        <v>165</v>
      </c>
      <c r="D23" s="287">
        <f>Д3!H35+Д4!G36+Д5!G31</f>
        <v>307.05599999999998</v>
      </c>
      <c r="E23" s="287">
        <f>Д3!L35+Д4!K36+Д5!K31</f>
        <v>44.885889999999996</v>
      </c>
      <c r="F23" s="287">
        <f>Д3!P35+Д4!O36+Д5!O31</f>
        <v>4.02386</v>
      </c>
      <c r="G23" s="287">
        <f>Д3!T35+Д4!S36+Д5!S31</f>
        <v>6.3602499999999997</v>
      </c>
    </row>
    <row r="24" spans="1:7" ht="51" x14ac:dyDescent="0.25">
      <c r="A24" s="283">
        <v>6</v>
      </c>
      <c r="B24" s="284" t="s">
        <v>343</v>
      </c>
      <c r="C24" s="285" t="s">
        <v>165</v>
      </c>
      <c r="D24" s="287">
        <f>SUM(E24:G24)</f>
        <v>22542.057776200003</v>
      </c>
      <c r="E24" s="287">
        <f>Д3!L41+Д4!K42/(Д2!F25+Д2!F39)*Д2!F25+Д5!K37</f>
        <v>18306.864134573614</v>
      </c>
      <c r="F24" s="287">
        <f>Д3!P41+Д4!O42/(Д2!F27+Д2!F40)*Д2!F27+Д5!O37</f>
        <v>1641.1455399082502</v>
      </c>
      <c r="G24" s="287">
        <f>Д3!T41+Д4!S42/(Д2!F29+Д2!F41)*Д2!F29+Д5!S37</f>
        <v>2594.0481017181387</v>
      </c>
    </row>
    <row r="25" spans="1:7" ht="25.5" x14ac:dyDescent="0.25">
      <c r="A25" s="283" t="s">
        <v>143</v>
      </c>
      <c r="B25" s="284" t="s">
        <v>344</v>
      </c>
      <c r="C25" s="285" t="s">
        <v>165</v>
      </c>
      <c r="D25" s="287">
        <f>SUM(E25:G25)</f>
        <v>22486.787776200003</v>
      </c>
      <c r="E25" s="287">
        <f>Д3!L34+Д4!K35/(Д2!F25+Д2!F39)*Д2!F25+Д5!K30</f>
        <v>18261.978244573613</v>
      </c>
      <c r="F25" s="287">
        <f>Д3!P34+Д4!O35/(Д2!F27+Д2!F40)*Д2!F27+Д5!O30</f>
        <v>1637.1216799082499</v>
      </c>
      <c r="G25" s="287">
        <f>Д3!T34+Д4!S35/(Д2!F29+Д2!F41)*Д2!F29+Д5!S30</f>
        <v>2587.6878517181385</v>
      </c>
    </row>
    <row r="26" spans="1:7" ht="25.5" x14ac:dyDescent="0.25">
      <c r="A26" s="283" t="s">
        <v>145</v>
      </c>
      <c r="B26" s="284" t="s">
        <v>345</v>
      </c>
      <c r="C26" s="285" t="s">
        <v>165</v>
      </c>
      <c r="D26" s="287">
        <f>D24-D25</f>
        <v>55.270000000000437</v>
      </c>
      <c r="E26" s="287">
        <f>E24-E25</f>
        <v>44.885890000001382</v>
      </c>
      <c r="F26" s="287">
        <f>F24-F25</f>
        <v>4.0238600000002407</v>
      </c>
      <c r="G26" s="287">
        <f>G24-G25</f>
        <v>6.3602500000001783</v>
      </c>
    </row>
    <row r="27" spans="1:7" ht="38.25" x14ac:dyDescent="0.25">
      <c r="A27" s="283">
        <v>7</v>
      </c>
      <c r="B27" s="284" t="s">
        <v>346</v>
      </c>
      <c r="C27" s="285" t="s">
        <v>110</v>
      </c>
      <c r="D27" s="287">
        <f>Д2!F24+Д2!F22</f>
        <v>241088.66</v>
      </c>
      <c r="E27" s="287">
        <f>E28+E29</f>
        <v>195793.01</v>
      </c>
      <c r="F27" s="287">
        <f t="shared" ref="F27:G27" si="0">F28+F29</f>
        <v>17552.150000000001</v>
      </c>
      <c r="G27" s="287">
        <f t="shared" si="0"/>
        <v>27743.5</v>
      </c>
    </row>
    <row r="28" spans="1:7" ht="25.5" x14ac:dyDescent="0.25">
      <c r="A28" s="283" t="s">
        <v>204</v>
      </c>
      <c r="B28" s="284" t="s">
        <v>347</v>
      </c>
      <c r="C28" s="285" t="s">
        <v>110</v>
      </c>
      <c r="D28" s="287">
        <f>SUM(E28:G28)</f>
        <v>241088.66</v>
      </c>
      <c r="E28" s="287">
        <f>Д2!F25</f>
        <v>195793.01</v>
      </c>
      <c r="F28" s="287">
        <f>Д2!F27</f>
        <v>17552.150000000001</v>
      </c>
      <c r="G28" s="287">
        <f>Д2!F29</f>
        <v>27743.5</v>
      </c>
    </row>
    <row r="29" spans="1:7" x14ac:dyDescent="0.25">
      <c r="A29" s="283" t="s">
        <v>207</v>
      </c>
      <c r="B29" s="284" t="s">
        <v>294</v>
      </c>
      <c r="C29" s="285" t="s">
        <v>110</v>
      </c>
      <c r="D29" s="287">
        <f>SUM(E29:G29)</f>
        <v>0</v>
      </c>
      <c r="E29" s="287">
        <f>Д2!F39</f>
        <v>0</v>
      </c>
      <c r="F29" s="287">
        <f>Д2!F40</f>
        <v>0</v>
      </c>
      <c r="G29" s="287">
        <f>Д2!F41</f>
        <v>0</v>
      </c>
    </row>
    <row r="30" spans="1:7" x14ac:dyDescent="0.25">
      <c r="A30" s="283">
        <v>8</v>
      </c>
      <c r="B30" s="284" t="s">
        <v>348</v>
      </c>
      <c r="C30" s="285"/>
      <c r="D30" s="287"/>
      <c r="E30" s="287"/>
      <c r="F30" s="287"/>
      <c r="G30" s="287"/>
    </row>
    <row r="31" spans="1:7" x14ac:dyDescent="0.25">
      <c r="A31" s="283" t="s">
        <v>349</v>
      </c>
      <c r="B31" s="284" t="s">
        <v>350</v>
      </c>
      <c r="C31" s="285" t="s">
        <v>40</v>
      </c>
      <c r="D31" s="397">
        <f>IFERROR(D11/D10*100,0)</f>
        <v>0</v>
      </c>
      <c r="E31" s="397">
        <f>IFERROR(E11/E10*100,0)</f>
        <v>0</v>
      </c>
      <c r="F31" s="397">
        <f>IFERROR(F11/F10*100,0)</f>
        <v>0</v>
      </c>
      <c r="G31" s="397">
        <f>IFERROR(G11/G10*100,0)</f>
        <v>0</v>
      </c>
    </row>
    <row r="32" spans="1:7" x14ac:dyDescent="0.25">
      <c r="A32" s="283" t="s">
        <v>351</v>
      </c>
      <c r="B32" s="284" t="s">
        <v>352</v>
      </c>
      <c r="C32" s="285" t="s">
        <v>40</v>
      </c>
      <c r="D32" s="397">
        <f>IFERROR(D14/D13*100,0)</f>
        <v>6.9818581638262778</v>
      </c>
      <c r="E32" s="397">
        <f>IFERROR(E14/E13*100,0)</f>
        <v>1.2644310060472788</v>
      </c>
      <c r="F32" s="397">
        <f>IFERROR(F14/F13*100,0)</f>
        <v>1.2644310060472788</v>
      </c>
      <c r="G32" s="397">
        <f>IFERROR(G14/G13*100,0)</f>
        <v>1.2644310060472788</v>
      </c>
    </row>
    <row r="33" spans="1:7" x14ac:dyDescent="0.25">
      <c r="A33" s="283" t="s">
        <v>353</v>
      </c>
      <c r="B33" s="284" t="s">
        <v>354</v>
      </c>
      <c r="C33" s="285" t="s">
        <v>40</v>
      </c>
      <c r="D33" s="397">
        <f>IFERROR(D17/D16*100,0)</f>
        <v>0</v>
      </c>
      <c r="E33" s="397">
        <f>IFERROR(E17/E16*100,0)</f>
        <v>0</v>
      </c>
      <c r="F33" s="397">
        <f>IFERROR(F17/F16*100,0)</f>
        <v>0</v>
      </c>
      <c r="G33" s="397">
        <f>IFERROR(G17/G16*100,0)</f>
        <v>0</v>
      </c>
    </row>
    <row r="34" spans="1:7" x14ac:dyDescent="0.25">
      <c r="A34" s="283" t="s">
        <v>355</v>
      </c>
      <c r="B34" s="284" t="s">
        <v>356</v>
      </c>
      <c r="C34" s="285" t="s">
        <v>40</v>
      </c>
      <c r="D34" s="397">
        <f>IFERROR(D20/D19*100,0)</f>
        <v>1.3616382545298595</v>
      </c>
      <c r="E34" s="397">
        <f>IFERROR(E20/E19*100,0)</f>
        <v>0.24659590436367537</v>
      </c>
      <c r="F34" s="397">
        <f>IFERROR(F20/F19*100,0)</f>
        <v>0.24659590436367537</v>
      </c>
      <c r="G34" s="397">
        <f>IFERROR(G20/G19*100,0)</f>
        <v>0.24659590436367537</v>
      </c>
    </row>
    <row r="35" spans="1:7" x14ac:dyDescent="0.25">
      <c r="A35" s="288" t="s">
        <v>255</v>
      </c>
      <c r="B35" s="289"/>
      <c r="C35" s="279"/>
      <c r="D35" s="279"/>
      <c r="E35" s="279"/>
      <c r="F35" s="279"/>
      <c r="G35" s="279"/>
    </row>
    <row r="36" spans="1:7" ht="10.5" customHeight="1" x14ac:dyDescent="0.25">
      <c r="A36" s="290"/>
      <c r="C36" s="281"/>
    </row>
    <row r="37" spans="1:7" ht="17.25" customHeight="1" x14ac:dyDescent="0.25">
      <c r="A37" s="290"/>
      <c r="B37" s="291" t="s">
        <v>304</v>
      </c>
      <c r="C37" s="662" t="s">
        <v>305</v>
      </c>
      <c r="D37" s="662"/>
      <c r="E37" s="662"/>
      <c r="F37" s="662" t="s">
        <v>305</v>
      </c>
      <c r="G37" s="662"/>
    </row>
    <row r="38" spans="1:7" ht="25.5" customHeight="1" x14ac:dyDescent="0.25">
      <c r="A38" s="290"/>
      <c r="B38" s="292" t="s">
        <v>87</v>
      </c>
      <c r="C38" s="663" t="s">
        <v>306</v>
      </c>
      <c r="D38" s="663"/>
      <c r="E38" s="663"/>
      <c r="F38" s="663" t="s">
        <v>307</v>
      </c>
      <c r="G38" s="663"/>
    </row>
  </sheetData>
  <sheetProtection password="E995" sheet="1" objects="1" scenarios="1"/>
  <mergeCells count="14">
    <mergeCell ref="C37:E37"/>
    <mergeCell ref="F37:G37"/>
    <mergeCell ref="C38:E38"/>
    <mergeCell ref="F38:G38"/>
    <mergeCell ref="E1:G1"/>
    <mergeCell ref="B2:F2"/>
    <mergeCell ref="B3:F3"/>
    <mergeCell ref="B4:F4"/>
    <mergeCell ref="F5:G5"/>
    <mergeCell ref="A6:A7"/>
    <mergeCell ref="B6:B7"/>
    <mergeCell ref="C6:C7"/>
    <mergeCell ref="D6:D7"/>
    <mergeCell ref="E6:G6"/>
  </mergeCells>
  <conditionalFormatting sqref="B3:F3">
    <cfRule type="cellIs" dxfId="5" priority="2" operator="equal">
      <formula>0</formula>
    </cfRule>
  </conditionalFormatting>
  <conditionalFormatting sqref="B1">
    <cfRule type="containsText" dxfId="4" priority="1" operator="containsText" text="Для корек">
      <formula>NOT(ISERROR(SEARCH("Для корек",B1)))</formula>
    </cfRule>
  </conditionalFormatting>
  <pageMargins left="0.55118110236220474" right="0.39370078740157483" top="0.35433070866141736" bottom="0.234375"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30"/>
  <sheetViews>
    <sheetView view="pageBreakPreview" zoomScaleSheetLayoutView="100" workbookViewId="0">
      <pane ySplit="5" topLeftCell="A6" activePane="bottomLeft" state="frozen"/>
      <selection pane="bottomLeft" activeCell="L12" sqref="L12"/>
    </sheetView>
  </sheetViews>
  <sheetFormatPr defaultRowHeight="15" x14ac:dyDescent="0.25"/>
  <cols>
    <col min="1" max="1" width="36" style="299" customWidth="1"/>
    <col min="2" max="9" width="12.140625" style="299" customWidth="1"/>
    <col min="10" max="16384" width="9.140625" style="299"/>
  </cols>
  <sheetData>
    <row r="1" spans="1:9" ht="60" customHeight="1" x14ac:dyDescent="0.25">
      <c r="G1" s="670" t="s">
        <v>373</v>
      </c>
      <c r="H1" s="670"/>
      <c r="I1" s="670"/>
    </row>
    <row r="2" spans="1:9" ht="24" customHeight="1" x14ac:dyDescent="0.25">
      <c r="A2" s="671" t="s">
        <v>374</v>
      </c>
      <c r="B2" s="671"/>
      <c r="C2" s="671"/>
      <c r="D2" s="671"/>
      <c r="E2" s="671"/>
      <c r="F2" s="671"/>
      <c r="G2" s="671"/>
      <c r="H2" s="671"/>
      <c r="I2" s="671"/>
    </row>
    <row r="3" spans="1:9" x14ac:dyDescent="0.25">
      <c r="B3" s="672" t="str">
        <f>Д6!B3</f>
        <v>Кузнецовське міське комунальне підприємство 2017 рік</v>
      </c>
      <c r="C3" s="672"/>
      <c r="D3" s="672"/>
      <c r="E3" s="672"/>
      <c r="F3" s="672"/>
    </row>
    <row r="4" spans="1:9" x14ac:dyDescent="0.25">
      <c r="B4" s="673" t="s">
        <v>153</v>
      </c>
      <c r="C4" s="673"/>
      <c r="D4" s="673"/>
      <c r="E4" s="673"/>
      <c r="F4" s="673"/>
      <c r="I4" s="300" t="s">
        <v>375</v>
      </c>
    </row>
    <row r="5" spans="1:9" ht="76.5" x14ac:dyDescent="0.25">
      <c r="A5" s="301" t="s">
        <v>376</v>
      </c>
      <c r="B5" s="301" t="s">
        <v>377</v>
      </c>
      <c r="C5" s="301" t="s">
        <v>378</v>
      </c>
      <c r="D5" s="301" t="s">
        <v>379</v>
      </c>
      <c r="E5" s="301" t="s">
        <v>380</v>
      </c>
      <c r="F5" s="301" t="s">
        <v>381</v>
      </c>
      <c r="G5" s="301" t="s">
        <v>382</v>
      </c>
      <c r="H5" s="301" t="s">
        <v>383</v>
      </c>
      <c r="I5" s="301" t="s">
        <v>384</v>
      </c>
    </row>
    <row r="6" spans="1:9" x14ac:dyDescent="0.25">
      <c r="A6" s="302" t="s">
        <v>385</v>
      </c>
      <c r="B6" s="303"/>
      <c r="C6" s="303"/>
      <c r="D6" s="303"/>
      <c r="E6" s="303"/>
      <c r="F6" s="303"/>
      <c r="G6" s="303"/>
      <c r="H6" s="304"/>
      <c r="I6" s="304"/>
    </row>
    <row r="7" spans="1:9" x14ac:dyDescent="0.25">
      <c r="A7" s="302" t="s">
        <v>22</v>
      </c>
      <c r="B7" s="482"/>
      <c r="C7" s="482"/>
      <c r="D7" s="303"/>
      <c r="E7" s="303"/>
      <c r="F7" s="303"/>
      <c r="G7" s="305"/>
      <c r="H7" s="304"/>
      <c r="I7" s="303"/>
    </row>
    <row r="8" spans="1:9" x14ac:dyDescent="0.25">
      <c r="A8" s="302" t="s">
        <v>299</v>
      </c>
      <c r="B8" s="482"/>
      <c r="C8" s="482"/>
      <c r="D8" s="303"/>
      <c r="E8" s="303"/>
      <c r="F8" s="303"/>
      <c r="G8" s="305"/>
      <c r="H8" s="304"/>
      <c r="I8" s="303"/>
    </row>
    <row r="9" spans="1:9" x14ac:dyDescent="0.25">
      <c r="A9" s="302" t="s">
        <v>301</v>
      </c>
      <c r="B9" s="482"/>
      <c r="C9" s="482"/>
      <c r="D9" s="303"/>
      <c r="E9" s="303"/>
      <c r="F9" s="303"/>
      <c r="G9" s="305"/>
      <c r="H9" s="304"/>
      <c r="I9" s="303"/>
    </row>
    <row r="10" spans="1:9" x14ac:dyDescent="0.25">
      <c r="A10" s="302" t="s">
        <v>386</v>
      </c>
      <c r="B10" s="482"/>
      <c r="C10" s="482"/>
      <c r="D10" s="303"/>
      <c r="E10" s="303"/>
      <c r="F10" s="303"/>
      <c r="G10" s="305"/>
      <c r="H10" s="304"/>
      <c r="I10" s="303"/>
    </row>
    <row r="11" spans="1:9" x14ac:dyDescent="0.25">
      <c r="A11" s="302" t="s">
        <v>22</v>
      </c>
      <c r="B11" s="482"/>
      <c r="C11" s="482"/>
      <c r="D11" s="303"/>
      <c r="E11" s="303"/>
      <c r="F11" s="303"/>
      <c r="G11" s="305"/>
      <c r="H11" s="304"/>
      <c r="I11" s="303"/>
    </row>
    <row r="12" spans="1:9" x14ac:dyDescent="0.25">
      <c r="A12" s="302" t="s">
        <v>299</v>
      </c>
      <c r="B12" s="482"/>
      <c r="C12" s="482"/>
      <c r="D12" s="303"/>
      <c r="E12" s="303"/>
      <c r="F12" s="303"/>
      <c r="G12" s="305"/>
      <c r="H12" s="304"/>
      <c r="I12" s="303"/>
    </row>
    <row r="13" spans="1:9" x14ac:dyDescent="0.25">
      <c r="A13" s="302" t="s">
        <v>301</v>
      </c>
      <c r="B13" s="482"/>
      <c r="C13" s="482"/>
      <c r="D13" s="303"/>
      <c r="E13" s="303"/>
      <c r="F13" s="303"/>
      <c r="G13" s="305"/>
      <c r="H13" s="304"/>
      <c r="I13" s="303"/>
    </row>
    <row r="14" spans="1:9" x14ac:dyDescent="0.25">
      <c r="A14" s="302" t="s">
        <v>387</v>
      </c>
      <c r="B14" s="482"/>
      <c r="C14" s="482"/>
      <c r="D14" s="303"/>
      <c r="E14" s="303"/>
      <c r="F14" s="303"/>
      <c r="G14" s="304"/>
      <c r="H14" s="304"/>
      <c r="I14" s="303"/>
    </row>
    <row r="15" spans="1:9" x14ac:dyDescent="0.25">
      <c r="A15" s="302" t="s">
        <v>22</v>
      </c>
      <c r="B15" s="482"/>
      <c r="C15" s="482"/>
      <c r="D15" s="303"/>
      <c r="E15" s="303"/>
      <c r="F15" s="303"/>
      <c r="G15" s="304"/>
      <c r="H15" s="304"/>
      <c r="I15" s="303"/>
    </row>
    <row r="16" spans="1:9" x14ac:dyDescent="0.25">
      <c r="A16" s="302" t="s">
        <v>299</v>
      </c>
      <c r="B16" s="482"/>
      <c r="C16" s="482"/>
      <c r="D16" s="303"/>
      <c r="E16" s="303"/>
      <c r="F16" s="303"/>
      <c r="G16" s="304"/>
      <c r="H16" s="304"/>
      <c r="I16" s="303"/>
    </row>
    <row r="17" spans="1:9" x14ac:dyDescent="0.25">
      <c r="A17" s="302" t="s">
        <v>301</v>
      </c>
      <c r="B17" s="482"/>
      <c r="C17" s="482"/>
      <c r="D17" s="303"/>
      <c r="E17" s="303"/>
      <c r="F17" s="303"/>
      <c r="G17" s="304"/>
      <c r="H17" s="304"/>
      <c r="I17" s="303"/>
    </row>
    <row r="18" spans="1:9" ht="23.25" customHeight="1" x14ac:dyDescent="0.25">
      <c r="A18" s="302" t="s">
        <v>388</v>
      </c>
      <c r="B18" s="482"/>
      <c r="C18" s="482"/>
      <c r="D18" s="303"/>
      <c r="E18" s="303"/>
      <c r="F18" s="303"/>
      <c r="G18" s="305"/>
      <c r="H18" s="304"/>
      <c r="I18" s="303"/>
    </row>
    <row r="19" spans="1:9" x14ac:dyDescent="0.25">
      <c r="A19" s="302" t="s">
        <v>22</v>
      </c>
      <c r="B19" s="482"/>
      <c r="C19" s="482"/>
      <c r="D19" s="303"/>
      <c r="E19" s="303"/>
      <c r="F19" s="303"/>
      <c r="G19" s="305"/>
      <c r="H19" s="304"/>
      <c r="I19" s="303"/>
    </row>
    <row r="20" spans="1:9" x14ac:dyDescent="0.25">
      <c r="A20" s="302" t="s">
        <v>299</v>
      </c>
      <c r="B20" s="482"/>
      <c r="C20" s="482"/>
      <c r="D20" s="303"/>
      <c r="E20" s="303"/>
      <c r="F20" s="303"/>
      <c r="G20" s="305"/>
      <c r="H20" s="304"/>
      <c r="I20" s="303"/>
    </row>
    <row r="21" spans="1:9" x14ac:dyDescent="0.25">
      <c r="A21" s="302" t="s">
        <v>301</v>
      </c>
      <c r="B21" s="482"/>
      <c r="C21" s="482"/>
      <c r="D21" s="303"/>
      <c r="E21" s="303"/>
      <c r="F21" s="303"/>
      <c r="G21" s="305"/>
      <c r="H21" s="304"/>
      <c r="I21" s="303"/>
    </row>
    <row r="22" spans="1:9" ht="25.5" x14ac:dyDescent="0.25">
      <c r="A22" s="302" t="s">
        <v>389</v>
      </c>
      <c r="B22" s="482"/>
      <c r="C22" s="482"/>
      <c r="D22" s="303"/>
      <c r="E22" s="303"/>
      <c r="F22" s="303"/>
      <c r="G22" s="303"/>
      <c r="H22" s="303"/>
      <c r="I22" s="303"/>
    </row>
    <row r="23" spans="1:9" x14ac:dyDescent="0.25">
      <c r="A23" s="302" t="s">
        <v>22</v>
      </c>
      <c r="B23" s="482"/>
      <c r="C23" s="482"/>
      <c r="D23" s="303"/>
      <c r="E23" s="303"/>
      <c r="F23" s="303"/>
      <c r="G23" s="303"/>
      <c r="H23" s="303"/>
      <c r="I23" s="303"/>
    </row>
    <row r="24" spans="1:9" x14ac:dyDescent="0.25">
      <c r="A24" s="302" t="s">
        <v>299</v>
      </c>
      <c r="B24" s="482"/>
      <c r="C24" s="482"/>
      <c r="D24" s="303"/>
      <c r="E24" s="303"/>
      <c r="F24" s="303"/>
      <c r="G24" s="303"/>
      <c r="H24" s="303"/>
      <c r="I24" s="303"/>
    </row>
    <row r="25" spans="1:9" x14ac:dyDescent="0.25">
      <c r="A25" s="302" t="s">
        <v>301</v>
      </c>
      <c r="B25" s="482"/>
      <c r="C25" s="482"/>
      <c r="D25" s="303"/>
      <c r="E25" s="303"/>
      <c r="F25" s="303"/>
      <c r="G25" s="303"/>
      <c r="H25" s="303"/>
      <c r="I25" s="303"/>
    </row>
    <row r="26" spans="1:9" ht="15" customHeight="1" x14ac:dyDescent="0.25">
      <c r="A26" s="674"/>
      <c r="B26" s="674"/>
      <c r="C26" s="674"/>
      <c r="D26" s="674"/>
      <c r="E26" s="674"/>
      <c r="F26" s="674"/>
      <c r="G26" s="674"/>
      <c r="H26" s="674"/>
      <c r="I26" s="674"/>
    </row>
    <row r="27" spans="1:9" ht="9" customHeight="1" x14ac:dyDescent="0.25">
      <c r="A27" s="306"/>
      <c r="B27" s="306"/>
      <c r="C27" s="306"/>
    </row>
    <row r="28" spans="1:9" x14ac:dyDescent="0.25">
      <c r="A28" s="307" t="s">
        <v>304</v>
      </c>
      <c r="B28" s="306"/>
      <c r="C28" s="306"/>
      <c r="D28" s="669" t="s">
        <v>390</v>
      </c>
      <c r="E28" s="669"/>
      <c r="H28" s="669" t="s">
        <v>390</v>
      </c>
      <c r="I28" s="669"/>
    </row>
    <row r="29" spans="1:9" x14ac:dyDescent="0.25">
      <c r="A29" s="308" t="s">
        <v>391</v>
      </c>
      <c r="B29" s="309"/>
      <c r="C29" s="309"/>
      <c r="D29" s="669" t="s">
        <v>306</v>
      </c>
      <c r="E29" s="669"/>
      <c r="H29" s="669" t="s">
        <v>392</v>
      </c>
      <c r="I29" s="669"/>
    </row>
    <row r="30" spans="1:9" x14ac:dyDescent="0.25">
      <c r="A30" s="306"/>
      <c r="B30" s="310"/>
      <c r="C30" s="310"/>
    </row>
  </sheetData>
  <mergeCells count="11">
    <mergeCell ref="D28:E28"/>
    <mergeCell ref="H28:I28"/>
    <mergeCell ref="D29:E29"/>
    <mergeCell ref="H29:I29"/>
    <mergeCell ref="G1:I1"/>
    <mergeCell ref="A2:I2"/>
    <mergeCell ref="B3:F3"/>
    <mergeCell ref="B4:F4"/>
    <mergeCell ref="A26:C26"/>
    <mergeCell ref="D26:F26"/>
    <mergeCell ref="G26:I26"/>
  </mergeCells>
  <conditionalFormatting sqref="B3:F3">
    <cfRule type="cellIs" dxfId="3" priority="1" operator="equal">
      <formula>0</formula>
    </cfRule>
  </conditionalFormatting>
  <printOptions horizontalCentered="1"/>
  <pageMargins left="0.31496062992125984" right="0.39370078740157483" top="0.23622047244094491" bottom="0.31496062992125984"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23"/>
  <sheetViews>
    <sheetView view="pageBreakPreview" zoomScale="85" zoomScaleSheetLayoutView="85" workbookViewId="0">
      <pane ySplit="6" topLeftCell="A7" activePane="bottomLeft" state="frozen"/>
      <selection pane="bottomLeft" activeCell="H8" sqref="H8"/>
    </sheetView>
  </sheetViews>
  <sheetFormatPr defaultRowHeight="15" x14ac:dyDescent="0.25"/>
  <cols>
    <col min="1" max="1" width="25" style="311" customWidth="1"/>
    <col min="2" max="2" width="12.28515625" style="311" customWidth="1"/>
    <col min="3" max="3" width="9.140625" style="311"/>
    <col min="4" max="11" width="8" style="311" customWidth="1"/>
    <col min="12" max="15" width="8.42578125" style="311" customWidth="1"/>
    <col min="16" max="16384" width="9.140625" style="311"/>
  </cols>
  <sheetData>
    <row r="1" spans="1:15" ht="58.5" customHeight="1" x14ac:dyDescent="0.25">
      <c r="L1" s="670" t="s">
        <v>393</v>
      </c>
      <c r="M1" s="670"/>
      <c r="N1" s="670"/>
      <c r="O1" s="670"/>
    </row>
    <row r="2" spans="1:15" x14ac:dyDescent="0.25">
      <c r="A2" s="671" t="s">
        <v>394</v>
      </c>
      <c r="B2" s="671"/>
      <c r="C2" s="671"/>
      <c r="D2" s="671"/>
      <c r="E2" s="671"/>
      <c r="F2" s="671"/>
      <c r="G2" s="671"/>
      <c r="H2" s="671"/>
      <c r="I2" s="671"/>
      <c r="J2" s="671"/>
      <c r="K2" s="671"/>
      <c r="L2" s="671"/>
      <c r="M2" s="671"/>
      <c r="N2" s="671"/>
      <c r="O2" s="671"/>
    </row>
    <row r="3" spans="1:15" x14ac:dyDescent="0.25">
      <c r="A3" s="671" t="str">
        <f>Д7!B3</f>
        <v>Кузнецовське міське комунальне підприємство 2017 рік</v>
      </c>
      <c r="B3" s="671"/>
      <c r="C3" s="671"/>
      <c r="D3" s="671"/>
      <c r="E3" s="671"/>
      <c r="F3" s="671"/>
      <c r="G3" s="671"/>
      <c r="H3" s="671"/>
      <c r="I3" s="671"/>
      <c r="J3" s="671"/>
      <c r="K3" s="671"/>
      <c r="L3" s="671"/>
      <c r="M3" s="671"/>
      <c r="N3" s="671"/>
      <c r="O3" s="671"/>
    </row>
    <row r="4" spans="1:15" x14ac:dyDescent="0.25">
      <c r="C4" s="675" t="s">
        <v>153</v>
      </c>
      <c r="D4" s="675"/>
      <c r="E4" s="675"/>
      <c r="F4" s="675"/>
      <c r="G4" s="675"/>
      <c r="H4" s="675"/>
      <c r="I4" s="675"/>
      <c r="J4" s="675"/>
      <c r="K4" s="675"/>
      <c r="N4" s="676" t="s">
        <v>375</v>
      </c>
      <c r="O4" s="676"/>
    </row>
    <row r="5" spans="1:15" ht="25.5" x14ac:dyDescent="0.25">
      <c r="A5" s="301" t="s">
        <v>327</v>
      </c>
      <c r="B5" s="301" t="s">
        <v>155</v>
      </c>
      <c r="C5" s="301" t="s">
        <v>395</v>
      </c>
      <c r="D5" s="301" t="s">
        <v>97</v>
      </c>
      <c r="E5" s="301" t="s">
        <v>98</v>
      </c>
      <c r="F5" s="301" t="s">
        <v>99</v>
      </c>
      <c r="G5" s="301" t="s">
        <v>100</v>
      </c>
      <c r="H5" s="301" t="s">
        <v>396</v>
      </c>
      <c r="I5" s="301" t="s">
        <v>102</v>
      </c>
      <c r="J5" s="301" t="s">
        <v>103</v>
      </c>
      <c r="K5" s="301" t="s">
        <v>104</v>
      </c>
      <c r="L5" s="301" t="s">
        <v>105</v>
      </c>
      <c r="M5" s="301" t="s">
        <v>106</v>
      </c>
      <c r="N5" s="301" t="s">
        <v>107</v>
      </c>
      <c r="O5" s="301" t="s">
        <v>108</v>
      </c>
    </row>
    <row r="6" spans="1:15" x14ac:dyDescent="0.25">
      <c r="A6" s="312">
        <v>1</v>
      </c>
      <c r="B6" s="301">
        <v>2</v>
      </c>
      <c r="C6" s="301">
        <v>3</v>
      </c>
      <c r="D6" s="301">
        <v>4</v>
      </c>
      <c r="E6" s="301">
        <v>5</v>
      </c>
      <c r="F6" s="301">
        <v>6</v>
      </c>
      <c r="G6" s="301">
        <v>7</v>
      </c>
      <c r="H6" s="301">
        <v>8</v>
      </c>
      <c r="I6" s="301">
        <v>9</v>
      </c>
      <c r="J6" s="301">
        <v>10</v>
      </c>
      <c r="K6" s="301">
        <v>11</v>
      </c>
      <c r="L6" s="301">
        <v>12</v>
      </c>
      <c r="M6" s="301">
        <v>13</v>
      </c>
      <c r="N6" s="301">
        <v>14</v>
      </c>
      <c r="O6" s="301">
        <v>15</v>
      </c>
    </row>
    <row r="7" spans="1:15" ht="25.5" x14ac:dyDescent="0.25">
      <c r="A7" s="313" t="s">
        <v>397</v>
      </c>
      <c r="B7" s="301" t="s">
        <v>110</v>
      </c>
      <c r="C7" s="314"/>
      <c r="D7" s="314"/>
      <c r="E7" s="314"/>
      <c r="F7" s="314"/>
      <c r="G7" s="314"/>
      <c r="H7" s="314"/>
      <c r="I7" s="314"/>
      <c r="J7" s="314"/>
      <c r="K7" s="314"/>
      <c r="L7" s="314"/>
      <c r="M7" s="314"/>
      <c r="N7" s="314"/>
      <c r="O7" s="314"/>
    </row>
    <row r="8" spans="1:15" ht="43.5" customHeight="1" x14ac:dyDescent="0.25">
      <c r="A8" s="313" t="s">
        <v>398</v>
      </c>
      <c r="B8" s="301" t="s">
        <v>399</v>
      </c>
      <c r="C8" s="314"/>
      <c r="D8" s="314"/>
      <c r="E8" s="314"/>
      <c r="F8" s="314"/>
      <c r="G8" s="315"/>
      <c r="H8" s="314"/>
      <c r="I8" s="314"/>
      <c r="J8" s="314"/>
      <c r="K8" s="314"/>
      <c r="L8" s="314"/>
      <c r="M8" s="314"/>
      <c r="N8" s="314"/>
      <c r="O8" s="314"/>
    </row>
    <row r="9" spans="1:15" ht="25.5" x14ac:dyDescent="0.25">
      <c r="A9" s="313" t="s">
        <v>400</v>
      </c>
      <c r="B9" s="301" t="s">
        <v>401</v>
      </c>
      <c r="C9" s="314"/>
      <c r="D9" s="314"/>
      <c r="E9" s="314"/>
      <c r="F9" s="314"/>
      <c r="G9" s="314"/>
      <c r="H9" s="314"/>
      <c r="I9" s="314"/>
      <c r="J9" s="314"/>
      <c r="K9" s="314"/>
      <c r="L9" s="314"/>
      <c r="M9" s="314"/>
      <c r="N9" s="314"/>
      <c r="O9" s="314"/>
    </row>
    <row r="10" spans="1:15" ht="25.5" x14ac:dyDescent="0.25">
      <c r="A10" s="313" t="s">
        <v>402</v>
      </c>
      <c r="B10" s="301" t="s">
        <v>401</v>
      </c>
      <c r="C10" s="314"/>
      <c r="D10" s="314"/>
      <c r="E10" s="314"/>
      <c r="F10" s="314"/>
      <c r="G10" s="314"/>
      <c r="H10" s="314"/>
      <c r="I10" s="314"/>
      <c r="J10" s="314"/>
      <c r="K10" s="314"/>
      <c r="L10" s="314"/>
      <c r="M10" s="314"/>
      <c r="N10" s="314"/>
      <c r="O10" s="314"/>
    </row>
    <row r="11" spans="1:15" ht="25.5" x14ac:dyDescent="0.25">
      <c r="A11" s="313" t="s">
        <v>403</v>
      </c>
      <c r="B11" s="301" t="s">
        <v>253</v>
      </c>
      <c r="C11" s="314"/>
      <c r="D11" s="314"/>
      <c r="E11" s="314"/>
      <c r="F11" s="314"/>
      <c r="G11" s="314"/>
      <c r="H11" s="314"/>
      <c r="I11" s="314"/>
      <c r="J11" s="314"/>
      <c r="K11" s="314"/>
      <c r="L11" s="314"/>
      <c r="M11" s="314"/>
      <c r="N11" s="314"/>
      <c r="O11" s="314"/>
    </row>
    <row r="12" spans="1:15" ht="25.5" x14ac:dyDescent="0.25">
      <c r="A12" s="313" t="s">
        <v>404</v>
      </c>
      <c r="B12" s="301" t="s">
        <v>165</v>
      </c>
      <c r="C12" s="314"/>
      <c r="D12" s="314"/>
      <c r="E12" s="314"/>
      <c r="F12" s="314"/>
      <c r="G12" s="314"/>
      <c r="H12" s="314"/>
      <c r="I12" s="314"/>
      <c r="J12" s="314"/>
      <c r="K12" s="314"/>
      <c r="L12" s="314"/>
      <c r="M12" s="314"/>
      <c r="N12" s="314"/>
      <c r="O12" s="314"/>
    </row>
    <row r="13" spans="1:15" ht="25.5" x14ac:dyDescent="0.25">
      <c r="A13" s="313" t="s">
        <v>405</v>
      </c>
      <c r="B13" s="301" t="s">
        <v>401</v>
      </c>
      <c r="C13" s="314"/>
      <c r="D13" s="314"/>
      <c r="E13" s="314"/>
      <c r="F13" s="314"/>
      <c r="G13" s="314"/>
      <c r="H13" s="314"/>
      <c r="I13" s="314"/>
      <c r="J13" s="314"/>
      <c r="K13" s="314"/>
      <c r="L13" s="314"/>
      <c r="M13" s="314"/>
      <c r="N13" s="314"/>
      <c r="O13" s="314"/>
    </row>
    <row r="14" spans="1:15" ht="25.5" x14ac:dyDescent="0.25">
      <c r="A14" s="313" t="s">
        <v>406</v>
      </c>
      <c r="B14" s="301" t="s">
        <v>253</v>
      </c>
      <c r="C14" s="316"/>
      <c r="D14" s="316"/>
      <c r="E14" s="316"/>
      <c r="F14" s="316"/>
      <c r="G14" s="316"/>
      <c r="H14" s="316"/>
      <c r="I14" s="316"/>
      <c r="J14" s="316"/>
      <c r="K14" s="316"/>
      <c r="L14" s="316"/>
      <c r="M14" s="316"/>
      <c r="N14" s="316"/>
      <c r="O14" s="316"/>
    </row>
    <row r="15" spans="1:15" ht="25.5" x14ac:dyDescent="0.25">
      <c r="A15" s="313" t="s">
        <v>407</v>
      </c>
      <c r="B15" s="301" t="s">
        <v>408</v>
      </c>
      <c r="C15" s="316"/>
      <c r="D15" s="316"/>
      <c r="E15" s="316"/>
      <c r="F15" s="316"/>
      <c r="G15" s="316"/>
      <c r="H15" s="316"/>
      <c r="I15" s="316"/>
      <c r="J15" s="316"/>
      <c r="K15" s="316"/>
      <c r="L15" s="316"/>
      <c r="M15" s="316"/>
      <c r="N15" s="316"/>
      <c r="O15" s="316"/>
    </row>
    <row r="16" spans="1:15" ht="25.5" x14ac:dyDescent="0.25">
      <c r="A16" s="313" t="s">
        <v>409</v>
      </c>
      <c r="B16" s="301" t="s">
        <v>165</v>
      </c>
      <c r="C16" s="316"/>
      <c r="D16" s="316"/>
      <c r="E16" s="316"/>
      <c r="F16" s="316"/>
      <c r="G16" s="316"/>
      <c r="H16" s="316"/>
      <c r="I16" s="316"/>
      <c r="J16" s="316"/>
      <c r="K16" s="316"/>
      <c r="L16" s="316"/>
      <c r="M16" s="316"/>
      <c r="N16" s="316"/>
      <c r="O16" s="316"/>
    </row>
    <row r="17" spans="1:15" ht="25.5" x14ac:dyDescent="0.25">
      <c r="A17" s="313" t="s">
        <v>410</v>
      </c>
      <c r="B17" s="301" t="s">
        <v>411</v>
      </c>
      <c r="C17" s="316"/>
      <c r="D17" s="316"/>
      <c r="E17" s="316"/>
      <c r="F17" s="316"/>
      <c r="G17" s="316"/>
      <c r="H17" s="316"/>
      <c r="I17" s="316"/>
      <c r="J17" s="316"/>
      <c r="K17" s="316"/>
      <c r="L17" s="316"/>
      <c r="M17" s="316"/>
      <c r="N17" s="316"/>
      <c r="O17" s="316"/>
    </row>
    <row r="18" spans="1:15" ht="15.75" customHeight="1" x14ac:dyDescent="0.25">
      <c r="A18" s="313" t="s">
        <v>412</v>
      </c>
      <c r="B18" s="301" t="s">
        <v>413</v>
      </c>
      <c r="C18" s="316"/>
      <c r="D18" s="316"/>
      <c r="E18" s="316"/>
      <c r="F18" s="316"/>
      <c r="G18" s="316"/>
      <c r="H18" s="316"/>
      <c r="I18" s="316"/>
      <c r="J18" s="316"/>
      <c r="K18" s="316"/>
      <c r="L18" s="316"/>
      <c r="M18" s="316"/>
      <c r="N18" s="316"/>
      <c r="O18" s="316"/>
    </row>
    <row r="19" spans="1:15" ht="25.5" x14ac:dyDescent="0.25">
      <c r="A19" s="313" t="s">
        <v>414</v>
      </c>
      <c r="B19" s="301" t="s">
        <v>408</v>
      </c>
      <c r="C19" s="316"/>
      <c r="D19" s="316"/>
      <c r="E19" s="316"/>
      <c r="F19" s="316"/>
      <c r="G19" s="316"/>
      <c r="H19" s="316"/>
      <c r="I19" s="316"/>
      <c r="J19" s="316"/>
      <c r="K19" s="316"/>
      <c r="L19" s="316"/>
      <c r="M19" s="316"/>
      <c r="N19" s="316"/>
      <c r="O19" s="316"/>
    </row>
    <row r="20" spans="1:15" ht="25.5" x14ac:dyDescent="0.25">
      <c r="A20" s="313" t="s">
        <v>415</v>
      </c>
      <c r="B20" s="301" t="s">
        <v>165</v>
      </c>
      <c r="C20" s="312"/>
      <c r="D20" s="312"/>
      <c r="E20" s="312"/>
      <c r="F20" s="312"/>
      <c r="G20" s="312"/>
      <c r="H20" s="312"/>
      <c r="I20" s="312"/>
      <c r="J20" s="312"/>
      <c r="K20" s="312"/>
      <c r="L20" s="312"/>
      <c r="M20" s="312"/>
      <c r="N20" s="312"/>
      <c r="O20" s="312"/>
    </row>
    <row r="22" spans="1:15" x14ac:dyDescent="0.25">
      <c r="A22" s="317" t="s">
        <v>149</v>
      </c>
    </row>
    <row r="23" spans="1:15" x14ac:dyDescent="0.25">
      <c r="A23" s="318" t="s">
        <v>416</v>
      </c>
    </row>
  </sheetData>
  <mergeCells count="5">
    <mergeCell ref="L1:O1"/>
    <mergeCell ref="A2:O2"/>
    <mergeCell ref="A3:O3"/>
    <mergeCell ref="C4:K4"/>
    <mergeCell ref="N4:O4"/>
  </mergeCells>
  <conditionalFormatting sqref="A3:O3">
    <cfRule type="cellIs" dxfId="2" priority="1" operator="equal">
      <formula>0</formula>
    </cfRule>
  </conditionalFormatting>
  <printOptions horizontalCentered="1"/>
  <pageMargins left="0.27559055118110237" right="0.23622047244094491" top="0.23622047244094491" bottom="0.27559055118110237" header="0.31496062992125984" footer="0.31496062992125984"/>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73"/>
  <sheetViews>
    <sheetView view="pageBreakPreview" zoomScaleSheetLayoutView="100" workbookViewId="0">
      <pane ySplit="7" topLeftCell="A38" activePane="bottomLeft" state="frozen"/>
      <selection activeCell="E13" sqref="E13"/>
      <selection pane="bottomLeft" activeCell="J6" sqref="J6"/>
    </sheetView>
  </sheetViews>
  <sheetFormatPr defaultRowHeight="15" x14ac:dyDescent="0.25"/>
  <cols>
    <col min="1" max="1" width="4.85546875" style="319" customWidth="1"/>
    <col min="2" max="2" width="39.140625" style="311" customWidth="1"/>
    <col min="3" max="3" width="9.140625" style="311"/>
    <col min="4" max="7" width="11.7109375" style="311" customWidth="1"/>
    <col min="8" max="16384" width="9.140625" style="311"/>
  </cols>
  <sheetData>
    <row r="1" spans="1:7" ht="61.5" customHeight="1" x14ac:dyDescent="0.25">
      <c r="E1" s="670" t="s">
        <v>417</v>
      </c>
      <c r="F1" s="670"/>
      <c r="G1" s="670"/>
    </row>
    <row r="2" spans="1:7" ht="28.5" customHeight="1" x14ac:dyDescent="0.25">
      <c r="B2" s="678" t="s">
        <v>418</v>
      </c>
      <c r="C2" s="671"/>
      <c r="D2" s="671"/>
      <c r="E2" s="671"/>
      <c r="F2" s="671"/>
    </row>
    <row r="3" spans="1:7" x14ac:dyDescent="0.25">
      <c r="B3" s="672" t="str">
        <f>Д3!D3</f>
        <v>Кузнецовське міське комунальне підприємство 2017 рік</v>
      </c>
      <c r="C3" s="672"/>
      <c r="D3" s="672"/>
      <c r="E3" s="672"/>
      <c r="F3" s="672"/>
    </row>
    <row r="4" spans="1:7" x14ac:dyDescent="0.25">
      <c r="B4" s="673" t="s">
        <v>153</v>
      </c>
      <c r="C4" s="673"/>
      <c r="D4" s="673"/>
      <c r="E4" s="673"/>
      <c r="F4" s="673"/>
    </row>
    <row r="5" spans="1:7" x14ac:dyDescent="0.25">
      <c r="F5" s="679" t="s">
        <v>375</v>
      </c>
      <c r="G5" s="679"/>
    </row>
    <row r="6" spans="1:7" ht="51" customHeight="1" x14ac:dyDescent="0.25">
      <c r="A6" s="320" t="s">
        <v>90</v>
      </c>
      <c r="B6" s="321" t="s">
        <v>91</v>
      </c>
      <c r="C6" s="301" t="s">
        <v>155</v>
      </c>
      <c r="D6" s="301" t="s">
        <v>419</v>
      </c>
      <c r="E6" s="301" t="s">
        <v>94</v>
      </c>
      <c r="F6" s="301" t="s">
        <v>420</v>
      </c>
      <c r="G6" s="301" t="s">
        <v>69</v>
      </c>
    </row>
    <row r="7" spans="1:7" x14ac:dyDescent="0.25">
      <c r="A7" s="320">
        <v>1</v>
      </c>
      <c r="B7" s="301">
        <v>2</v>
      </c>
      <c r="C7" s="301">
        <v>3</v>
      </c>
      <c r="D7" s="301">
        <v>4</v>
      </c>
      <c r="E7" s="301">
        <v>5</v>
      </c>
      <c r="F7" s="301">
        <v>6</v>
      </c>
      <c r="G7" s="301">
        <v>7</v>
      </c>
    </row>
    <row r="8" spans="1:7" x14ac:dyDescent="0.25">
      <c r="A8" s="677" t="s">
        <v>6</v>
      </c>
      <c r="B8" s="677"/>
      <c r="C8" s="677"/>
      <c r="D8" s="677"/>
      <c r="E8" s="677"/>
      <c r="F8" s="677"/>
      <c r="G8" s="677"/>
    </row>
    <row r="9" spans="1:7" ht="25.5" x14ac:dyDescent="0.25">
      <c r="A9" s="322">
        <v>1</v>
      </c>
      <c r="B9" s="313" t="s">
        <v>421</v>
      </c>
      <c r="C9" s="301" t="s">
        <v>142</v>
      </c>
      <c r="D9" s="303"/>
      <c r="E9" s="303"/>
      <c r="F9" s="303"/>
      <c r="G9" s="303"/>
    </row>
    <row r="10" spans="1:7" ht="25.5" x14ac:dyDescent="0.25">
      <c r="A10" s="322">
        <v>2</v>
      </c>
      <c r="B10" s="313" t="s">
        <v>422</v>
      </c>
      <c r="C10" s="301" t="s">
        <v>142</v>
      </c>
      <c r="D10" s="303">
        <f>Д2!D31</f>
        <v>0</v>
      </c>
      <c r="E10" s="303">
        <f>Д2!E31</f>
        <v>0</v>
      </c>
      <c r="F10" s="303"/>
      <c r="G10" s="303">
        <f>Д2!F31</f>
        <v>0</v>
      </c>
    </row>
    <row r="11" spans="1:7" ht="38.25" x14ac:dyDescent="0.25">
      <c r="A11" s="322">
        <v>3</v>
      </c>
      <c r="B11" s="313" t="s">
        <v>423</v>
      </c>
      <c r="C11" s="301" t="s">
        <v>424</v>
      </c>
      <c r="D11" s="303"/>
      <c r="E11" s="303"/>
      <c r="F11" s="303"/>
      <c r="G11" s="303"/>
    </row>
    <row r="12" spans="1:7" x14ac:dyDescent="0.25">
      <c r="A12" s="322" t="s">
        <v>198</v>
      </c>
      <c r="B12" s="313" t="s">
        <v>425</v>
      </c>
      <c r="C12" s="301"/>
      <c r="D12" s="303"/>
      <c r="E12" s="303"/>
      <c r="F12" s="303"/>
      <c r="G12" s="303"/>
    </row>
    <row r="13" spans="1:7" ht="38.25" x14ac:dyDescent="0.25">
      <c r="A13" s="322">
        <v>4</v>
      </c>
      <c r="B13" s="313" t="s">
        <v>426</v>
      </c>
      <c r="C13" s="301" t="s">
        <v>427</v>
      </c>
      <c r="D13" s="303"/>
      <c r="E13" s="303"/>
      <c r="F13" s="303"/>
      <c r="G13" s="303"/>
    </row>
    <row r="14" spans="1:7" ht="38.25" x14ac:dyDescent="0.25">
      <c r="A14" s="322">
        <v>5</v>
      </c>
      <c r="B14" s="313" t="s">
        <v>428</v>
      </c>
      <c r="C14" s="301" t="s">
        <v>427</v>
      </c>
      <c r="D14" s="303"/>
      <c r="E14" s="303"/>
      <c r="F14" s="303"/>
      <c r="G14" s="303"/>
    </row>
    <row r="15" spans="1:7" x14ac:dyDescent="0.25">
      <c r="A15" s="322">
        <v>6</v>
      </c>
      <c r="B15" s="313" t="s">
        <v>429</v>
      </c>
      <c r="C15" s="301" t="s">
        <v>110</v>
      </c>
      <c r="D15" s="303"/>
      <c r="E15" s="303"/>
      <c r="F15" s="303"/>
      <c r="G15" s="303"/>
    </row>
    <row r="16" spans="1:7" ht="38.25" x14ac:dyDescent="0.25">
      <c r="A16" s="322">
        <v>7</v>
      </c>
      <c r="B16" s="313" t="s">
        <v>430</v>
      </c>
      <c r="C16" s="301" t="s">
        <v>110</v>
      </c>
      <c r="D16" s="303"/>
      <c r="E16" s="303"/>
      <c r="F16" s="303"/>
      <c r="G16" s="303"/>
    </row>
    <row r="17" spans="1:7" ht="25.5" x14ac:dyDescent="0.25">
      <c r="A17" s="322">
        <v>8</v>
      </c>
      <c r="B17" s="313" t="s">
        <v>431</v>
      </c>
      <c r="C17" s="301" t="s">
        <v>110</v>
      </c>
      <c r="D17" s="303"/>
      <c r="E17" s="303"/>
      <c r="F17" s="303"/>
      <c r="G17" s="303"/>
    </row>
    <row r="18" spans="1:7" ht="25.5" x14ac:dyDescent="0.25">
      <c r="A18" s="322">
        <v>9</v>
      </c>
      <c r="B18" s="313" t="s">
        <v>432</v>
      </c>
      <c r="C18" s="301" t="s">
        <v>433</v>
      </c>
      <c r="D18" s="303"/>
      <c r="E18" s="303"/>
      <c r="F18" s="303"/>
      <c r="G18" s="334"/>
    </row>
    <row r="19" spans="1:7" ht="25.5" x14ac:dyDescent="0.25">
      <c r="A19" s="322">
        <v>10</v>
      </c>
      <c r="B19" s="313" t="s">
        <v>434</v>
      </c>
      <c r="C19" s="301" t="s">
        <v>435</v>
      </c>
      <c r="D19" s="303"/>
      <c r="E19" s="303"/>
      <c r="F19" s="303"/>
      <c r="G19" s="303"/>
    </row>
    <row r="20" spans="1:7" ht="25.5" x14ac:dyDescent="0.25">
      <c r="A20" s="322">
        <v>11</v>
      </c>
      <c r="B20" s="313" t="s">
        <v>436</v>
      </c>
      <c r="C20" s="301" t="s">
        <v>165</v>
      </c>
      <c r="D20" s="303"/>
      <c r="E20" s="303"/>
      <c r="F20" s="303"/>
      <c r="G20" s="303"/>
    </row>
    <row r="21" spans="1:7" ht="25.5" x14ac:dyDescent="0.25">
      <c r="A21" s="322">
        <v>12</v>
      </c>
      <c r="B21" s="313" t="s">
        <v>437</v>
      </c>
      <c r="C21" s="301" t="s">
        <v>165</v>
      </c>
      <c r="D21" s="303"/>
      <c r="E21" s="303"/>
      <c r="F21" s="303"/>
      <c r="G21" s="303"/>
    </row>
    <row r="22" spans="1:7" x14ac:dyDescent="0.25">
      <c r="A22" s="322" t="s">
        <v>291</v>
      </c>
      <c r="B22" s="313" t="s">
        <v>438</v>
      </c>
      <c r="C22" s="301" t="s">
        <v>165</v>
      </c>
      <c r="D22" s="303"/>
      <c r="E22" s="303"/>
      <c r="F22" s="303"/>
      <c r="G22" s="303"/>
    </row>
    <row r="23" spans="1:7" ht="25.5" x14ac:dyDescent="0.25">
      <c r="A23" s="322">
        <v>13</v>
      </c>
      <c r="B23" s="313" t="s">
        <v>439</v>
      </c>
      <c r="C23" s="301" t="s">
        <v>165</v>
      </c>
      <c r="D23" s="303"/>
      <c r="E23" s="303"/>
      <c r="F23" s="303"/>
      <c r="G23" s="303"/>
    </row>
    <row r="24" spans="1:7" ht="25.5" x14ac:dyDescent="0.25">
      <c r="A24" s="322">
        <v>14</v>
      </c>
      <c r="B24" s="313" t="s">
        <v>440</v>
      </c>
      <c r="C24" s="301" t="s">
        <v>165</v>
      </c>
      <c r="D24" s="303"/>
      <c r="E24" s="303"/>
      <c r="F24" s="303"/>
      <c r="G24" s="303"/>
    </row>
    <row r="25" spans="1:7" x14ac:dyDescent="0.25">
      <c r="A25" s="677" t="s">
        <v>7</v>
      </c>
      <c r="B25" s="677"/>
      <c r="C25" s="677"/>
      <c r="D25" s="677"/>
      <c r="E25" s="677"/>
      <c r="F25" s="677"/>
      <c r="G25" s="677"/>
    </row>
    <row r="26" spans="1:7" ht="25.5" x14ac:dyDescent="0.25">
      <c r="A26" s="322">
        <v>1</v>
      </c>
      <c r="B26" s="313" t="s">
        <v>441</v>
      </c>
      <c r="C26" s="301" t="s">
        <v>442</v>
      </c>
      <c r="D26" s="303"/>
      <c r="E26" s="303"/>
      <c r="F26" s="303"/>
      <c r="G26" s="303"/>
    </row>
    <row r="27" spans="1:7" ht="25.5" x14ac:dyDescent="0.25">
      <c r="A27" s="322">
        <v>2</v>
      </c>
      <c r="B27" s="313" t="s">
        <v>432</v>
      </c>
      <c r="C27" s="301" t="s">
        <v>433</v>
      </c>
      <c r="D27" s="303"/>
      <c r="E27" s="303"/>
      <c r="F27" s="303"/>
      <c r="G27" s="303"/>
    </row>
    <row r="28" spans="1:7" ht="25.5" x14ac:dyDescent="0.25">
      <c r="A28" s="322">
        <v>3</v>
      </c>
      <c r="B28" s="313" t="s">
        <v>434</v>
      </c>
      <c r="C28" s="301" t="s">
        <v>443</v>
      </c>
      <c r="D28" s="303"/>
      <c r="E28" s="303"/>
      <c r="F28" s="303"/>
      <c r="G28" s="303"/>
    </row>
    <row r="29" spans="1:7" ht="25.5" x14ac:dyDescent="0.25">
      <c r="A29" s="322">
        <v>4</v>
      </c>
      <c r="B29" s="313" t="s">
        <v>444</v>
      </c>
      <c r="C29" s="301" t="s">
        <v>110</v>
      </c>
      <c r="D29" s="303"/>
      <c r="E29" s="303"/>
      <c r="F29" s="303"/>
      <c r="G29" s="303"/>
    </row>
    <row r="30" spans="1:7" ht="25.5" x14ac:dyDescent="0.25">
      <c r="A30" s="322">
        <v>5</v>
      </c>
      <c r="B30" s="313" t="s">
        <v>445</v>
      </c>
      <c r="C30" s="301" t="s">
        <v>110</v>
      </c>
      <c r="D30" s="303"/>
      <c r="E30" s="303"/>
      <c r="F30" s="303"/>
      <c r="G30" s="303"/>
    </row>
    <row r="31" spans="1:7" x14ac:dyDescent="0.25">
      <c r="A31" s="322" t="s">
        <v>127</v>
      </c>
      <c r="B31" s="313" t="s">
        <v>446</v>
      </c>
      <c r="C31" s="301" t="s">
        <v>40</v>
      </c>
      <c r="D31" s="303"/>
      <c r="E31" s="303"/>
      <c r="F31" s="303"/>
      <c r="G31" s="303"/>
    </row>
    <row r="32" spans="1:7" ht="25.5" x14ac:dyDescent="0.25">
      <c r="A32" s="322">
        <v>6</v>
      </c>
      <c r="B32" s="313" t="s">
        <v>447</v>
      </c>
      <c r="C32" s="301" t="s">
        <v>110</v>
      </c>
      <c r="D32" s="303"/>
      <c r="E32" s="303"/>
      <c r="F32" s="303"/>
      <c r="G32" s="303"/>
    </row>
    <row r="33" spans="1:7" x14ac:dyDescent="0.25">
      <c r="A33" s="322" t="s">
        <v>143</v>
      </c>
      <c r="B33" s="313" t="s">
        <v>446</v>
      </c>
      <c r="C33" s="301" t="s">
        <v>40</v>
      </c>
      <c r="D33" s="303"/>
      <c r="E33" s="303"/>
      <c r="F33" s="303"/>
      <c r="G33" s="303"/>
    </row>
    <row r="34" spans="1:7" ht="25.5" x14ac:dyDescent="0.25">
      <c r="A34" s="322">
        <v>7</v>
      </c>
      <c r="B34" s="313" t="s">
        <v>448</v>
      </c>
      <c r="C34" s="301" t="s">
        <v>110</v>
      </c>
      <c r="D34" s="303"/>
      <c r="E34" s="303"/>
      <c r="F34" s="303"/>
      <c r="G34" s="303"/>
    </row>
    <row r="35" spans="1:7" ht="25.5" x14ac:dyDescent="0.25">
      <c r="A35" s="322" t="s">
        <v>204</v>
      </c>
      <c r="B35" s="313" t="s">
        <v>449</v>
      </c>
      <c r="C35" s="301" t="s">
        <v>110</v>
      </c>
      <c r="D35" s="303"/>
      <c r="E35" s="303"/>
      <c r="F35" s="303"/>
      <c r="G35" s="303"/>
    </row>
    <row r="36" spans="1:7" x14ac:dyDescent="0.25">
      <c r="A36" s="322" t="s">
        <v>207</v>
      </c>
      <c r="B36" s="313" t="s">
        <v>450</v>
      </c>
      <c r="C36" s="301" t="s">
        <v>110</v>
      </c>
      <c r="D36" s="303"/>
      <c r="E36" s="303"/>
      <c r="F36" s="303"/>
      <c r="G36" s="303"/>
    </row>
    <row r="37" spans="1:7" x14ac:dyDescent="0.25">
      <c r="A37" s="322" t="s">
        <v>451</v>
      </c>
      <c r="B37" s="313" t="s">
        <v>284</v>
      </c>
      <c r="C37" s="301" t="s">
        <v>110</v>
      </c>
      <c r="D37" s="303"/>
      <c r="E37" s="303"/>
      <c r="F37" s="303"/>
      <c r="G37" s="303"/>
    </row>
    <row r="38" spans="1:7" x14ac:dyDescent="0.25">
      <c r="A38" s="322" t="s">
        <v>452</v>
      </c>
      <c r="B38" s="313" t="s">
        <v>289</v>
      </c>
      <c r="C38" s="301" t="s">
        <v>110</v>
      </c>
      <c r="D38" s="303"/>
      <c r="E38" s="303"/>
      <c r="F38" s="303"/>
      <c r="G38" s="303"/>
    </row>
    <row r="39" spans="1:7" ht="25.5" x14ac:dyDescent="0.25">
      <c r="A39" s="322">
        <v>8</v>
      </c>
      <c r="B39" s="313" t="s">
        <v>436</v>
      </c>
      <c r="C39" s="301" t="s">
        <v>165</v>
      </c>
      <c r="D39" s="303"/>
      <c r="E39" s="303"/>
      <c r="F39" s="303"/>
      <c r="G39" s="303"/>
    </row>
    <row r="40" spans="1:7" ht="25.5" x14ac:dyDescent="0.25">
      <c r="A40" s="322">
        <v>9</v>
      </c>
      <c r="B40" s="313" t="s">
        <v>437</v>
      </c>
      <c r="C40" s="301" t="s">
        <v>165</v>
      </c>
      <c r="D40" s="303"/>
      <c r="E40" s="303"/>
      <c r="F40" s="303"/>
      <c r="G40" s="303"/>
    </row>
    <row r="41" spans="1:7" x14ac:dyDescent="0.25">
      <c r="A41" s="322" t="s">
        <v>453</v>
      </c>
      <c r="B41" s="313" t="s">
        <v>438</v>
      </c>
      <c r="C41" s="301" t="s">
        <v>165</v>
      </c>
      <c r="D41" s="303"/>
      <c r="E41" s="303"/>
      <c r="F41" s="303"/>
      <c r="G41" s="303"/>
    </row>
    <row r="42" spans="1:7" ht="25.5" x14ac:dyDescent="0.25">
      <c r="A42" s="322">
        <v>10</v>
      </c>
      <c r="B42" s="313" t="s">
        <v>439</v>
      </c>
      <c r="C42" s="301" t="s">
        <v>165</v>
      </c>
      <c r="D42" s="303"/>
      <c r="E42" s="303"/>
      <c r="F42" s="303"/>
      <c r="G42" s="303"/>
    </row>
    <row r="43" spans="1:7" ht="25.5" x14ac:dyDescent="0.25">
      <c r="A43" s="322">
        <v>11</v>
      </c>
      <c r="B43" s="313" t="s">
        <v>440</v>
      </c>
      <c r="C43" s="301" t="s">
        <v>165</v>
      </c>
      <c r="D43" s="303"/>
      <c r="E43" s="303"/>
      <c r="F43" s="303"/>
      <c r="G43" s="303"/>
    </row>
    <row r="44" spans="1:7" ht="51" x14ac:dyDescent="0.25">
      <c r="A44" s="322" t="s">
        <v>454</v>
      </c>
      <c r="B44" s="313" t="s">
        <v>455</v>
      </c>
      <c r="C44" s="301" t="s">
        <v>142</v>
      </c>
      <c r="D44" s="303"/>
      <c r="E44" s="303"/>
      <c r="F44" s="303"/>
      <c r="G44" s="303"/>
    </row>
    <row r="45" spans="1:7" x14ac:dyDescent="0.25">
      <c r="A45" s="322" t="s">
        <v>291</v>
      </c>
      <c r="B45" s="313" t="s">
        <v>22</v>
      </c>
      <c r="C45" s="301" t="s">
        <v>142</v>
      </c>
      <c r="D45" s="303"/>
      <c r="E45" s="303"/>
      <c r="F45" s="303"/>
      <c r="G45" s="303"/>
    </row>
    <row r="46" spans="1:7" x14ac:dyDescent="0.25">
      <c r="A46" s="322" t="s">
        <v>293</v>
      </c>
      <c r="B46" s="313" t="s">
        <v>299</v>
      </c>
      <c r="C46" s="301" t="s">
        <v>142</v>
      </c>
      <c r="D46" s="303"/>
      <c r="E46" s="303"/>
      <c r="F46" s="303"/>
      <c r="G46" s="303"/>
    </row>
    <row r="47" spans="1:7" x14ac:dyDescent="0.25">
      <c r="A47" s="322" t="s">
        <v>295</v>
      </c>
      <c r="B47" s="313" t="s">
        <v>301</v>
      </c>
      <c r="C47" s="301" t="s">
        <v>142</v>
      </c>
      <c r="D47" s="303"/>
      <c r="E47" s="303"/>
      <c r="F47" s="303"/>
      <c r="G47" s="303"/>
    </row>
    <row r="48" spans="1:7" x14ac:dyDescent="0.25">
      <c r="A48" s="677" t="s">
        <v>8</v>
      </c>
      <c r="B48" s="677"/>
      <c r="C48" s="677"/>
      <c r="D48" s="677"/>
      <c r="E48" s="677"/>
      <c r="F48" s="677"/>
      <c r="G48" s="677"/>
    </row>
    <row r="49" spans="1:7" ht="25.5" x14ac:dyDescent="0.25">
      <c r="A49" s="322">
        <v>1</v>
      </c>
      <c r="B49" s="313" t="s">
        <v>456</v>
      </c>
      <c r="C49" s="301" t="s">
        <v>231</v>
      </c>
      <c r="D49" s="303"/>
      <c r="E49" s="303"/>
      <c r="F49" s="303"/>
      <c r="G49" s="303"/>
    </row>
    <row r="50" spans="1:7" x14ac:dyDescent="0.25">
      <c r="A50" s="322" t="s">
        <v>111</v>
      </c>
      <c r="B50" s="313" t="s">
        <v>457</v>
      </c>
      <c r="C50" s="301" t="s">
        <v>231</v>
      </c>
      <c r="D50" s="303"/>
      <c r="E50" s="303"/>
      <c r="F50" s="303"/>
      <c r="G50" s="303"/>
    </row>
    <row r="51" spans="1:7" ht="25.5" x14ac:dyDescent="0.25">
      <c r="A51" s="322" t="s">
        <v>113</v>
      </c>
      <c r="B51" s="313" t="s">
        <v>458</v>
      </c>
      <c r="C51" s="301" t="s">
        <v>231</v>
      </c>
      <c r="D51" s="303"/>
      <c r="E51" s="303"/>
      <c r="F51" s="303"/>
      <c r="G51" s="303"/>
    </row>
    <row r="52" spans="1:7" x14ac:dyDescent="0.25">
      <c r="A52" s="322" t="s">
        <v>178</v>
      </c>
      <c r="B52" s="313" t="s">
        <v>459</v>
      </c>
      <c r="C52" s="301" t="s">
        <v>231</v>
      </c>
      <c r="D52" s="303"/>
      <c r="E52" s="303"/>
      <c r="F52" s="303"/>
      <c r="G52" s="303"/>
    </row>
    <row r="53" spans="1:7" x14ac:dyDescent="0.25">
      <c r="A53" s="322" t="s">
        <v>186</v>
      </c>
      <c r="B53" s="313" t="s">
        <v>460</v>
      </c>
      <c r="C53" s="301" t="s">
        <v>231</v>
      </c>
      <c r="D53" s="303"/>
      <c r="E53" s="303"/>
      <c r="F53" s="303"/>
      <c r="G53" s="303"/>
    </row>
    <row r="54" spans="1:7" ht="25.5" x14ac:dyDescent="0.25">
      <c r="A54" s="322">
        <v>2</v>
      </c>
      <c r="B54" s="313" t="s">
        <v>432</v>
      </c>
      <c r="C54" s="301" t="s">
        <v>433</v>
      </c>
      <c r="D54" s="303"/>
      <c r="E54" s="303"/>
      <c r="F54" s="303"/>
      <c r="G54" s="303"/>
    </row>
    <row r="55" spans="1:7" ht="25.5" x14ac:dyDescent="0.25">
      <c r="A55" s="322">
        <v>3</v>
      </c>
      <c r="B55" s="313" t="s">
        <v>434</v>
      </c>
      <c r="C55" s="301" t="s">
        <v>435</v>
      </c>
      <c r="D55" s="303"/>
      <c r="E55" s="303"/>
      <c r="F55" s="303"/>
      <c r="G55" s="303"/>
    </row>
    <row r="56" spans="1:7" ht="25.5" x14ac:dyDescent="0.25">
      <c r="A56" s="322">
        <v>4</v>
      </c>
      <c r="B56" s="313" t="s">
        <v>461</v>
      </c>
      <c r="C56" s="301" t="s">
        <v>110</v>
      </c>
      <c r="D56" s="303"/>
      <c r="E56" s="303"/>
      <c r="F56" s="303"/>
      <c r="G56" s="303"/>
    </row>
    <row r="57" spans="1:7" x14ac:dyDescent="0.25">
      <c r="A57" s="322" t="s">
        <v>123</v>
      </c>
      <c r="B57" s="313" t="s">
        <v>462</v>
      </c>
      <c r="C57" s="301" t="s">
        <v>110</v>
      </c>
      <c r="D57" s="303"/>
      <c r="E57" s="303"/>
      <c r="F57" s="303"/>
      <c r="G57" s="303"/>
    </row>
    <row r="58" spans="1:7" ht="25.5" x14ac:dyDescent="0.25">
      <c r="A58" s="322" t="s">
        <v>463</v>
      </c>
      <c r="B58" s="313" t="s">
        <v>464</v>
      </c>
      <c r="C58" s="301" t="s">
        <v>110</v>
      </c>
      <c r="D58" s="303"/>
      <c r="E58" s="303"/>
      <c r="F58" s="303"/>
      <c r="G58" s="303"/>
    </row>
    <row r="59" spans="1:7" ht="25.5" x14ac:dyDescent="0.25">
      <c r="A59" s="322" t="s">
        <v>339</v>
      </c>
      <c r="B59" s="313" t="s">
        <v>465</v>
      </c>
      <c r="C59" s="301" t="s">
        <v>110</v>
      </c>
      <c r="D59" s="303"/>
      <c r="E59" s="303"/>
      <c r="F59" s="303"/>
      <c r="G59" s="303"/>
    </row>
    <row r="60" spans="1:7" ht="25.5" x14ac:dyDescent="0.25">
      <c r="A60" s="322" t="s">
        <v>466</v>
      </c>
      <c r="B60" s="313" t="s">
        <v>464</v>
      </c>
      <c r="C60" s="301" t="s">
        <v>110</v>
      </c>
      <c r="D60" s="303"/>
      <c r="E60" s="303"/>
      <c r="F60" s="303"/>
      <c r="G60" s="303"/>
    </row>
    <row r="61" spans="1:7" x14ac:dyDescent="0.25">
      <c r="A61" s="322" t="s">
        <v>467</v>
      </c>
      <c r="B61" s="313" t="s">
        <v>468</v>
      </c>
      <c r="C61" s="301" t="s">
        <v>110</v>
      </c>
      <c r="D61" s="303"/>
      <c r="E61" s="303"/>
      <c r="F61" s="303"/>
      <c r="G61" s="303"/>
    </row>
    <row r="62" spans="1:7" ht="25.5" x14ac:dyDescent="0.25">
      <c r="A62" s="322" t="s">
        <v>469</v>
      </c>
      <c r="B62" s="313" t="s">
        <v>464</v>
      </c>
      <c r="C62" s="301" t="s">
        <v>110</v>
      </c>
      <c r="D62" s="303"/>
      <c r="E62" s="303"/>
      <c r="F62" s="303"/>
      <c r="G62" s="303"/>
    </row>
    <row r="63" spans="1:7" x14ac:dyDescent="0.25">
      <c r="A63" s="322" t="s">
        <v>470</v>
      </c>
      <c r="B63" s="313" t="s">
        <v>301</v>
      </c>
      <c r="C63" s="301" t="s">
        <v>110</v>
      </c>
      <c r="D63" s="303"/>
      <c r="E63" s="303"/>
      <c r="F63" s="303"/>
      <c r="G63" s="303"/>
    </row>
    <row r="64" spans="1:7" ht="25.5" x14ac:dyDescent="0.25">
      <c r="A64" s="322" t="s">
        <v>471</v>
      </c>
      <c r="B64" s="313" t="s">
        <v>464</v>
      </c>
      <c r="C64" s="301" t="s">
        <v>110</v>
      </c>
      <c r="D64" s="303"/>
      <c r="E64" s="303"/>
      <c r="F64" s="303"/>
      <c r="G64" s="303"/>
    </row>
    <row r="65" spans="1:7" ht="25.5" x14ac:dyDescent="0.25">
      <c r="A65" s="322">
        <v>5</v>
      </c>
      <c r="B65" s="313" t="s">
        <v>436</v>
      </c>
      <c r="C65" s="301" t="s">
        <v>165</v>
      </c>
      <c r="D65" s="303"/>
      <c r="E65" s="303"/>
      <c r="F65" s="303"/>
      <c r="G65" s="303"/>
    </row>
    <row r="66" spans="1:7" ht="25.5" x14ac:dyDescent="0.25">
      <c r="A66" s="322">
        <v>6</v>
      </c>
      <c r="B66" s="313" t="s">
        <v>437</v>
      </c>
      <c r="C66" s="301" t="s">
        <v>165</v>
      </c>
      <c r="D66" s="303"/>
      <c r="E66" s="303"/>
      <c r="F66" s="303"/>
      <c r="G66" s="303"/>
    </row>
    <row r="67" spans="1:7" x14ac:dyDescent="0.25">
      <c r="A67" s="322" t="s">
        <v>143</v>
      </c>
      <c r="B67" s="313" t="s">
        <v>438</v>
      </c>
      <c r="C67" s="301" t="s">
        <v>165</v>
      </c>
      <c r="D67" s="303"/>
      <c r="E67" s="303"/>
      <c r="F67" s="303"/>
      <c r="G67" s="303"/>
    </row>
    <row r="68" spans="1:7" ht="25.5" x14ac:dyDescent="0.25">
      <c r="A68" s="322">
        <v>7</v>
      </c>
      <c r="B68" s="313" t="s">
        <v>439</v>
      </c>
      <c r="C68" s="301" t="s">
        <v>165</v>
      </c>
      <c r="D68" s="303"/>
      <c r="E68" s="303"/>
      <c r="F68" s="303"/>
      <c r="G68" s="303"/>
    </row>
    <row r="69" spans="1:7" ht="25.5" x14ac:dyDescent="0.25">
      <c r="A69" s="322">
        <v>8</v>
      </c>
      <c r="B69" s="313" t="s">
        <v>440</v>
      </c>
      <c r="C69" s="301" t="s">
        <v>165</v>
      </c>
      <c r="D69" s="303"/>
      <c r="E69" s="303"/>
      <c r="F69" s="303"/>
      <c r="G69" s="303"/>
    </row>
    <row r="70" spans="1:7" x14ac:dyDescent="0.25">
      <c r="A70" s="319" t="s">
        <v>472</v>
      </c>
    </row>
    <row r="72" spans="1:7" x14ac:dyDescent="0.25">
      <c r="B72" s="323" t="s">
        <v>304</v>
      </c>
      <c r="C72" s="680" t="s">
        <v>305</v>
      </c>
      <c r="D72" s="680"/>
      <c r="E72" s="680"/>
      <c r="F72" s="680" t="s">
        <v>305</v>
      </c>
      <c r="G72" s="680"/>
    </row>
    <row r="73" spans="1:7" x14ac:dyDescent="0.25">
      <c r="B73" s="324" t="s">
        <v>87</v>
      </c>
      <c r="C73" s="681" t="s">
        <v>306</v>
      </c>
      <c r="D73" s="681"/>
      <c r="E73" s="681"/>
      <c r="F73" s="681" t="s">
        <v>307</v>
      </c>
      <c r="G73" s="681"/>
    </row>
  </sheetData>
  <mergeCells count="12">
    <mergeCell ref="A25:G25"/>
    <mergeCell ref="A48:G48"/>
    <mergeCell ref="C72:E72"/>
    <mergeCell ref="F72:G72"/>
    <mergeCell ref="C73:E73"/>
    <mergeCell ref="F73:G73"/>
    <mergeCell ref="A8:G8"/>
    <mergeCell ref="E1:G1"/>
    <mergeCell ref="B2:F2"/>
    <mergeCell ref="B3:F3"/>
    <mergeCell ref="B4:F4"/>
    <mergeCell ref="F5:G5"/>
  </mergeCells>
  <conditionalFormatting sqref="B3:F3">
    <cfRule type="cellIs" dxfId="1" priority="1" operator="equal">
      <formula>0</formula>
    </cfRule>
  </conditionalFormatting>
  <printOptions horizontalCentered="1"/>
  <pageMargins left="0.23622047244094491" right="0.23622047244094491" top="0.23622047244094491" bottom="0.31496062992125984" header="0.31496062992125984" footer="0.31496062992125984"/>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56"/>
  <sheetViews>
    <sheetView view="pageBreakPreview" zoomScaleSheetLayoutView="100" workbookViewId="0">
      <pane ySplit="8" topLeftCell="A9" activePane="bottomLeft" state="frozen"/>
      <selection activeCell="E13" sqref="E13"/>
      <selection pane="bottomLeft" activeCell="F38" sqref="F38"/>
    </sheetView>
  </sheetViews>
  <sheetFormatPr defaultRowHeight="15" x14ac:dyDescent="0.25"/>
  <cols>
    <col min="1" max="1" width="5.5703125" style="325" customWidth="1"/>
    <col min="2" max="2" width="39.140625" style="311" customWidth="1"/>
    <col min="3" max="3" width="9.140625" style="311"/>
    <col min="4" max="7" width="11.7109375" style="311" customWidth="1"/>
    <col min="8" max="16384" width="9.140625" style="311"/>
  </cols>
  <sheetData>
    <row r="1" spans="1:7" ht="61.5" customHeight="1" x14ac:dyDescent="0.25">
      <c r="E1" s="670" t="s">
        <v>473</v>
      </c>
      <c r="F1" s="670"/>
      <c r="G1" s="670"/>
    </row>
    <row r="2" spans="1:7" ht="17.25" customHeight="1" x14ac:dyDescent="0.25">
      <c r="B2" s="678" t="s">
        <v>474</v>
      </c>
      <c r="C2" s="671"/>
      <c r="D2" s="671"/>
      <c r="E2" s="671"/>
      <c r="F2" s="671"/>
    </row>
    <row r="3" spans="1:7" x14ac:dyDescent="0.25">
      <c r="B3" s="672" t="str">
        <f>Д3!D3</f>
        <v>Кузнецовське міське комунальне підприємство 2017 рік</v>
      </c>
      <c r="C3" s="672"/>
      <c r="D3" s="672"/>
      <c r="E3" s="672"/>
      <c r="F3" s="672"/>
    </row>
    <row r="4" spans="1:7" x14ac:dyDescent="0.25">
      <c r="B4" s="673" t="s">
        <v>153</v>
      </c>
      <c r="C4" s="673"/>
      <c r="D4" s="673"/>
      <c r="E4" s="673"/>
      <c r="F4" s="673"/>
    </row>
    <row r="5" spans="1:7" x14ac:dyDescent="0.25">
      <c r="F5" s="679" t="s">
        <v>375</v>
      </c>
      <c r="G5" s="679"/>
    </row>
    <row r="6" spans="1:7" ht="22.5" customHeight="1" x14ac:dyDescent="0.25">
      <c r="A6" s="682" t="s">
        <v>90</v>
      </c>
      <c r="B6" s="683" t="s">
        <v>475</v>
      </c>
      <c r="C6" s="684" t="s">
        <v>155</v>
      </c>
      <c r="D6" s="686" t="s">
        <v>476</v>
      </c>
      <c r="E6" s="683" t="s">
        <v>477</v>
      </c>
      <c r="F6" s="683"/>
      <c r="G6" s="683"/>
    </row>
    <row r="7" spans="1:7" ht="32.25" customHeight="1" x14ac:dyDescent="0.25">
      <c r="A7" s="682"/>
      <c r="B7" s="683"/>
      <c r="C7" s="685"/>
      <c r="D7" s="687"/>
      <c r="E7" s="301" t="s">
        <v>22</v>
      </c>
      <c r="F7" s="301" t="s">
        <v>478</v>
      </c>
      <c r="G7" s="301" t="s">
        <v>460</v>
      </c>
    </row>
    <row r="8" spans="1:7" s="328" customFormat="1" x14ac:dyDescent="0.25">
      <c r="A8" s="326">
        <v>1</v>
      </c>
      <c r="B8" s="327">
        <v>2</v>
      </c>
      <c r="C8" s="327">
        <v>3</v>
      </c>
      <c r="D8" s="327">
        <v>4</v>
      </c>
      <c r="E8" s="327">
        <v>5</v>
      </c>
      <c r="F8" s="327">
        <v>6</v>
      </c>
      <c r="G8" s="327">
        <v>7</v>
      </c>
    </row>
    <row r="9" spans="1:7" ht="25.5" x14ac:dyDescent="0.25">
      <c r="A9" s="322">
        <v>1</v>
      </c>
      <c r="B9" s="313" t="s">
        <v>479</v>
      </c>
      <c r="C9" s="301" t="s">
        <v>110</v>
      </c>
      <c r="D9" s="387">
        <f>Д2!F24</f>
        <v>241088.66</v>
      </c>
      <c r="E9" s="387">
        <f>Д2!F25</f>
        <v>195793.01</v>
      </c>
      <c r="F9" s="387">
        <f>Д2!F27</f>
        <v>17552.150000000001</v>
      </c>
      <c r="G9" s="387">
        <f>Д2!F29</f>
        <v>27743.5</v>
      </c>
    </row>
    <row r="10" spans="1:7" ht="25.5" x14ac:dyDescent="0.25">
      <c r="A10" s="322">
        <v>2</v>
      </c>
      <c r="B10" s="313" t="s">
        <v>480</v>
      </c>
      <c r="C10" s="301" t="s">
        <v>142</v>
      </c>
      <c r="D10" s="396">
        <f>Д2!F31</f>
        <v>0</v>
      </c>
      <c r="E10" s="396">
        <f>Д2!F32</f>
        <v>0</v>
      </c>
      <c r="F10" s="396">
        <f>Д2!F33</f>
        <v>0</v>
      </c>
      <c r="G10" s="396">
        <f>Д2!F34</f>
        <v>0</v>
      </c>
    </row>
    <row r="11" spans="1:7" x14ac:dyDescent="0.25">
      <c r="A11" s="689" t="s">
        <v>6</v>
      </c>
      <c r="B11" s="690"/>
      <c r="C11" s="690"/>
      <c r="D11" s="690"/>
      <c r="E11" s="690"/>
      <c r="F11" s="690"/>
      <c r="G11" s="691"/>
    </row>
    <row r="12" spans="1:7" ht="25.5" x14ac:dyDescent="0.25">
      <c r="A12" s="322">
        <v>3</v>
      </c>
      <c r="B12" s="313" t="s">
        <v>481</v>
      </c>
      <c r="C12" s="301" t="s">
        <v>165</v>
      </c>
      <c r="D12" s="383">
        <f>Д3!H34</f>
        <v>17979.394756199999</v>
      </c>
      <c r="E12" s="383">
        <f>Д3!L34</f>
        <v>14601.432590378221</v>
      </c>
      <c r="F12" s="383">
        <f>Д3!P34</f>
        <v>1308.9667248141654</v>
      </c>
      <c r="G12" s="383">
        <f>Д3!T34</f>
        <v>2068.9954410076139</v>
      </c>
    </row>
    <row r="13" spans="1:7" x14ac:dyDescent="0.25">
      <c r="A13" s="322" t="s">
        <v>198</v>
      </c>
      <c r="B13" s="313" t="s">
        <v>482</v>
      </c>
      <c r="C13" s="301" t="s">
        <v>165</v>
      </c>
      <c r="D13" s="338">
        <f>SUM(D14:D16)</f>
        <v>17979.394756199999</v>
      </c>
      <c r="E13" s="338">
        <f t="shared" ref="E13:G13" si="0">SUM(E14:E16)</f>
        <v>14601.432590378221</v>
      </c>
      <c r="F13" s="338">
        <f t="shared" si="0"/>
        <v>1308.9667248141654</v>
      </c>
      <c r="G13" s="338">
        <f t="shared" si="0"/>
        <v>2068.9954410076139</v>
      </c>
    </row>
    <row r="14" spans="1:7" ht="25.5" x14ac:dyDescent="0.25">
      <c r="A14" s="322" t="s">
        <v>483</v>
      </c>
      <c r="B14" s="313" t="s">
        <v>484</v>
      </c>
      <c r="C14" s="301" t="s">
        <v>165</v>
      </c>
      <c r="D14" s="338">
        <f>Д3!H10</f>
        <v>0</v>
      </c>
      <c r="E14" s="338">
        <f>Д3!L10</f>
        <v>0</v>
      </c>
      <c r="F14" s="338">
        <f>Д3!P10</f>
        <v>0</v>
      </c>
      <c r="G14" s="338">
        <f>Д3!T10</f>
        <v>0</v>
      </c>
    </row>
    <row r="15" spans="1:7" ht="25.5" x14ac:dyDescent="0.25">
      <c r="A15" s="322" t="s">
        <v>485</v>
      </c>
      <c r="B15" s="313" t="s">
        <v>486</v>
      </c>
      <c r="C15" s="301" t="s">
        <v>165</v>
      </c>
      <c r="D15" s="338">
        <f>Д3!H11</f>
        <v>0</v>
      </c>
      <c r="E15" s="338">
        <f>Д3!L11</f>
        <v>0</v>
      </c>
      <c r="F15" s="338">
        <f>Д3!P11</f>
        <v>0</v>
      </c>
      <c r="G15" s="338">
        <f>Д3!T11</f>
        <v>0</v>
      </c>
    </row>
    <row r="16" spans="1:7" ht="38.25" x14ac:dyDescent="0.25">
      <c r="A16" s="322" t="s">
        <v>487</v>
      </c>
      <c r="B16" s="313" t="s">
        <v>488</v>
      </c>
      <c r="C16" s="301" t="s">
        <v>165</v>
      </c>
      <c r="D16" s="338">
        <f>Д3!H12</f>
        <v>17979.394756199999</v>
      </c>
      <c r="E16" s="338">
        <f>Д3!L12</f>
        <v>14601.432590378221</v>
      </c>
      <c r="F16" s="338">
        <f>Д3!P12</f>
        <v>1308.9667248141654</v>
      </c>
      <c r="G16" s="338">
        <f>Д3!T12</f>
        <v>2068.9954410076139</v>
      </c>
    </row>
    <row r="17" spans="1:7" ht="38.25" x14ac:dyDescent="0.25">
      <c r="A17" s="322" t="s">
        <v>199</v>
      </c>
      <c r="B17" s="313" t="s">
        <v>489</v>
      </c>
      <c r="C17" s="301" t="s">
        <v>165</v>
      </c>
      <c r="D17" s="338">
        <f>D12-D13</f>
        <v>0</v>
      </c>
      <c r="E17" s="338">
        <f t="shared" ref="E17:G17" si="1">E12-E13</f>
        <v>0</v>
      </c>
      <c r="F17" s="338">
        <f t="shared" si="1"/>
        <v>0</v>
      </c>
      <c r="G17" s="338">
        <f t="shared" si="1"/>
        <v>0</v>
      </c>
    </row>
    <row r="18" spans="1:7" ht="25.5" x14ac:dyDescent="0.25">
      <c r="A18" s="322">
        <v>4</v>
      </c>
      <c r="B18" s="313" t="s">
        <v>490</v>
      </c>
      <c r="C18" s="301" t="s">
        <v>165</v>
      </c>
      <c r="D18" s="338">
        <f>Д3!H35</f>
        <v>0</v>
      </c>
      <c r="E18" s="338">
        <f>Д3!L35</f>
        <v>0</v>
      </c>
      <c r="F18" s="338">
        <f>Д3!P35</f>
        <v>0</v>
      </c>
      <c r="G18" s="338">
        <f>Д3!T35</f>
        <v>0</v>
      </c>
    </row>
    <row r="19" spans="1:7" x14ac:dyDescent="0.25">
      <c r="A19" s="322" t="s">
        <v>123</v>
      </c>
      <c r="B19" s="313" t="s">
        <v>491</v>
      </c>
      <c r="C19" s="301" t="s">
        <v>165</v>
      </c>
      <c r="D19" s="386">
        <f t="shared" ref="D19:F19" si="2">D$18/D$12*D13</f>
        <v>0</v>
      </c>
      <c r="E19" s="386">
        <f t="shared" si="2"/>
        <v>0</v>
      </c>
      <c r="F19" s="386">
        <f t="shared" si="2"/>
        <v>0</v>
      </c>
      <c r="G19" s="386">
        <f>G$18/G$12*G13</f>
        <v>0</v>
      </c>
    </row>
    <row r="20" spans="1:7" x14ac:dyDescent="0.25">
      <c r="A20" s="322" t="s">
        <v>339</v>
      </c>
      <c r="B20" s="313" t="s">
        <v>492</v>
      </c>
      <c r="C20" s="301" t="s">
        <v>165</v>
      </c>
      <c r="D20" s="386">
        <f t="shared" ref="D20:F20" si="3">D$18/D$12*D17</f>
        <v>0</v>
      </c>
      <c r="E20" s="386">
        <f t="shared" si="3"/>
        <v>0</v>
      </c>
      <c r="F20" s="386">
        <f t="shared" si="3"/>
        <v>0</v>
      </c>
      <c r="G20" s="386">
        <f>G$18/G$12*G17</f>
        <v>0</v>
      </c>
    </row>
    <row r="21" spans="1:7" ht="25.5" x14ac:dyDescent="0.25">
      <c r="A21" s="322">
        <v>5</v>
      </c>
      <c r="B21" s="313" t="s">
        <v>493</v>
      </c>
      <c r="C21" s="301" t="s">
        <v>217</v>
      </c>
      <c r="D21" s="386">
        <f>D22+D23</f>
        <v>74.58</v>
      </c>
      <c r="E21" s="386">
        <f t="shared" ref="E21:G21" si="4">E22+E23</f>
        <v>74.58</v>
      </c>
      <c r="F21" s="386">
        <f t="shared" si="4"/>
        <v>74.58</v>
      </c>
      <c r="G21" s="386">
        <f t="shared" si="4"/>
        <v>74.58</v>
      </c>
    </row>
    <row r="22" spans="1:7" x14ac:dyDescent="0.25">
      <c r="A22" s="322" t="s">
        <v>127</v>
      </c>
      <c r="B22" s="313" t="s">
        <v>494</v>
      </c>
      <c r="C22" s="301" t="s">
        <v>217</v>
      </c>
      <c r="D22" s="386">
        <f>ROUND((D13*1000)/D$9,2)</f>
        <v>74.58</v>
      </c>
      <c r="E22" s="386">
        <f t="shared" ref="E22:G22" si="5">ROUND((E13*1000)/E$9,2)</f>
        <v>74.58</v>
      </c>
      <c r="F22" s="386">
        <f t="shared" si="5"/>
        <v>74.58</v>
      </c>
      <c r="G22" s="386">
        <f t="shared" si="5"/>
        <v>74.58</v>
      </c>
    </row>
    <row r="23" spans="1:7" x14ac:dyDescent="0.25">
      <c r="A23" s="322" t="s">
        <v>129</v>
      </c>
      <c r="B23" s="313" t="s">
        <v>495</v>
      </c>
      <c r="C23" s="301" t="s">
        <v>217</v>
      </c>
      <c r="D23" s="386">
        <f>ROUND((D19*1000)/D$9,2)</f>
        <v>0</v>
      </c>
      <c r="E23" s="386">
        <f t="shared" ref="E23:G23" si="6">ROUND((E19*1000)/E$9,2)</f>
        <v>0</v>
      </c>
      <c r="F23" s="386">
        <f t="shared" si="6"/>
        <v>0</v>
      </c>
      <c r="G23" s="386">
        <f t="shared" si="6"/>
        <v>0</v>
      </c>
    </row>
    <row r="24" spans="1:7" x14ac:dyDescent="0.25">
      <c r="A24" s="322" t="s">
        <v>131</v>
      </c>
      <c r="B24" s="313" t="s">
        <v>496</v>
      </c>
      <c r="C24" s="301" t="s">
        <v>40</v>
      </c>
      <c r="D24" s="388">
        <f>D23/D22*100</f>
        <v>0</v>
      </c>
      <c r="E24" s="386">
        <f t="shared" ref="E24:G24" si="7">E23/E22*100</f>
        <v>0</v>
      </c>
      <c r="F24" s="386">
        <f t="shared" si="7"/>
        <v>0</v>
      </c>
      <c r="G24" s="386">
        <f t="shared" si="7"/>
        <v>0</v>
      </c>
    </row>
    <row r="25" spans="1:7" ht="51" x14ac:dyDescent="0.25">
      <c r="A25" s="322">
        <v>6</v>
      </c>
      <c r="B25" s="313" t="s">
        <v>497</v>
      </c>
      <c r="C25" s="301" t="s">
        <v>498</v>
      </c>
      <c r="D25" s="387" t="e">
        <f>D26+D27</f>
        <v>#DIV/0!</v>
      </c>
      <c r="E25" s="387" t="e">
        <f t="shared" ref="E25:G25" si="8">E26+E27</f>
        <v>#DIV/0!</v>
      </c>
      <c r="F25" s="387" t="e">
        <f t="shared" si="8"/>
        <v>#DIV/0!</v>
      </c>
      <c r="G25" s="387" t="e">
        <f t="shared" si="8"/>
        <v>#DIV/0!</v>
      </c>
    </row>
    <row r="26" spans="1:7" ht="25.5" x14ac:dyDescent="0.25">
      <c r="A26" s="322" t="s">
        <v>143</v>
      </c>
      <c r="B26" s="313" t="s">
        <v>499</v>
      </c>
      <c r="C26" s="301" t="s">
        <v>498</v>
      </c>
      <c r="D26" s="387" t="e">
        <f>ROUND((D17*1000)/12/D$10,2)</f>
        <v>#DIV/0!</v>
      </c>
      <c r="E26" s="387" t="e">
        <f t="shared" ref="E26:G26" si="9">ROUND((E17*1000)/12/E$10,2)</f>
        <v>#DIV/0!</v>
      </c>
      <c r="F26" s="387" t="e">
        <f t="shared" si="9"/>
        <v>#DIV/0!</v>
      </c>
      <c r="G26" s="387" t="e">
        <f t="shared" si="9"/>
        <v>#DIV/0!</v>
      </c>
    </row>
    <row r="27" spans="1:7" ht="25.5" x14ac:dyDescent="0.25">
      <c r="A27" s="322" t="s">
        <v>145</v>
      </c>
      <c r="B27" s="313" t="s">
        <v>500</v>
      </c>
      <c r="C27" s="301" t="s">
        <v>501</v>
      </c>
      <c r="D27" s="387" t="e">
        <f>ROUND((D20*1000)/12/D$10,2)</f>
        <v>#DIV/0!</v>
      </c>
      <c r="E27" s="387" t="e">
        <f t="shared" ref="E27:G27" si="10">ROUND((E20*1000)/12/E$10,2)</f>
        <v>#DIV/0!</v>
      </c>
      <c r="F27" s="387" t="e">
        <f t="shared" si="10"/>
        <v>#DIV/0!</v>
      </c>
      <c r="G27" s="387" t="e">
        <f t="shared" si="10"/>
        <v>#DIV/0!</v>
      </c>
    </row>
    <row r="28" spans="1:7" x14ac:dyDescent="0.25">
      <c r="A28" s="322" t="s">
        <v>147</v>
      </c>
      <c r="B28" s="313" t="s">
        <v>496</v>
      </c>
      <c r="C28" s="301" t="s">
        <v>40</v>
      </c>
      <c r="D28" s="388" t="e">
        <f>D27/D26*100</f>
        <v>#DIV/0!</v>
      </c>
      <c r="E28" s="386" t="e">
        <f t="shared" ref="E28:G28" si="11">E27/E26*100</f>
        <v>#DIV/0!</v>
      </c>
      <c r="F28" s="386" t="e">
        <f t="shared" si="11"/>
        <v>#DIV/0!</v>
      </c>
      <c r="G28" s="386" t="e">
        <f t="shared" si="11"/>
        <v>#DIV/0!</v>
      </c>
    </row>
    <row r="29" spans="1:7" x14ac:dyDescent="0.25">
      <c r="A29" s="689" t="s">
        <v>7</v>
      </c>
      <c r="B29" s="690"/>
      <c r="C29" s="690"/>
      <c r="D29" s="690"/>
      <c r="E29" s="690"/>
      <c r="F29" s="690"/>
      <c r="G29" s="691"/>
    </row>
    <row r="30" spans="1:7" ht="51" x14ac:dyDescent="0.25">
      <c r="A30" s="322">
        <v>7</v>
      </c>
      <c r="B30" s="313" t="s">
        <v>502</v>
      </c>
      <c r="C30" s="301" t="s">
        <v>142</v>
      </c>
      <c r="D30" s="387">
        <f>Д2!F31+Д2!F42</f>
        <v>8.0626169999999995</v>
      </c>
      <c r="E30" s="387" t="e">
        <f>Д2!F32+Д2!F43</f>
        <v>#DIV/0!</v>
      </c>
      <c r="F30" s="387" t="e">
        <f>Д2!F33+Д2!F44</f>
        <v>#DIV/0!</v>
      </c>
      <c r="G30" s="387" t="e">
        <f>Д2!F34+Д2!F45</f>
        <v>#DIV/0!</v>
      </c>
    </row>
    <row r="31" spans="1:7" ht="38.25" x14ac:dyDescent="0.25">
      <c r="A31" s="322">
        <v>8</v>
      </c>
      <c r="B31" s="313" t="s">
        <v>503</v>
      </c>
      <c r="C31" s="301" t="s">
        <v>165</v>
      </c>
      <c r="D31" s="383">
        <f>Д4!G35</f>
        <v>4386.5212500000007</v>
      </c>
      <c r="E31" s="383">
        <f>Д4!K35</f>
        <v>3562.3832285038316</v>
      </c>
      <c r="F31" s="383">
        <f>Д4!O35</f>
        <v>319.35504124577039</v>
      </c>
      <c r="G31" s="383">
        <f>Д4!S35</f>
        <v>504.7829802503984</v>
      </c>
    </row>
    <row r="32" spans="1:7" ht="25.5" x14ac:dyDescent="0.25">
      <c r="A32" s="322">
        <v>9</v>
      </c>
      <c r="B32" s="313" t="s">
        <v>504</v>
      </c>
      <c r="C32" s="301" t="s">
        <v>165</v>
      </c>
      <c r="D32" s="383">
        <f>Д4!G36</f>
        <v>307.05599999999998</v>
      </c>
      <c r="E32" s="383">
        <f>Д4!K36</f>
        <v>44.885889999999996</v>
      </c>
      <c r="F32" s="383">
        <f>Д4!O36</f>
        <v>4.02386</v>
      </c>
      <c r="G32" s="383">
        <f>Д4!S36</f>
        <v>6.3602499999999997</v>
      </c>
    </row>
    <row r="33" spans="1:7" ht="38.25" x14ac:dyDescent="0.25">
      <c r="A33" s="322">
        <v>10</v>
      </c>
      <c r="B33" s="313" t="s">
        <v>505</v>
      </c>
      <c r="C33" s="301" t="s">
        <v>506</v>
      </c>
      <c r="D33" s="303">
        <f>D34+D35</f>
        <v>48511.72</v>
      </c>
      <c r="E33" s="303" t="e">
        <f t="shared" ref="E33:G33" si="12">E34+E35</f>
        <v>#DIV/0!</v>
      </c>
      <c r="F33" s="303" t="e">
        <f t="shared" si="12"/>
        <v>#DIV/0!</v>
      </c>
      <c r="G33" s="303" t="e">
        <f t="shared" si="12"/>
        <v>#DIV/0!</v>
      </c>
    </row>
    <row r="34" spans="1:7" ht="25.5" x14ac:dyDescent="0.25">
      <c r="A34" s="322" t="s">
        <v>283</v>
      </c>
      <c r="B34" s="313" t="s">
        <v>507</v>
      </c>
      <c r="C34" s="301" t="s">
        <v>506</v>
      </c>
      <c r="D34" s="303">
        <f>ROUND((D31/12*1000)/D$30,2)</f>
        <v>45338.06</v>
      </c>
      <c r="E34" s="303" t="e">
        <f t="shared" ref="E34:G34" si="13">ROUND((E31/12*1000)/E$30,2)</f>
        <v>#DIV/0!</v>
      </c>
      <c r="F34" s="303" t="e">
        <f t="shared" si="13"/>
        <v>#DIV/0!</v>
      </c>
      <c r="G34" s="303" t="e">
        <f t="shared" si="13"/>
        <v>#DIV/0!</v>
      </c>
    </row>
    <row r="35" spans="1:7" ht="25.5" x14ac:dyDescent="0.25">
      <c r="A35" s="322" t="s">
        <v>285</v>
      </c>
      <c r="B35" s="313" t="s">
        <v>508</v>
      </c>
      <c r="C35" s="301" t="s">
        <v>506</v>
      </c>
      <c r="D35" s="303">
        <f>ROUND((D32/12*1000)/D$30,2)</f>
        <v>3173.66</v>
      </c>
      <c r="E35" s="303" t="e">
        <f t="shared" ref="E35:G35" si="14">ROUND((E32/12*1000)/E$30,2)</f>
        <v>#DIV/0!</v>
      </c>
      <c r="F35" s="303" t="e">
        <f t="shared" si="14"/>
        <v>#DIV/0!</v>
      </c>
      <c r="G35" s="303" t="e">
        <f t="shared" si="14"/>
        <v>#DIV/0!</v>
      </c>
    </row>
    <row r="36" spans="1:7" x14ac:dyDescent="0.25">
      <c r="A36" s="322" t="s">
        <v>323</v>
      </c>
      <c r="B36" s="313" t="s">
        <v>496</v>
      </c>
      <c r="C36" s="301" t="s">
        <v>40</v>
      </c>
      <c r="D36" s="388">
        <f>D35/D34*100</f>
        <v>6.9999907362599991</v>
      </c>
      <c r="E36" s="386" t="e">
        <f t="shared" ref="E36:G36" si="15">E35/E34*100</f>
        <v>#DIV/0!</v>
      </c>
      <c r="F36" s="386" t="e">
        <f t="shared" si="15"/>
        <v>#DIV/0!</v>
      </c>
      <c r="G36" s="386" t="e">
        <f t="shared" si="15"/>
        <v>#DIV/0!</v>
      </c>
    </row>
    <row r="37" spans="1:7" x14ac:dyDescent="0.25">
      <c r="A37" s="689" t="s">
        <v>8</v>
      </c>
      <c r="B37" s="690"/>
      <c r="C37" s="690"/>
      <c r="D37" s="690"/>
      <c r="E37" s="690"/>
      <c r="F37" s="690"/>
      <c r="G37" s="691"/>
    </row>
    <row r="38" spans="1:7" ht="38.25" x14ac:dyDescent="0.25">
      <c r="A38" s="322">
        <v>11</v>
      </c>
      <c r="B38" s="313" t="s">
        <v>509</v>
      </c>
      <c r="C38" s="301" t="s">
        <v>165</v>
      </c>
      <c r="D38" s="383">
        <f>Д5!G30</f>
        <v>120.87177000000001</v>
      </c>
      <c r="E38" s="383">
        <f>Д5!K30</f>
        <v>98.162425691559704</v>
      </c>
      <c r="F38" s="383">
        <f>Д5!O30</f>
        <v>8.7999138483141444</v>
      </c>
      <c r="G38" s="383">
        <f>Д5!S30</f>
        <v>13.909430460126163</v>
      </c>
    </row>
    <row r="39" spans="1:7" ht="25.5" x14ac:dyDescent="0.25">
      <c r="A39" s="322">
        <v>12</v>
      </c>
      <c r="B39" s="313" t="s">
        <v>510</v>
      </c>
      <c r="C39" s="301" t="s">
        <v>165</v>
      </c>
      <c r="D39" s="383">
        <f>Д5!G31</f>
        <v>0</v>
      </c>
      <c r="E39" s="383">
        <f>Д5!K31</f>
        <v>0</v>
      </c>
      <c r="F39" s="383">
        <f>Д5!O31</f>
        <v>0</v>
      </c>
      <c r="G39" s="383">
        <f>Д5!S31</f>
        <v>0</v>
      </c>
    </row>
    <row r="40" spans="1:7" ht="38.25" x14ac:dyDescent="0.25">
      <c r="A40" s="322">
        <v>13</v>
      </c>
      <c r="B40" s="313" t="s">
        <v>511</v>
      </c>
      <c r="C40" s="301" t="s">
        <v>512</v>
      </c>
      <c r="D40" s="303" t="e">
        <f>D41+D42</f>
        <v>#DIV/0!</v>
      </c>
      <c r="E40" s="303" t="e">
        <f t="shared" ref="E40:G40" si="16">E41+E42</f>
        <v>#DIV/0!</v>
      </c>
      <c r="F40" s="303" t="e">
        <f t="shared" si="16"/>
        <v>#DIV/0!</v>
      </c>
      <c r="G40" s="303" t="e">
        <f t="shared" si="16"/>
        <v>#DIV/0!</v>
      </c>
    </row>
    <row r="41" spans="1:7" ht="25.5" x14ac:dyDescent="0.25">
      <c r="A41" s="322" t="s">
        <v>513</v>
      </c>
      <c r="B41" s="313" t="s">
        <v>514</v>
      </c>
      <c r="C41" s="301" t="s">
        <v>512</v>
      </c>
      <c r="D41" s="303" t="e">
        <f>ROUND((D38*1000)/D$10/12,2)</f>
        <v>#DIV/0!</v>
      </c>
      <c r="E41" s="303" t="e">
        <f t="shared" ref="E41:G41" si="17">ROUND((E38*1000)/E$10/12,2)</f>
        <v>#DIV/0!</v>
      </c>
      <c r="F41" s="303" t="e">
        <f t="shared" si="17"/>
        <v>#DIV/0!</v>
      </c>
      <c r="G41" s="303" t="e">
        <f t="shared" si="17"/>
        <v>#DIV/0!</v>
      </c>
    </row>
    <row r="42" spans="1:7" ht="25.5" x14ac:dyDescent="0.25">
      <c r="A42" s="322" t="s">
        <v>515</v>
      </c>
      <c r="B42" s="313" t="s">
        <v>516</v>
      </c>
      <c r="C42" s="301" t="s">
        <v>512</v>
      </c>
      <c r="D42" s="303" t="e">
        <f>ROUND((D39*1000)/D$10/12,2)</f>
        <v>#DIV/0!</v>
      </c>
      <c r="E42" s="303" t="e">
        <f t="shared" ref="E42:G42" si="18">ROUND((E39*1000)/E$10/12,2)</f>
        <v>#DIV/0!</v>
      </c>
      <c r="F42" s="303" t="e">
        <f t="shared" si="18"/>
        <v>#DIV/0!</v>
      </c>
      <c r="G42" s="303" t="e">
        <f t="shared" si="18"/>
        <v>#DIV/0!</v>
      </c>
    </row>
    <row r="43" spans="1:7" x14ac:dyDescent="0.25">
      <c r="A43" s="322" t="s">
        <v>517</v>
      </c>
      <c r="B43" s="313" t="s">
        <v>496</v>
      </c>
      <c r="C43" s="301" t="s">
        <v>40</v>
      </c>
      <c r="D43" s="388" t="e">
        <f>D42/D41*100</f>
        <v>#DIV/0!</v>
      </c>
      <c r="E43" s="386" t="e">
        <f t="shared" ref="E43:G43" si="19">E42/E41*100</f>
        <v>#DIV/0!</v>
      </c>
      <c r="F43" s="386" t="e">
        <f t="shared" si="19"/>
        <v>#DIV/0!</v>
      </c>
      <c r="G43" s="386" t="e">
        <f t="shared" si="19"/>
        <v>#DIV/0!</v>
      </c>
    </row>
    <row r="44" spans="1:7" ht="15" customHeight="1" x14ac:dyDescent="0.25">
      <c r="A44" s="689" t="s">
        <v>518</v>
      </c>
      <c r="B44" s="690"/>
      <c r="C44" s="690"/>
      <c r="D44" s="690"/>
      <c r="E44" s="690"/>
      <c r="F44" s="690"/>
      <c r="G44" s="691"/>
    </row>
    <row r="45" spans="1:7" ht="25.5" x14ac:dyDescent="0.25">
      <c r="A45" s="322">
        <v>14</v>
      </c>
      <c r="B45" s="313" t="s">
        <v>519</v>
      </c>
      <c r="C45" s="301" t="s">
        <v>217</v>
      </c>
      <c r="D45" s="303">
        <f>D46+D47</f>
        <v>74.58</v>
      </c>
      <c r="E45" s="303">
        <f t="shared" ref="E45:G45" si="20">E46+E47</f>
        <v>74.58</v>
      </c>
      <c r="F45" s="303">
        <f t="shared" si="20"/>
        <v>74.58</v>
      </c>
      <c r="G45" s="303">
        <f t="shared" si="20"/>
        <v>74.58</v>
      </c>
    </row>
    <row r="46" spans="1:7" x14ac:dyDescent="0.25">
      <c r="A46" s="322" t="s">
        <v>520</v>
      </c>
      <c r="B46" s="313" t="s">
        <v>521</v>
      </c>
      <c r="C46" s="301" t="s">
        <v>217</v>
      </c>
      <c r="D46" s="338">
        <f>D22</f>
        <v>74.58</v>
      </c>
      <c r="E46" s="338">
        <f t="shared" ref="E46:G46" si="21">E22</f>
        <v>74.58</v>
      </c>
      <c r="F46" s="338">
        <f t="shared" si="21"/>
        <v>74.58</v>
      </c>
      <c r="G46" s="338">
        <f t="shared" si="21"/>
        <v>74.58</v>
      </c>
    </row>
    <row r="47" spans="1:7" x14ac:dyDescent="0.25">
      <c r="A47" s="322" t="s">
        <v>522</v>
      </c>
      <c r="B47" s="313" t="s">
        <v>523</v>
      </c>
      <c r="C47" s="301" t="s">
        <v>217</v>
      </c>
      <c r="D47" s="338">
        <f>D23</f>
        <v>0</v>
      </c>
      <c r="E47" s="338">
        <f t="shared" ref="E47:G47" si="22">E23</f>
        <v>0</v>
      </c>
      <c r="F47" s="338">
        <f t="shared" si="22"/>
        <v>0</v>
      </c>
      <c r="G47" s="338">
        <f t="shared" si="22"/>
        <v>0</v>
      </c>
    </row>
    <row r="48" spans="1:7" x14ac:dyDescent="0.25">
      <c r="A48" s="322" t="s">
        <v>524</v>
      </c>
      <c r="B48" s="313" t="s">
        <v>496</v>
      </c>
      <c r="C48" s="301" t="s">
        <v>40</v>
      </c>
      <c r="D48" s="398" t="e">
        <f>D28</f>
        <v>#DIV/0!</v>
      </c>
      <c r="E48" s="338" t="e">
        <f t="shared" ref="E48:G48" si="23">E28</f>
        <v>#DIV/0!</v>
      </c>
      <c r="F48" s="338" t="e">
        <f t="shared" si="23"/>
        <v>#DIV/0!</v>
      </c>
      <c r="G48" s="338" t="e">
        <f t="shared" si="23"/>
        <v>#DIV/0!</v>
      </c>
    </row>
    <row r="49" spans="1:7" ht="63.75" x14ac:dyDescent="0.25">
      <c r="A49" s="322">
        <v>15</v>
      </c>
      <c r="B49" s="313" t="s">
        <v>525</v>
      </c>
      <c r="C49" s="301" t="s">
        <v>512</v>
      </c>
      <c r="D49" s="303" t="e">
        <f>D50+D51</f>
        <v>#DIV/0!</v>
      </c>
      <c r="E49" s="303" t="e">
        <f t="shared" ref="E49:G49" si="24">E50+E51</f>
        <v>#DIV/0!</v>
      </c>
      <c r="F49" s="303" t="e">
        <f t="shared" si="24"/>
        <v>#DIV/0!</v>
      </c>
      <c r="G49" s="303" t="e">
        <f t="shared" si="24"/>
        <v>#DIV/0!</v>
      </c>
    </row>
    <row r="50" spans="1:7" ht="25.5" x14ac:dyDescent="0.25">
      <c r="A50" s="322" t="s">
        <v>526</v>
      </c>
      <c r="B50" s="313" t="s">
        <v>527</v>
      </c>
      <c r="C50" s="301" t="s">
        <v>512</v>
      </c>
      <c r="D50" s="303" t="e">
        <f>D26+D34+D41</f>
        <v>#DIV/0!</v>
      </c>
      <c r="E50" s="303" t="e">
        <f t="shared" ref="E50:G50" si="25">E26+E34+E41</f>
        <v>#DIV/0!</v>
      </c>
      <c r="F50" s="303" t="e">
        <f t="shared" si="25"/>
        <v>#DIV/0!</v>
      </c>
      <c r="G50" s="303" t="e">
        <f t="shared" si="25"/>
        <v>#DIV/0!</v>
      </c>
    </row>
    <row r="51" spans="1:7" ht="25.5" x14ac:dyDescent="0.25">
      <c r="A51" s="322" t="s">
        <v>528</v>
      </c>
      <c r="B51" s="313" t="s">
        <v>529</v>
      </c>
      <c r="C51" s="301" t="s">
        <v>512</v>
      </c>
      <c r="D51" s="303" t="e">
        <f>D27+D35+D42</f>
        <v>#DIV/0!</v>
      </c>
      <c r="E51" s="303" t="e">
        <f t="shared" ref="E51:G51" si="26">E27+E35+E42</f>
        <v>#DIV/0!</v>
      </c>
      <c r="F51" s="303" t="e">
        <f t="shared" si="26"/>
        <v>#DIV/0!</v>
      </c>
      <c r="G51" s="303" t="e">
        <f t="shared" si="26"/>
        <v>#DIV/0!</v>
      </c>
    </row>
    <row r="52" spans="1:7" x14ac:dyDescent="0.25">
      <c r="A52" s="322" t="s">
        <v>530</v>
      </c>
      <c r="B52" s="313" t="s">
        <v>496</v>
      </c>
      <c r="C52" s="301" t="s">
        <v>40</v>
      </c>
      <c r="D52" s="338" t="e">
        <f>D51/D50*100</f>
        <v>#DIV/0!</v>
      </c>
      <c r="E52" s="338" t="e">
        <f t="shared" ref="E52:G52" si="27">E51/E50*100</f>
        <v>#DIV/0!</v>
      </c>
      <c r="F52" s="338" t="e">
        <f t="shared" si="27"/>
        <v>#DIV/0!</v>
      </c>
      <c r="G52" s="338" t="e">
        <f t="shared" si="27"/>
        <v>#DIV/0!</v>
      </c>
    </row>
    <row r="54" spans="1:7" x14ac:dyDescent="0.25">
      <c r="A54" s="319"/>
      <c r="B54" s="323" t="s">
        <v>304</v>
      </c>
      <c r="C54" s="692" t="s">
        <v>305</v>
      </c>
      <c r="D54" s="692"/>
      <c r="E54" s="692"/>
      <c r="F54" s="680" t="s">
        <v>305</v>
      </c>
      <c r="G54" s="680"/>
    </row>
    <row r="55" spans="1:7" x14ac:dyDescent="0.25">
      <c r="A55" s="319"/>
      <c r="B55" s="324" t="s">
        <v>87</v>
      </c>
      <c r="C55" s="688" t="s">
        <v>531</v>
      </c>
      <c r="D55" s="688"/>
      <c r="E55" s="688"/>
      <c r="F55" s="681" t="s">
        <v>307</v>
      </c>
      <c r="G55" s="681"/>
    </row>
    <row r="56" spans="1:7" x14ac:dyDescent="0.25">
      <c r="B56" s="324"/>
      <c r="C56" s="681"/>
      <c r="D56" s="681"/>
      <c r="E56" s="681"/>
      <c r="F56" s="681"/>
      <c r="G56" s="681"/>
    </row>
  </sheetData>
  <mergeCells count="20">
    <mergeCell ref="C55:E55"/>
    <mergeCell ref="F55:G55"/>
    <mergeCell ref="C56:E56"/>
    <mergeCell ref="F56:G56"/>
    <mergeCell ref="A11:G11"/>
    <mergeCell ref="A29:G29"/>
    <mergeCell ref="A37:G37"/>
    <mergeCell ref="C54:E54"/>
    <mergeCell ref="F54:G54"/>
    <mergeCell ref="A44:G44"/>
    <mergeCell ref="E1:G1"/>
    <mergeCell ref="B2:F2"/>
    <mergeCell ref="B3:F3"/>
    <mergeCell ref="B4:F4"/>
    <mergeCell ref="F5:G5"/>
    <mergeCell ref="A6:A7"/>
    <mergeCell ref="B6:B7"/>
    <mergeCell ref="C6:C7"/>
    <mergeCell ref="D6:D7"/>
    <mergeCell ref="E6:G6"/>
  </mergeCells>
  <conditionalFormatting sqref="B3:F3">
    <cfRule type="cellIs" dxfId="0" priority="1" operator="equal">
      <formula>0</formula>
    </cfRule>
  </conditionalFormatting>
  <printOptions horizontalCentered="1"/>
  <pageMargins left="0.23622047244094491" right="0.23622047244094491" top="0.23622047244094491" bottom="0.31496062992125984" header="0.31496062992125984" footer="0.31496062992125984"/>
  <pageSetup paperSize="9"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2" sqref="C2:C3"/>
    </sheetView>
  </sheetViews>
  <sheetFormatPr defaultRowHeight="15" x14ac:dyDescent="0.25"/>
  <cols>
    <col min="1" max="1" width="4.42578125" customWidth="1"/>
    <col min="2" max="2" width="54" customWidth="1"/>
    <col min="3" max="3" width="4.85546875" customWidth="1"/>
    <col min="4" max="4" width="49.85546875" customWidth="1"/>
  </cols>
  <sheetData>
    <row r="1" spans="1:4" x14ac:dyDescent="0.25">
      <c r="A1" s="693" t="s">
        <v>364</v>
      </c>
      <c r="B1" s="693"/>
      <c r="C1" s="694" t="s">
        <v>358</v>
      </c>
      <c r="D1" s="694"/>
    </row>
    <row r="2" spans="1:4" x14ac:dyDescent="0.25">
      <c r="B2" s="221" t="s">
        <v>170</v>
      </c>
      <c r="C2" s="226" t="s">
        <v>362</v>
      </c>
      <c r="D2" s="227" t="s">
        <v>311</v>
      </c>
    </row>
    <row r="3" spans="1:4" x14ac:dyDescent="0.25">
      <c r="B3" s="221" t="s">
        <v>174</v>
      </c>
      <c r="C3" s="226" t="s">
        <v>363</v>
      </c>
      <c r="D3" s="227" t="s">
        <v>185</v>
      </c>
    </row>
    <row r="4" spans="1:4" x14ac:dyDescent="0.25">
      <c r="B4" s="221" t="s">
        <v>176</v>
      </c>
    </row>
    <row r="5" spans="1:4" x14ac:dyDescent="0.25">
      <c r="B5" s="221" t="s">
        <v>185</v>
      </c>
    </row>
  </sheetData>
  <mergeCells count="2">
    <mergeCell ref="A1:B1"/>
    <mergeCell ref="C1:D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F0"/>
  </sheetPr>
  <dimension ref="A1:S32"/>
  <sheetViews>
    <sheetView tabSelected="1" view="pageBreakPreview" zoomScaleNormal="100" zoomScaleSheetLayoutView="100" workbookViewId="0">
      <pane ySplit="6" topLeftCell="A7" activePane="bottomLeft" state="frozen"/>
      <selection pane="bottomLeft" activeCell="L21" sqref="L21"/>
    </sheetView>
  </sheetViews>
  <sheetFormatPr defaultRowHeight="12.75" x14ac:dyDescent="0.25"/>
  <cols>
    <col min="1" max="1" width="11" style="8" customWidth="1"/>
    <col min="2" max="2" width="11.42578125" style="8" customWidth="1"/>
    <col min="3" max="3" width="8.85546875" style="8" customWidth="1"/>
    <col min="4" max="6" width="10.42578125" style="8" customWidth="1"/>
    <col min="7" max="7" width="9.5703125" style="8" customWidth="1"/>
    <col min="8" max="8" width="10.42578125" style="8" customWidth="1"/>
    <col min="9" max="9" width="10.85546875" style="8" customWidth="1"/>
    <col min="10" max="14" width="10.42578125" style="8" customWidth="1"/>
    <col min="15" max="15" width="9.7109375" style="8" customWidth="1"/>
    <col min="16" max="19" width="10.42578125" style="8" customWidth="1"/>
    <col min="20" max="16384" width="9.140625" style="8"/>
  </cols>
  <sheetData>
    <row r="1" spans="1:19" ht="31.5" customHeight="1" thickBot="1" x14ac:dyDescent="0.3">
      <c r="A1" s="531" t="str">
        <f>"Автоматизований розрахунок тарифів на теплову енергію ліцензіата "&amp;'1_Структура по елементах'!A3:B3</f>
        <v>Автоматизований розрахунок тарифів на теплову енергію ліцензіата Кузнецовське міське комунальне підприємство 2017 рік</v>
      </c>
      <c r="B1" s="531"/>
      <c r="C1" s="531"/>
      <c r="D1" s="531"/>
      <c r="E1" s="531"/>
      <c r="F1" s="531"/>
      <c r="G1" s="531"/>
      <c r="H1" s="531"/>
      <c r="I1" s="531"/>
      <c r="J1" s="531"/>
      <c r="K1" s="531"/>
      <c r="L1" s="531"/>
      <c r="M1" s="531"/>
      <c r="N1" s="531"/>
      <c r="O1" s="531"/>
      <c r="P1" s="531"/>
      <c r="Q1" s="531"/>
      <c r="R1" s="531"/>
      <c r="S1" s="531"/>
    </row>
    <row r="2" spans="1:19" ht="15.75" customHeight="1" thickBot="1" x14ac:dyDescent="0.3">
      <c r="A2" s="537" t="s">
        <v>37</v>
      </c>
      <c r="B2" s="538"/>
      <c r="C2" s="543" t="s">
        <v>38</v>
      </c>
      <c r="D2" s="550" t="s">
        <v>49</v>
      </c>
      <c r="E2" s="548"/>
      <c r="F2" s="548"/>
      <c r="G2" s="549"/>
      <c r="H2" s="548" t="s">
        <v>4</v>
      </c>
      <c r="I2" s="548"/>
      <c r="J2" s="548"/>
      <c r="K2" s="548"/>
      <c r="L2" s="548"/>
      <c r="M2" s="548"/>
      <c r="N2" s="548"/>
      <c r="O2" s="548"/>
      <c r="P2" s="548"/>
      <c r="Q2" s="548"/>
      <c r="R2" s="548"/>
      <c r="S2" s="549"/>
    </row>
    <row r="3" spans="1:19" ht="12.75" customHeight="1" x14ac:dyDescent="0.25">
      <c r="A3" s="539"/>
      <c r="B3" s="540"/>
      <c r="C3" s="544"/>
      <c r="D3" s="536" t="s">
        <v>28</v>
      </c>
      <c r="E3" s="495" t="s">
        <v>21</v>
      </c>
      <c r="F3" s="495"/>
      <c r="G3" s="496"/>
      <c r="H3" s="494" t="s">
        <v>12</v>
      </c>
      <c r="I3" s="495"/>
      <c r="J3" s="495"/>
      <c r="K3" s="496"/>
      <c r="L3" s="494" t="s">
        <v>15</v>
      </c>
      <c r="M3" s="495"/>
      <c r="N3" s="495"/>
      <c r="O3" s="496"/>
      <c r="P3" s="494" t="s">
        <v>16</v>
      </c>
      <c r="Q3" s="495"/>
      <c r="R3" s="495"/>
      <c r="S3" s="496"/>
    </row>
    <row r="4" spans="1:19" ht="15" customHeight="1" x14ac:dyDescent="0.25">
      <c r="A4" s="539"/>
      <c r="B4" s="540"/>
      <c r="C4" s="544"/>
      <c r="D4" s="497"/>
      <c r="E4" s="499"/>
      <c r="F4" s="499"/>
      <c r="G4" s="500"/>
      <c r="H4" s="497" t="s">
        <v>25</v>
      </c>
      <c r="I4" s="499" t="s">
        <v>21</v>
      </c>
      <c r="J4" s="499"/>
      <c r="K4" s="500"/>
      <c r="L4" s="497" t="s">
        <v>26</v>
      </c>
      <c r="M4" s="499" t="s">
        <v>21</v>
      </c>
      <c r="N4" s="499"/>
      <c r="O4" s="500"/>
      <c r="P4" s="497" t="s">
        <v>27</v>
      </c>
      <c r="Q4" s="499" t="s">
        <v>21</v>
      </c>
      <c r="R4" s="499"/>
      <c r="S4" s="500"/>
    </row>
    <row r="5" spans="1:19" ht="54.75" customHeight="1" thickBot="1" x14ac:dyDescent="0.3">
      <c r="A5" s="541"/>
      <c r="B5" s="542"/>
      <c r="C5" s="545"/>
      <c r="D5" s="498"/>
      <c r="E5" s="20" t="s">
        <v>22</v>
      </c>
      <c r="F5" s="20" t="s">
        <v>23</v>
      </c>
      <c r="G5" s="21" t="s">
        <v>24</v>
      </c>
      <c r="H5" s="498"/>
      <c r="I5" s="20" t="s">
        <v>22</v>
      </c>
      <c r="J5" s="20" t="s">
        <v>23</v>
      </c>
      <c r="K5" s="21" t="s">
        <v>24</v>
      </c>
      <c r="L5" s="498"/>
      <c r="M5" s="20" t="s">
        <v>22</v>
      </c>
      <c r="N5" s="20" t="s">
        <v>23</v>
      </c>
      <c r="O5" s="21" t="s">
        <v>24</v>
      </c>
      <c r="P5" s="498"/>
      <c r="Q5" s="20" t="s">
        <v>22</v>
      </c>
      <c r="R5" s="20" t="s">
        <v>23</v>
      </c>
      <c r="S5" s="21" t="s">
        <v>24</v>
      </c>
    </row>
    <row r="6" spans="1:19" ht="13.5" thickBot="1" x14ac:dyDescent="0.3">
      <c r="A6" s="546">
        <v>1</v>
      </c>
      <c r="B6" s="547"/>
      <c r="C6" s="22">
        <v>2</v>
      </c>
      <c r="D6" s="23">
        <v>3</v>
      </c>
      <c r="E6" s="24">
        <v>4</v>
      </c>
      <c r="F6" s="24">
        <v>5</v>
      </c>
      <c r="G6" s="25">
        <v>6</v>
      </c>
      <c r="H6" s="23">
        <v>7</v>
      </c>
      <c r="I6" s="24">
        <v>8</v>
      </c>
      <c r="J6" s="24">
        <v>9</v>
      </c>
      <c r="K6" s="25">
        <v>10</v>
      </c>
      <c r="L6" s="23">
        <v>11</v>
      </c>
      <c r="M6" s="24">
        <v>12</v>
      </c>
      <c r="N6" s="24">
        <v>13</v>
      </c>
      <c r="O6" s="25">
        <v>14</v>
      </c>
      <c r="P6" s="23">
        <v>15</v>
      </c>
      <c r="Q6" s="24">
        <v>16</v>
      </c>
      <c r="R6" s="24">
        <v>17</v>
      </c>
      <c r="S6" s="25">
        <v>18</v>
      </c>
    </row>
    <row r="7" spans="1:19" ht="13.5" thickBot="1" x14ac:dyDescent="0.3">
      <c r="A7" s="534" t="s">
        <v>42</v>
      </c>
      <c r="B7" s="535"/>
      <c r="C7" s="26" t="s">
        <v>43</v>
      </c>
      <c r="D7" s="23" t="s">
        <v>29</v>
      </c>
      <c r="E7" s="24" t="s">
        <v>29</v>
      </c>
      <c r="F7" s="24" t="s">
        <v>29</v>
      </c>
      <c r="G7" s="25" t="s">
        <v>29</v>
      </c>
      <c r="H7" s="170">
        <f>Д2!$F$24</f>
        <v>241088.66</v>
      </c>
      <c r="I7" s="171">
        <f>Д2!$F$25</f>
        <v>195793.01</v>
      </c>
      <c r="J7" s="171">
        <f>Д2!$F$27</f>
        <v>17552.150000000001</v>
      </c>
      <c r="K7" s="172">
        <f>Д2!$F$29</f>
        <v>27743.5</v>
      </c>
      <c r="L7" s="170">
        <f>SUM(M7:O7)</f>
        <v>241088.66</v>
      </c>
      <c r="M7" s="171">
        <f>Д2!$F$25+Д2!$F$39</f>
        <v>195793.01</v>
      </c>
      <c r="N7" s="171">
        <f>Д2!$F$27+Д2!$F$40</f>
        <v>17552.150000000001</v>
      </c>
      <c r="O7" s="172">
        <f>Д2!$F$29+Д2!$F$41</f>
        <v>27743.5</v>
      </c>
      <c r="P7" s="170">
        <f>Д2!$F$24</f>
        <v>241088.66</v>
      </c>
      <c r="Q7" s="171">
        <f>Д2!$F$25</f>
        <v>195793.01</v>
      </c>
      <c r="R7" s="171">
        <f>Д2!$F$27</f>
        <v>17552.150000000001</v>
      </c>
      <c r="S7" s="172">
        <f>Д2!$F$29</f>
        <v>27743.5</v>
      </c>
    </row>
    <row r="8" spans="1:19" s="11" customFormat="1" x14ac:dyDescent="0.25">
      <c r="A8" s="532" t="s">
        <v>564</v>
      </c>
      <c r="B8" s="533"/>
      <c r="C8" s="27" t="s">
        <v>14</v>
      </c>
      <c r="D8" s="180">
        <f>'3_Розподіл пл.соб.'!C21</f>
        <v>22486787.7762</v>
      </c>
      <c r="E8" s="181">
        <f>'3_Розподіл пл.соб.'!D21</f>
        <v>18261978.250378221</v>
      </c>
      <c r="F8" s="181">
        <f>'3_Розподіл пл.соб.'!E21</f>
        <v>1637121.6748141653</v>
      </c>
      <c r="G8" s="182">
        <f>'3_Розподіл пл.соб.'!F21</f>
        <v>2587687.8510076138</v>
      </c>
      <c r="H8" s="180">
        <f>'3_Розподіл пл.соб.'!G21</f>
        <v>17979394.756200001</v>
      </c>
      <c r="I8" s="181">
        <f>'3_Розподіл пл.соб.'!H21</f>
        <v>14601432.590378221</v>
      </c>
      <c r="J8" s="181">
        <f>'3_Розподіл пл.соб.'!I21</f>
        <v>1308966.7248141654</v>
      </c>
      <c r="K8" s="182">
        <f>'3_Розподіл пл.соб.'!J21</f>
        <v>2068995.4410076139</v>
      </c>
      <c r="L8" s="180">
        <f>'3_Розподіл пл.соб.'!K21</f>
        <v>4386521.2499999991</v>
      </c>
      <c r="M8" s="181">
        <f>'3_Розподіл пл.соб.'!L21</f>
        <v>3562383.23</v>
      </c>
      <c r="N8" s="181">
        <f>'3_Розподіл пл.соб.'!M21</f>
        <v>319355.03999999998</v>
      </c>
      <c r="O8" s="182">
        <f>'3_Розподіл пл.соб.'!N21</f>
        <v>504782.98</v>
      </c>
      <c r="P8" s="180">
        <f>'3_Розподіл пл.соб.'!O21</f>
        <v>120871.77000000002</v>
      </c>
      <c r="Q8" s="181">
        <f>'3_Розподіл пл.соб.'!P21</f>
        <v>98162.43</v>
      </c>
      <c r="R8" s="181">
        <f>'3_Розподіл пл.соб.'!Q21</f>
        <v>8799.91</v>
      </c>
      <c r="S8" s="182">
        <f>'3_Розподіл пл.соб.'!R21</f>
        <v>13909.43</v>
      </c>
    </row>
    <row r="9" spans="1:19" s="12" customFormat="1" ht="25.5" x14ac:dyDescent="0.25">
      <c r="A9" s="490"/>
      <c r="B9" s="491"/>
      <c r="C9" s="28" t="s">
        <v>39</v>
      </c>
      <c r="D9" s="29">
        <f>'3_Розподіл пл.соб.'!C22</f>
        <v>93.27</v>
      </c>
      <c r="E9" s="30">
        <f>'3_Розподіл пл.соб.'!D22</f>
        <v>93.27</v>
      </c>
      <c r="F9" s="30">
        <f>'3_Розподіл пл.соб.'!E22</f>
        <v>93.27</v>
      </c>
      <c r="G9" s="31">
        <f>'3_Розподіл пл.соб.'!F22</f>
        <v>93.27</v>
      </c>
      <c r="H9" s="29">
        <f>'3_Розподіл пл.соб.'!G22</f>
        <v>74.58</v>
      </c>
      <c r="I9" s="30">
        <f>'3_Розподіл пл.соб.'!H22</f>
        <v>74.58</v>
      </c>
      <c r="J9" s="30">
        <f>'3_Розподіл пл.соб.'!I22</f>
        <v>74.58</v>
      </c>
      <c r="K9" s="31">
        <f>'3_Розподіл пл.соб.'!J22</f>
        <v>74.58</v>
      </c>
      <c r="L9" s="29">
        <f>'3_Розподіл пл.соб.'!K22</f>
        <v>18.190000000000001</v>
      </c>
      <c r="M9" s="30">
        <f>'3_Розподіл пл.соб.'!L22</f>
        <v>18.190000000000001</v>
      </c>
      <c r="N9" s="30">
        <f>'3_Розподіл пл.соб.'!M22</f>
        <v>18.190000000000001</v>
      </c>
      <c r="O9" s="31">
        <f>'3_Розподіл пл.соб.'!N22</f>
        <v>18.190000000000001</v>
      </c>
      <c r="P9" s="29">
        <f>'3_Розподіл пл.соб.'!O22</f>
        <v>0.5</v>
      </c>
      <c r="Q9" s="30">
        <f>'3_Розподіл пл.соб.'!P22</f>
        <v>0.5</v>
      </c>
      <c r="R9" s="30">
        <f>'3_Розподіл пл.соб.'!Q22</f>
        <v>0.5</v>
      </c>
      <c r="S9" s="31">
        <f>'3_Розподіл пл.соб.'!R22</f>
        <v>0.5</v>
      </c>
    </row>
    <row r="10" spans="1:19" ht="13.5" thickBot="1" x14ac:dyDescent="0.3">
      <c r="A10" s="492"/>
      <c r="B10" s="493"/>
      <c r="C10" s="32" t="s">
        <v>40</v>
      </c>
      <c r="D10" s="33">
        <f>'3_Розподіл пл.соб.'!C23</f>
        <v>100</v>
      </c>
      <c r="E10" s="34">
        <f>'3_Розподіл пл.соб.'!D23</f>
        <v>81.209999999999994</v>
      </c>
      <c r="F10" s="34">
        <f>'3_Розподіл пл.соб.'!E23</f>
        <v>7.28</v>
      </c>
      <c r="G10" s="35">
        <f>'3_Розподіл пл.соб.'!F23</f>
        <v>11.51</v>
      </c>
      <c r="H10" s="33">
        <f>'3_Розподіл пл.соб.'!G23</f>
        <v>79.959999999999994</v>
      </c>
      <c r="I10" s="34">
        <f>'3_Розподіл пл.соб.'!H23</f>
        <v>64.930000000000007</v>
      </c>
      <c r="J10" s="34">
        <f>'3_Розподіл пл.соб.'!I23</f>
        <v>5.82</v>
      </c>
      <c r="K10" s="35">
        <f>'3_Розподіл пл.соб.'!J23</f>
        <v>9.1999999999999993</v>
      </c>
      <c r="L10" s="33">
        <f>'3_Розподіл пл.соб.'!K23</f>
        <v>19.510000000000002</v>
      </c>
      <c r="M10" s="34">
        <f>'3_Розподіл пл.соб.'!L23</f>
        <v>15.84</v>
      </c>
      <c r="N10" s="34">
        <f>'3_Розподіл пл.соб.'!M23</f>
        <v>1.42</v>
      </c>
      <c r="O10" s="35">
        <f>'3_Розподіл пл.соб.'!N23</f>
        <v>2.2400000000000002</v>
      </c>
      <c r="P10" s="33">
        <f>'3_Розподіл пл.соб.'!O23</f>
        <v>0.54</v>
      </c>
      <c r="Q10" s="34">
        <f>'3_Розподіл пл.соб.'!P23</f>
        <v>0.44</v>
      </c>
      <c r="R10" s="34">
        <f>'3_Розподіл пл.соб.'!Q23</f>
        <v>0.04</v>
      </c>
      <c r="S10" s="35">
        <f>'3_Розподіл пл.соб.'!R23</f>
        <v>0.06</v>
      </c>
    </row>
    <row r="11" spans="1:19" ht="27" customHeight="1" thickBot="1" x14ac:dyDescent="0.3">
      <c r="A11" s="527" t="s">
        <v>567</v>
      </c>
      <c r="B11" s="528"/>
      <c r="C11" s="36" t="s">
        <v>565</v>
      </c>
      <c r="D11" s="507"/>
      <c r="E11" s="508"/>
      <c r="F11" s="508"/>
      <c r="G11" s="509"/>
      <c r="H11" s="507"/>
      <c r="I11" s="508"/>
      <c r="J11" s="508"/>
      <c r="K11" s="509"/>
      <c r="L11" s="507"/>
      <c r="M11" s="508"/>
      <c r="N11" s="508"/>
      <c r="O11" s="509"/>
      <c r="P11" s="507"/>
      <c r="Q11" s="508"/>
      <c r="R11" s="508"/>
      <c r="S11" s="509"/>
    </row>
    <row r="12" spans="1:19" s="11" customFormat="1" ht="49.5" customHeight="1" x14ac:dyDescent="0.25">
      <c r="A12" s="553"/>
      <c r="B12" s="554"/>
      <c r="C12" s="36" t="s">
        <v>566</v>
      </c>
      <c r="D12" s="507"/>
      <c r="E12" s="508"/>
      <c r="F12" s="508"/>
      <c r="G12" s="509"/>
      <c r="H12" s="507"/>
      <c r="I12" s="508"/>
      <c r="J12" s="508"/>
      <c r="K12" s="509"/>
      <c r="L12" s="507">
        <v>251786</v>
      </c>
      <c r="M12" s="508"/>
      <c r="N12" s="508"/>
      <c r="O12" s="509"/>
      <c r="P12" s="507"/>
      <c r="Q12" s="508"/>
      <c r="R12" s="508"/>
      <c r="S12" s="509"/>
    </row>
    <row r="13" spans="1:19" s="10" customFormat="1" ht="19.5" customHeight="1" x14ac:dyDescent="0.25">
      <c r="A13" s="553"/>
      <c r="B13" s="554"/>
      <c r="C13" s="28" t="s">
        <v>39</v>
      </c>
      <c r="D13" s="510">
        <f>IFERROR(H13+L13+P13,0)</f>
        <v>1.04</v>
      </c>
      <c r="E13" s="511"/>
      <c r="F13" s="511"/>
      <c r="G13" s="512"/>
      <c r="H13" s="510">
        <f>IFERROR(ROUND(H12/H7,2),0)</f>
        <v>0</v>
      </c>
      <c r="I13" s="511"/>
      <c r="J13" s="511"/>
      <c r="K13" s="512"/>
      <c r="L13" s="510">
        <f>IFERROR(ROUND(L12/L7,2),0)</f>
        <v>1.04</v>
      </c>
      <c r="M13" s="511"/>
      <c r="N13" s="511"/>
      <c r="O13" s="512"/>
      <c r="P13" s="510">
        <f>IFERROR(ROUND(P12/P7,2),0)</f>
        <v>0</v>
      </c>
      <c r="Q13" s="511">
        <f>ROUND(Q12/Q7,2)</f>
        <v>0</v>
      </c>
      <c r="R13" s="511">
        <f>ROUND(R12/R7,2)</f>
        <v>0</v>
      </c>
      <c r="S13" s="512">
        <f>ROUND(S12/S7,2)</f>
        <v>0</v>
      </c>
    </row>
    <row r="14" spans="1:19" ht="15.75" customHeight="1" thickBot="1" x14ac:dyDescent="0.3">
      <c r="A14" s="529"/>
      <c r="B14" s="530"/>
      <c r="C14" s="32" t="s">
        <v>40</v>
      </c>
      <c r="D14" s="513">
        <f>IFERROR(ROUND(D12/$D12*100,2),0)</f>
        <v>0</v>
      </c>
      <c r="E14" s="514"/>
      <c r="F14" s="514"/>
      <c r="G14" s="515"/>
      <c r="H14" s="513">
        <f>IFERROR(ROUND(H12/$D$12*100,2),0)</f>
        <v>0</v>
      </c>
      <c r="I14" s="514"/>
      <c r="J14" s="514"/>
      <c r="K14" s="515"/>
      <c r="L14" s="513">
        <f>IFERROR(ROUND(L12/$D$12*100,2),0)</f>
        <v>0</v>
      </c>
      <c r="M14" s="514"/>
      <c r="N14" s="514"/>
      <c r="O14" s="515"/>
      <c r="P14" s="513">
        <f>IFERROR(ROUND(P12/$D$12*100,2),0)</f>
        <v>0</v>
      </c>
      <c r="Q14" s="514"/>
      <c r="R14" s="514"/>
      <c r="S14" s="515"/>
    </row>
    <row r="15" spans="1:19" s="10" customFormat="1" ht="14.25" customHeight="1" x14ac:dyDescent="0.25">
      <c r="A15" s="527" t="s">
        <v>568</v>
      </c>
      <c r="B15" s="528"/>
      <c r="C15" s="523" t="s">
        <v>47</v>
      </c>
      <c r="D15" s="525">
        <f>IFERROR(D17/D12*100,0)</f>
        <v>0</v>
      </c>
      <c r="E15" s="505">
        <v>100</v>
      </c>
      <c r="F15" s="505">
        <f>IFERROR(ROUND(F17/$D$17*100,2),0)</f>
        <v>0</v>
      </c>
      <c r="G15" s="520">
        <f>IFERROR(ROUND(G17/$D$17*100,2),0)</f>
        <v>0</v>
      </c>
      <c r="H15" s="501">
        <f>IFERROR(ROUND(H17/$D$17*100,2),0)</f>
        <v>0</v>
      </c>
      <c r="I15" s="505">
        <v>100</v>
      </c>
      <c r="J15" s="505"/>
      <c r="K15" s="506"/>
      <c r="L15" s="503">
        <f>IFERROR(ROUND(L17/$D$17*100,2),0)</f>
        <v>100</v>
      </c>
      <c r="M15" s="505">
        <f>SUM(M7:O7)/L7*100</f>
        <v>100</v>
      </c>
      <c r="N15" s="505"/>
      <c r="O15" s="506"/>
      <c r="P15" s="503">
        <f>IFERROR(ROUND(P17/$D$17*100,2),0)</f>
        <v>0</v>
      </c>
      <c r="Q15" s="505">
        <v>100</v>
      </c>
      <c r="R15" s="505"/>
      <c r="S15" s="506"/>
    </row>
    <row r="16" spans="1:19" s="10" customFormat="1" ht="16.5" customHeight="1" x14ac:dyDescent="0.25">
      <c r="A16" s="553"/>
      <c r="B16" s="554"/>
      <c r="C16" s="524"/>
      <c r="D16" s="526"/>
      <c r="E16" s="37">
        <f>IFERROR(E17/$D$12*100,0)</f>
        <v>0</v>
      </c>
      <c r="F16" s="37">
        <f>IFERROR(F17/$D$12*100,0)</f>
        <v>0</v>
      </c>
      <c r="G16" s="38">
        <f>IFERROR(G17/$D$12*100,0)</f>
        <v>0</v>
      </c>
      <c r="H16" s="502"/>
      <c r="I16" s="37">
        <f>$E$16</f>
        <v>0</v>
      </c>
      <c r="J16" s="37">
        <f>$F$16</f>
        <v>0</v>
      </c>
      <c r="K16" s="39">
        <f>$G$16</f>
        <v>0</v>
      </c>
      <c r="L16" s="504"/>
      <c r="M16" s="37">
        <f>$E$16</f>
        <v>0</v>
      </c>
      <c r="N16" s="37">
        <f>$F$16</f>
        <v>0</v>
      </c>
      <c r="O16" s="39">
        <f>$G$16</f>
        <v>0</v>
      </c>
      <c r="P16" s="504"/>
      <c r="Q16" s="37">
        <f>$E$16</f>
        <v>0</v>
      </c>
      <c r="R16" s="37">
        <f>$F$16</f>
        <v>0</v>
      </c>
      <c r="S16" s="39">
        <f>$G$16</f>
        <v>0</v>
      </c>
    </row>
    <row r="17" spans="1:19" s="11" customFormat="1" ht="15" customHeight="1" x14ac:dyDescent="0.25">
      <c r="A17" s="553"/>
      <c r="B17" s="554"/>
      <c r="C17" s="40" t="s">
        <v>14</v>
      </c>
      <c r="D17" s="176">
        <f>H17+L17+P17</f>
        <v>251786</v>
      </c>
      <c r="E17" s="177">
        <f>IF(ROUND(E8/100*E20,2)&lt;=$D$12,ROUND(E8/100*E20,2),"прев.рент.")</f>
        <v>0</v>
      </c>
      <c r="F17" s="177" t="str">
        <f>IF(ROUND(F8/100*F20,2)&lt;=$D$12,ROUND(F8/100*F20,2),"прев.рент.")</f>
        <v>прев.рент.</v>
      </c>
      <c r="G17" s="178">
        <f>IF(ROUND(G8/100*G20,2)&lt;=$D$12,ROUND(G8/100*G20,2),"прев.рент.")</f>
        <v>0</v>
      </c>
      <c r="H17" s="179">
        <f>SUM(I17:K17)</f>
        <v>0</v>
      </c>
      <c r="I17" s="177">
        <f>IFERROR(ROUND($H$12/$I$15*I16,2),0)</f>
        <v>0</v>
      </c>
      <c r="J17" s="177">
        <f>IFERROR(ROUND($H$12/$I$15*J16,2),0)</f>
        <v>0</v>
      </c>
      <c r="K17" s="177">
        <f>IFERROR(ROUND($H$12/$I$15*K16,2),0)</f>
        <v>0</v>
      </c>
      <c r="L17" s="179">
        <f>L12</f>
        <v>251786</v>
      </c>
      <c r="M17" s="177">
        <f>IFERROR(ROUND(($L$12/100*$M$15)/100*M16,2),0)</f>
        <v>0</v>
      </c>
      <c r="N17" s="177">
        <f t="shared" ref="N17:O17" si="0">IFERROR(ROUND(($L$12/100*$M$15)/100*N16,2),0)</f>
        <v>0</v>
      </c>
      <c r="O17" s="177">
        <f t="shared" si="0"/>
        <v>0</v>
      </c>
      <c r="P17" s="179">
        <f>SUM(Q17:S17)</f>
        <v>0</v>
      </c>
      <c r="Q17" s="177">
        <f>IFERROR(ROUND($P$12/$Q$15*Q16,2),0)</f>
        <v>0</v>
      </c>
      <c r="R17" s="177">
        <f>IFERROR(ROUND($P$12/$Q$15*R16,2),0)</f>
        <v>0</v>
      </c>
      <c r="S17" s="177">
        <f>IFERROR(ROUND($P$12/$Q$15*S16,2),0)</f>
        <v>0</v>
      </c>
    </row>
    <row r="18" spans="1:19" s="9" customFormat="1" ht="26.25" thickBot="1" x14ac:dyDescent="0.3">
      <c r="A18" s="529"/>
      <c r="B18" s="530"/>
      <c r="C18" s="41" t="s">
        <v>39</v>
      </c>
      <c r="D18" s="42">
        <f>H18+L18+P18</f>
        <v>1.04</v>
      </c>
      <c r="E18" s="43">
        <f>I18+M18+Q18</f>
        <v>0</v>
      </c>
      <c r="F18" s="43">
        <f>J18+N18+R18</f>
        <v>0</v>
      </c>
      <c r="G18" s="44">
        <f>K18+O18+S18</f>
        <v>0</v>
      </c>
      <c r="H18" s="42">
        <f t="shared" ref="H18:S18" si="1">IFERROR(ROUND(H17/H7,2),0)</f>
        <v>0</v>
      </c>
      <c r="I18" s="43">
        <f t="shared" si="1"/>
        <v>0</v>
      </c>
      <c r="J18" s="43">
        <f t="shared" si="1"/>
        <v>0</v>
      </c>
      <c r="K18" s="44">
        <f t="shared" si="1"/>
        <v>0</v>
      </c>
      <c r="L18" s="42">
        <f>IFERROR(ROUND(L17/L7,2),0)</f>
        <v>1.04</v>
      </c>
      <c r="M18" s="43">
        <f t="shared" si="1"/>
        <v>0</v>
      </c>
      <c r="N18" s="43">
        <f>IFERROR(ROUND(N17/N7,2),0)</f>
        <v>0</v>
      </c>
      <c r="O18" s="44">
        <f t="shared" si="1"/>
        <v>0</v>
      </c>
      <c r="P18" s="42">
        <f t="shared" si="1"/>
        <v>0</v>
      </c>
      <c r="Q18" s="43">
        <f t="shared" si="1"/>
        <v>0</v>
      </c>
      <c r="R18" s="43">
        <f t="shared" si="1"/>
        <v>0</v>
      </c>
      <c r="S18" s="44">
        <f t="shared" si="1"/>
        <v>0</v>
      </c>
    </row>
    <row r="19" spans="1:19" ht="53.25" customHeight="1" thickBot="1" x14ac:dyDescent="0.3">
      <c r="A19" s="551" t="s">
        <v>569</v>
      </c>
      <c r="B19" s="552"/>
      <c r="C19" s="45" t="s">
        <v>40</v>
      </c>
      <c r="D19" s="46">
        <f>IFERROR(ROUND($D$12/D8*100,5),0)</f>
        <v>0</v>
      </c>
      <c r="E19" s="126">
        <f>IFERROR(ROUND(($D$12-F17-G17)/E8*100,5),0)</f>
        <v>0</v>
      </c>
      <c r="F19" s="126">
        <f>IFERROR(ROUND(($D$12-E17-G17)/F8*100,5),0)</f>
        <v>0</v>
      </c>
      <c r="G19" s="127">
        <f>IFERROR(ROUND(($D$12-E17-F17)/G8*100,5),0)</f>
        <v>0</v>
      </c>
      <c r="H19" s="46">
        <f>IFERROR(ROUND($H$12/H8*100,5),0)</f>
        <v>0</v>
      </c>
      <c r="I19" s="47">
        <f>IFERROR(ROUND(($H$12-J17-K17)/I8*100,5),0)</f>
        <v>0</v>
      </c>
      <c r="J19" s="47">
        <f>IFERROR(ROUND(($H$12-I17-K17)/J8*100,5),0)</f>
        <v>0</v>
      </c>
      <c r="K19" s="48">
        <f>IFERROR(ROUND(($H$12-I17-J17)/K8*100,5),0)</f>
        <v>0</v>
      </c>
      <c r="L19" s="46">
        <f>IFERROR(ROUND($L$12/L8*100,5),0)</f>
        <v>5.7399899999999997</v>
      </c>
      <c r="M19" s="47">
        <f>IFERROR(ROUND(($L$12-N17-O17)/M8*100,5),0)</f>
        <v>7.0679100000000004</v>
      </c>
      <c r="N19" s="47">
        <f>IFERROR(ROUND(($L$12-M17-O17)/N8*100,5),0)</f>
        <v>78.842029999999994</v>
      </c>
      <c r="O19" s="48">
        <f>IFERROR(ROUND(($L$12-M17-N17)/O8*100,5),0)</f>
        <v>49.880049999999997</v>
      </c>
      <c r="P19" s="46">
        <f>IFERROR(ROUND($P$12/P8*100,5),0)</f>
        <v>0</v>
      </c>
      <c r="Q19" s="47">
        <f>IFERROR(ROUND(($P$12-R17-S17)/Q8*100,5),0)</f>
        <v>0</v>
      </c>
      <c r="R19" s="47">
        <f>IFERROR(ROUND(($P$12-Q17-S17)/R8*100,5),0)</f>
        <v>0</v>
      </c>
      <c r="S19" s="48">
        <f>IFERROR(ROUND(($P$12-Q17-R17)/S8*100,5),0)</f>
        <v>0</v>
      </c>
    </row>
    <row r="20" spans="1:19" s="9" customFormat="1" ht="38.25" customHeight="1" thickBot="1" x14ac:dyDescent="0.3">
      <c r="A20" s="521" t="s">
        <v>570</v>
      </c>
      <c r="B20" s="522"/>
      <c r="C20" s="49" t="s">
        <v>40</v>
      </c>
      <c r="D20" s="50">
        <f>IFERROR(ROUND(SUM(E17:G17)/D8*100,5),0)</f>
        <v>0</v>
      </c>
      <c r="E20" s="61">
        <v>0</v>
      </c>
      <c r="F20" s="61">
        <f>H26</f>
        <v>5.959700583102669</v>
      </c>
      <c r="G20" s="62">
        <f>G19</f>
        <v>0</v>
      </c>
      <c r="H20" s="50">
        <f>IFERROR(ROUND(H17/H8*100,5),0)</f>
        <v>0</v>
      </c>
      <c r="I20" s="51">
        <f>IFERROR(ROUND(I17/I8*100,5),0)</f>
        <v>0</v>
      </c>
      <c r="J20" s="51">
        <f t="shared" ref="J20:S20" si="2">IFERROR(ROUND(J17/J8*100,5),0)</f>
        <v>0</v>
      </c>
      <c r="K20" s="52">
        <f t="shared" si="2"/>
        <v>0</v>
      </c>
      <c r="L20" s="50">
        <f t="shared" si="2"/>
        <v>5.7399899999999997</v>
      </c>
      <c r="M20" s="51">
        <f t="shared" si="2"/>
        <v>0</v>
      </c>
      <c r="N20" s="51">
        <f>IFERROR(ROUND(N17/N8*100,5),0)</f>
        <v>0</v>
      </c>
      <c r="O20" s="52">
        <f>IFERROR(ROUND(O17/O8*100,5),0)</f>
        <v>0</v>
      </c>
      <c r="P20" s="50">
        <f t="shared" si="2"/>
        <v>0</v>
      </c>
      <c r="Q20" s="51">
        <f t="shared" si="2"/>
        <v>0</v>
      </c>
      <c r="R20" s="51">
        <f t="shared" si="2"/>
        <v>0</v>
      </c>
      <c r="S20" s="52">
        <f t="shared" si="2"/>
        <v>0</v>
      </c>
    </row>
    <row r="21" spans="1:19" s="11" customFormat="1" x14ac:dyDescent="0.25">
      <c r="A21" s="488" t="s">
        <v>50</v>
      </c>
      <c r="B21" s="489"/>
      <c r="C21" s="36" t="s">
        <v>14</v>
      </c>
      <c r="D21" s="173">
        <f>H21+L21+P21</f>
        <v>55270</v>
      </c>
      <c r="E21" s="174">
        <f>I21+M21+Q21</f>
        <v>44885.89</v>
      </c>
      <c r="F21" s="174">
        <f>J21+N21+R21</f>
        <v>4023.86</v>
      </c>
      <c r="G21" s="175">
        <f>K21+O21+S21</f>
        <v>6360.25</v>
      </c>
      <c r="H21" s="173">
        <f>SUM(I21:K21)</f>
        <v>0</v>
      </c>
      <c r="I21" s="174"/>
      <c r="J21" s="174"/>
      <c r="K21" s="175"/>
      <c r="L21" s="173">
        <f>SUM(M21:O21)</f>
        <v>55270</v>
      </c>
      <c r="M21" s="174">
        <f>44885.89</f>
        <v>44885.89</v>
      </c>
      <c r="N21" s="174">
        <f>4023.86</f>
        <v>4023.86</v>
      </c>
      <c r="O21" s="175">
        <f>6360.25</f>
        <v>6360.25</v>
      </c>
      <c r="P21" s="173">
        <f>SUM(Q21:S21)</f>
        <v>0</v>
      </c>
      <c r="Q21" s="174"/>
      <c r="R21" s="174"/>
      <c r="S21" s="175"/>
    </row>
    <row r="22" spans="1:19" s="12" customFormat="1" ht="21.75" customHeight="1" x14ac:dyDescent="0.25">
      <c r="A22" s="490"/>
      <c r="B22" s="491"/>
      <c r="C22" s="28" t="s">
        <v>39</v>
      </c>
      <c r="D22" s="29">
        <f>SUM(H22,L22,P22)</f>
        <v>0.23</v>
      </c>
      <c r="E22" s="30">
        <f>IFERROR(I22+M22+Q22,0)</f>
        <v>0.23</v>
      </c>
      <c r="F22" s="30">
        <f>IFERROR(J22+N22+R22,0)</f>
        <v>0.23</v>
      </c>
      <c r="G22" s="31">
        <f>IFERROR(K22+O22+S22,0)</f>
        <v>0.23</v>
      </c>
      <c r="H22" s="29">
        <f>IFERROR(ROUND(H21/H7,2),0)</f>
        <v>0</v>
      </c>
      <c r="I22" s="30">
        <f t="shared" ref="I22:R22" si="3">IFERROR(ROUND(I21/I7,2),0)</f>
        <v>0</v>
      </c>
      <c r="J22" s="30">
        <f t="shared" si="3"/>
        <v>0</v>
      </c>
      <c r="K22" s="31">
        <f t="shared" si="3"/>
        <v>0</v>
      </c>
      <c r="L22" s="29">
        <f t="shared" si="3"/>
        <v>0.23</v>
      </c>
      <c r="M22" s="30">
        <f t="shared" si="3"/>
        <v>0.23</v>
      </c>
      <c r="N22" s="30">
        <f t="shared" si="3"/>
        <v>0.23</v>
      </c>
      <c r="O22" s="31">
        <f t="shared" si="3"/>
        <v>0.23</v>
      </c>
      <c r="P22" s="29">
        <f t="shared" si="3"/>
        <v>0</v>
      </c>
      <c r="Q22" s="30">
        <f t="shared" si="3"/>
        <v>0</v>
      </c>
      <c r="R22" s="30">
        <f t="shared" si="3"/>
        <v>0</v>
      </c>
      <c r="S22" s="31">
        <f>IFERROR(ROUND(S21/S7,2),0)</f>
        <v>0</v>
      </c>
    </row>
    <row r="23" spans="1:19" ht="13.5" thickBot="1" x14ac:dyDescent="0.3">
      <c r="A23" s="492"/>
      <c r="B23" s="493"/>
      <c r="C23" s="32" t="s">
        <v>40</v>
      </c>
      <c r="D23" s="33">
        <f>IFERROR(ROUND(D22/$D$22*100,2),0)</f>
        <v>100</v>
      </c>
      <c r="E23" s="34">
        <f t="shared" ref="E23:S23" si="4">IFERROR(ROUND(E22/$D$22*100,2),0)</f>
        <v>100</v>
      </c>
      <c r="F23" s="34">
        <f t="shared" si="4"/>
        <v>100</v>
      </c>
      <c r="G23" s="35">
        <f t="shared" si="4"/>
        <v>100</v>
      </c>
      <c r="H23" s="33">
        <f t="shared" si="4"/>
        <v>0</v>
      </c>
      <c r="I23" s="34">
        <f t="shared" si="4"/>
        <v>0</v>
      </c>
      <c r="J23" s="34">
        <f t="shared" si="4"/>
        <v>0</v>
      </c>
      <c r="K23" s="35">
        <f t="shared" si="4"/>
        <v>0</v>
      </c>
      <c r="L23" s="33">
        <f t="shared" si="4"/>
        <v>100</v>
      </c>
      <c r="M23" s="34">
        <f t="shared" si="4"/>
        <v>100</v>
      </c>
      <c r="N23" s="34">
        <f t="shared" si="4"/>
        <v>100</v>
      </c>
      <c r="O23" s="35">
        <f t="shared" si="4"/>
        <v>100</v>
      </c>
      <c r="P23" s="33">
        <f t="shared" si="4"/>
        <v>0</v>
      </c>
      <c r="Q23" s="34">
        <f t="shared" si="4"/>
        <v>0</v>
      </c>
      <c r="R23" s="34">
        <f t="shared" si="4"/>
        <v>0</v>
      </c>
      <c r="S23" s="35">
        <f t="shared" si="4"/>
        <v>0</v>
      </c>
    </row>
    <row r="24" spans="1:19" ht="24" customHeight="1" thickBot="1" x14ac:dyDescent="0.3">
      <c r="A24" s="527" t="s">
        <v>59</v>
      </c>
      <c r="B24" s="528"/>
      <c r="C24" s="36" t="s">
        <v>14</v>
      </c>
      <c r="D24" s="170">
        <f>D8+D17+D21</f>
        <v>22793843.7762</v>
      </c>
      <c r="E24" s="171">
        <f t="shared" ref="E24:S24" si="5">E8+E17+E21</f>
        <v>18306864.140378222</v>
      </c>
      <c r="F24" s="171" t="e">
        <f t="shared" si="5"/>
        <v>#VALUE!</v>
      </c>
      <c r="G24" s="172">
        <f t="shared" si="5"/>
        <v>2594048.1010076138</v>
      </c>
      <c r="H24" s="170">
        <f t="shared" si="5"/>
        <v>17979394.756200001</v>
      </c>
      <c r="I24" s="171">
        <f t="shared" si="5"/>
        <v>14601432.590378221</v>
      </c>
      <c r="J24" s="171">
        <f t="shared" si="5"/>
        <v>1308966.7248141654</v>
      </c>
      <c r="K24" s="172">
        <f t="shared" si="5"/>
        <v>2068995.4410076139</v>
      </c>
      <c r="L24" s="170">
        <f t="shared" si="5"/>
        <v>4693577.2499999991</v>
      </c>
      <c r="M24" s="171">
        <f t="shared" si="5"/>
        <v>3607269.12</v>
      </c>
      <c r="N24" s="171">
        <f t="shared" si="5"/>
        <v>323378.89999999997</v>
      </c>
      <c r="O24" s="172">
        <f t="shared" si="5"/>
        <v>511143.23</v>
      </c>
      <c r="P24" s="170">
        <f t="shared" si="5"/>
        <v>120871.77000000002</v>
      </c>
      <c r="Q24" s="171">
        <f t="shared" si="5"/>
        <v>98162.43</v>
      </c>
      <c r="R24" s="171">
        <f t="shared" si="5"/>
        <v>8799.91</v>
      </c>
      <c r="S24" s="172">
        <f t="shared" si="5"/>
        <v>13909.43</v>
      </c>
    </row>
    <row r="25" spans="1:19" s="9" customFormat="1" ht="26.25" thickBot="1" x14ac:dyDescent="0.3">
      <c r="A25" s="529"/>
      <c r="B25" s="530"/>
      <c r="C25" s="53" t="s">
        <v>39</v>
      </c>
      <c r="D25" s="54">
        <f t="shared" ref="D25:S25" si="6">IFERROR(D18+D9+D22,0)</f>
        <v>94.54</v>
      </c>
      <c r="E25" s="55">
        <f t="shared" si="6"/>
        <v>93.5</v>
      </c>
      <c r="F25" s="55">
        <f t="shared" si="6"/>
        <v>93.5</v>
      </c>
      <c r="G25" s="56">
        <f t="shared" si="6"/>
        <v>93.5</v>
      </c>
      <c r="H25" s="54">
        <f>IFERROR(H18+H9+H22,0)</f>
        <v>74.58</v>
      </c>
      <c r="I25" s="55">
        <f t="shared" si="6"/>
        <v>74.58</v>
      </c>
      <c r="J25" s="55">
        <f t="shared" si="6"/>
        <v>74.58</v>
      </c>
      <c r="K25" s="56">
        <f t="shared" si="6"/>
        <v>74.58</v>
      </c>
      <c r="L25" s="54">
        <f t="shared" si="6"/>
        <v>19.46</v>
      </c>
      <c r="M25" s="55">
        <f t="shared" si="6"/>
        <v>18.420000000000002</v>
      </c>
      <c r="N25" s="55">
        <f>IFERROR(N18+N9+N22,0)</f>
        <v>18.420000000000002</v>
      </c>
      <c r="O25" s="56">
        <f t="shared" si="6"/>
        <v>18.420000000000002</v>
      </c>
      <c r="P25" s="54">
        <f t="shared" si="6"/>
        <v>0.5</v>
      </c>
      <c r="Q25" s="55">
        <f t="shared" si="6"/>
        <v>0.5</v>
      </c>
      <c r="R25" s="55">
        <f t="shared" si="6"/>
        <v>0.5</v>
      </c>
      <c r="S25" s="56">
        <f t="shared" si="6"/>
        <v>0.5</v>
      </c>
    </row>
    <row r="26" spans="1:19" ht="27" customHeight="1" x14ac:dyDescent="0.25">
      <c r="A26" s="516" t="s">
        <v>46</v>
      </c>
      <c r="B26" s="517"/>
      <c r="C26" s="57" t="s">
        <v>44</v>
      </c>
      <c r="D26" s="99">
        <v>85.08</v>
      </c>
      <c r="E26" s="100">
        <v>83.13</v>
      </c>
      <c r="F26" s="100">
        <v>86.05</v>
      </c>
      <c r="G26" s="101">
        <v>86.05</v>
      </c>
      <c r="H26" s="169">
        <f>IFERROR(ROUND(H12/SUM(J7:K7)*J7+L12/SUM(N7:O7)*N7+P12/SUM(R7:S7)*R7,2)/F8*100,0)</f>
        <v>5.959700583102669</v>
      </c>
      <c r="I26" s="58"/>
      <c r="J26" s="58"/>
      <c r="K26" s="58"/>
      <c r="L26" s="58"/>
      <c r="M26" s="58"/>
      <c r="N26" s="58"/>
      <c r="O26" s="58"/>
      <c r="P26" s="58"/>
      <c r="Q26" s="58"/>
      <c r="R26" s="58"/>
      <c r="S26" s="58"/>
    </row>
    <row r="27" spans="1:19" ht="27" customHeight="1" thickBot="1" x14ac:dyDescent="0.3">
      <c r="A27" s="518" t="s">
        <v>45</v>
      </c>
      <c r="B27" s="519"/>
      <c r="C27" s="59" t="s">
        <v>40</v>
      </c>
      <c r="D27" s="60" t="str">
        <f>IFERROR(ROUND((D25-D26)/D26*100,2)&amp;"%",0)</f>
        <v>11,12%</v>
      </c>
      <c r="E27" s="60" t="str">
        <f>IFERROR(ROUND((E25-E26)/E26*100,2)&amp;"%",0)</f>
        <v>12,47%</v>
      </c>
      <c r="F27" s="60" t="str">
        <f>IFERROR(ROUND((F25-F26)/F26*100,2)&amp;"%",0)</f>
        <v>8,66%</v>
      </c>
      <c r="G27" s="123" t="str">
        <f>IFERROR(ROUND((G25-G26)/G26*100,2)&amp;"%",0)</f>
        <v>8,66%</v>
      </c>
      <c r="H27" s="58"/>
      <c r="I27" s="58"/>
      <c r="J27" s="58"/>
      <c r="K27" s="58"/>
      <c r="L27" s="58"/>
      <c r="M27" s="58"/>
      <c r="N27" s="58"/>
      <c r="O27" s="58"/>
      <c r="P27" s="58"/>
      <c r="Q27" s="58"/>
      <c r="R27" s="58"/>
      <c r="S27" s="58"/>
    </row>
    <row r="29" spans="1:19" x14ac:dyDescent="0.25">
      <c r="F29" s="13"/>
    </row>
    <row r="30" spans="1:19" x14ac:dyDescent="0.25">
      <c r="F30" s="13"/>
    </row>
    <row r="31" spans="1:19" x14ac:dyDescent="0.25">
      <c r="F31" s="13"/>
    </row>
    <row r="32" spans="1:19" x14ac:dyDescent="0.25">
      <c r="F32" s="13"/>
    </row>
  </sheetData>
  <sheetProtection password="CF42" sheet="1" objects="1" scenarios="1" selectLockedCells="1"/>
  <mergeCells count="52">
    <mergeCell ref="H2:S2"/>
    <mergeCell ref="D2:G2"/>
    <mergeCell ref="A19:B19"/>
    <mergeCell ref="Q15:S15"/>
    <mergeCell ref="A11:B14"/>
    <mergeCell ref="A15:B18"/>
    <mergeCell ref="A1:S1"/>
    <mergeCell ref="D11:G11"/>
    <mergeCell ref="H11:K11"/>
    <mergeCell ref="L11:O11"/>
    <mergeCell ref="P11:S11"/>
    <mergeCell ref="H3:K3"/>
    <mergeCell ref="A8:B10"/>
    <mergeCell ref="A7:B7"/>
    <mergeCell ref="D3:D5"/>
    <mergeCell ref="E3:G4"/>
    <mergeCell ref="L4:L5"/>
    <mergeCell ref="M4:O4"/>
    <mergeCell ref="A2:B5"/>
    <mergeCell ref="C2:C5"/>
    <mergeCell ref="P4:P5"/>
    <mergeCell ref="A6:B6"/>
    <mergeCell ref="A26:B26"/>
    <mergeCell ref="A27:B27"/>
    <mergeCell ref="D12:G12"/>
    <mergeCell ref="H12:K12"/>
    <mergeCell ref="L12:O12"/>
    <mergeCell ref="D13:G13"/>
    <mergeCell ref="H13:K13"/>
    <mergeCell ref="L13:O13"/>
    <mergeCell ref="D14:G14"/>
    <mergeCell ref="H14:K14"/>
    <mergeCell ref="L14:O14"/>
    <mergeCell ref="E15:G15"/>
    <mergeCell ref="A20:B20"/>
    <mergeCell ref="C15:C16"/>
    <mergeCell ref="D15:D16"/>
    <mergeCell ref="A24:B25"/>
    <mergeCell ref="A21:B23"/>
    <mergeCell ref="L3:O3"/>
    <mergeCell ref="P3:S3"/>
    <mergeCell ref="H4:H5"/>
    <mergeCell ref="I4:K4"/>
    <mergeCell ref="H15:H16"/>
    <mergeCell ref="L15:L16"/>
    <mergeCell ref="P15:P16"/>
    <mergeCell ref="I15:K15"/>
    <mergeCell ref="M15:O15"/>
    <mergeCell ref="P12:S12"/>
    <mergeCell ref="Q4:S4"/>
    <mergeCell ref="P13:S13"/>
    <mergeCell ref="P14:S14"/>
  </mergeCells>
  <dataValidations disablePrompts="1" count="1">
    <dataValidation type="decimal" allowBlank="1" showInputMessage="1" showErrorMessage="1" errorTitle="Недопустиме значення" error="Недопустиме значення рентабельності" promptTitle="Рентабельність:" prompt="Введіть процент рентабельності" sqref="E20:G20">
      <formula1>0</formula1>
      <formula2>E19</formula2>
    </dataValidation>
  </dataValidations>
  <pageMargins left="0.3125" right="0.26041666666666669" top="0.25" bottom="0.26041666666666669" header="0.3" footer="0.3"/>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8F314C"/>
  </sheetPr>
  <dimension ref="A1:R23"/>
  <sheetViews>
    <sheetView view="pageBreakPreview" zoomScaleSheetLayoutView="100" zoomScalePageLayoutView="70" workbookViewId="0">
      <pane ySplit="6" topLeftCell="A7" activePane="bottomLeft" state="frozen"/>
      <selection pane="bottomLeft" activeCell="H9" sqref="H9:J9"/>
    </sheetView>
  </sheetViews>
  <sheetFormatPr defaultRowHeight="15" x14ac:dyDescent="0.25"/>
  <cols>
    <col min="1" max="1" width="24.5703125" style="63" customWidth="1"/>
    <col min="2" max="2" width="9" style="63" customWidth="1"/>
    <col min="3" max="6" width="9.140625" style="63" customWidth="1"/>
    <col min="7" max="18" width="9.5703125" style="63" customWidth="1"/>
    <col min="19" max="19" width="10.85546875" style="63" bestFit="1" customWidth="1"/>
    <col min="20" max="20" width="9.85546875" style="63" customWidth="1"/>
    <col min="21" max="16384" width="9.140625" style="63"/>
  </cols>
  <sheetData>
    <row r="1" spans="1:18" ht="43.5" customHeight="1" thickBot="1" x14ac:dyDescent="0.3">
      <c r="A1" s="560" t="str">
        <f>"Розподіл планової собівартості теплової енергії ліцензіата "&amp;'1_Структура по елементах'!A3:B3&amp;" за видами ліцензійної діяльності та категоріями споживачів"</f>
        <v>Розподіл планової собівартості теплової енергії ліцензіата Кузнецовське міське комунальне підприємство 2017 рік за видами ліцензійної діяльності та категоріями споживачів</v>
      </c>
      <c r="B1" s="560"/>
      <c r="C1" s="560"/>
      <c r="D1" s="560"/>
      <c r="E1" s="560"/>
      <c r="F1" s="560"/>
      <c r="G1" s="560"/>
      <c r="H1" s="560"/>
      <c r="I1" s="560"/>
      <c r="J1" s="560"/>
      <c r="K1" s="560"/>
      <c r="L1" s="560"/>
      <c r="M1" s="560"/>
      <c r="N1" s="560"/>
      <c r="O1" s="560"/>
      <c r="P1" s="560"/>
      <c r="Q1" s="560"/>
      <c r="R1" s="560"/>
    </row>
    <row r="2" spans="1:18" ht="18" customHeight="1" thickBot="1" x14ac:dyDescent="0.3">
      <c r="A2" s="558" t="s">
        <v>20</v>
      </c>
      <c r="B2" s="563" t="s">
        <v>38</v>
      </c>
      <c r="C2" s="561" t="s">
        <v>9</v>
      </c>
      <c r="D2" s="558"/>
      <c r="E2" s="558"/>
      <c r="F2" s="558"/>
      <c r="G2" s="558" t="s">
        <v>4</v>
      </c>
      <c r="H2" s="558"/>
      <c r="I2" s="558"/>
      <c r="J2" s="558"/>
      <c r="K2" s="558"/>
      <c r="L2" s="558"/>
      <c r="M2" s="558"/>
      <c r="N2" s="558"/>
      <c r="O2" s="558"/>
      <c r="P2" s="558"/>
      <c r="Q2" s="558"/>
      <c r="R2" s="558"/>
    </row>
    <row r="3" spans="1:18" ht="15.75" thickBot="1" x14ac:dyDescent="0.3">
      <c r="A3" s="558"/>
      <c r="B3" s="564"/>
      <c r="C3" s="562" t="s">
        <v>28</v>
      </c>
      <c r="D3" s="558" t="s">
        <v>21</v>
      </c>
      <c r="E3" s="558"/>
      <c r="F3" s="558"/>
      <c r="G3" s="558" t="s">
        <v>12</v>
      </c>
      <c r="H3" s="558"/>
      <c r="I3" s="558"/>
      <c r="J3" s="558"/>
      <c r="K3" s="558" t="s">
        <v>15</v>
      </c>
      <c r="L3" s="558"/>
      <c r="M3" s="558"/>
      <c r="N3" s="558"/>
      <c r="O3" s="558" t="s">
        <v>16</v>
      </c>
      <c r="P3" s="558"/>
      <c r="Q3" s="558"/>
      <c r="R3" s="558"/>
    </row>
    <row r="4" spans="1:18" ht="21.75" customHeight="1" thickBot="1" x14ac:dyDescent="0.3">
      <c r="A4" s="558"/>
      <c r="B4" s="564"/>
      <c r="C4" s="562"/>
      <c r="D4" s="558"/>
      <c r="E4" s="558"/>
      <c r="F4" s="558"/>
      <c r="G4" s="559" t="s">
        <v>25</v>
      </c>
      <c r="H4" s="558" t="s">
        <v>21</v>
      </c>
      <c r="I4" s="558"/>
      <c r="J4" s="558"/>
      <c r="K4" s="559" t="s">
        <v>26</v>
      </c>
      <c r="L4" s="558" t="s">
        <v>21</v>
      </c>
      <c r="M4" s="558"/>
      <c r="N4" s="558"/>
      <c r="O4" s="559" t="s">
        <v>27</v>
      </c>
      <c r="P4" s="558" t="s">
        <v>21</v>
      </c>
      <c r="Q4" s="558"/>
      <c r="R4" s="558"/>
    </row>
    <row r="5" spans="1:18" ht="62.25" customHeight="1" thickBot="1" x14ac:dyDescent="0.3">
      <c r="A5" s="558"/>
      <c r="B5" s="565"/>
      <c r="C5" s="562"/>
      <c r="D5" s="64" t="s">
        <v>22</v>
      </c>
      <c r="E5" s="64" t="s">
        <v>23</v>
      </c>
      <c r="F5" s="64" t="s">
        <v>24</v>
      </c>
      <c r="G5" s="559"/>
      <c r="H5" s="64" t="s">
        <v>22</v>
      </c>
      <c r="I5" s="64" t="s">
        <v>23</v>
      </c>
      <c r="J5" s="64" t="s">
        <v>24</v>
      </c>
      <c r="K5" s="559"/>
      <c r="L5" s="64" t="s">
        <v>22</v>
      </c>
      <c r="M5" s="64" t="s">
        <v>23</v>
      </c>
      <c r="N5" s="64" t="s">
        <v>24</v>
      </c>
      <c r="O5" s="559"/>
      <c r="P5" s="64" t="s">
        <v>22</v>
      </c>
      <c r="Q5" s="64" t="s">
        <v>23</v>
      </c>
      <c r="R5" s="64" t="s">
        <v>24</v>
      </c>
    </row>
    <row r="6" spans="1:18" s="67" customFormat="1" ht="16.5" customHeight="1" thickBot="1" x14ac:dyDescent="0.3">
      <c r="A6" s="65">
        <v>1</v>
      </c>
      <c r="B6" s="65">
        <v>2</v>
      </c>
      <c r="C6" s="66">
        <v>3</v>
      </c>
      <c r="D6" s="65">
        <v>4</v>
      </c>
      <c r="E6" s="65">
        <v>5</v>
      </c>
      <c r="F6" s="65">
        <v>6</v>
      </c>
      <c r="G6" s="65">
        <v>7</v>
      </c>
      <c r="H6" s="65">
        <v>8</v>
      </c>
      <c r="I6" s="65">
        <v>9</v>
      </c>
      <c r="J6" s="65">
        <v>10</v>
      </c>
      <c r="K6" s="65">
        <v>11</v>
      </c>
      <c r="L6" s="65">
        <v>12</v>
      </c>
      <c r="M6" s="65">
        <v>13</v>
      </c>
      <c r="N6" s="65">
        <v>14</v>
      </c>
      <c r="O6" s="65">
        <v>15</v>
      </c>
      <c r="P6" s="65">
        <v>16</v>
      </c>
      <c r="Q6" s="65">
        <v>17</v>
      </c>
      <c r="R6" s="65">
        <v>18</v>
      </c>
    </row>
    <row r="7" spans="1:18" s="72" customFormat="1" ht="19.5" customHeight="1" x14ac:dyDescent="0.25">
      <c r="A7" s="68" t="s">
        <v>42</v>
      </c>
      <c r="B7" s="68" t="s">
        <v>43</v>
      </c>
      <c r="C7" s="69" t="s">
        <v>29</v>
      </c>
      <c r="D7" s="70" t="s">
        <v>29</v>
      </c>
      <c r="E7" s="70" t="s">
        <v>29</v>
      </c>
      <c r="F7" s="71" t="s">
        <v>29</v>
      </c>
      <c r="G7" s="375">
        <f>SUM(H7:J7)</f>
        <v>241088.66</v>
      </c>
      <c r="H7" s="376">
        <f>Д2!F25</f>
        <v>195793.01</v>
      </c>
      <c r="I7" s="376">
        <f>Д2!F27</f>
        <v>17552.150000000001</v>
      </c>
      <c r="J7" s="377">
        <f>Д2!F29</f>
        <v>27743.5</v>
      </c>
      <c r="K7" s="378">
        <f>SUM(L7:N7)</f>
        <v>241088.66</v>
      </c>
      <c r="L7" s="379">
        <f>Д2!$F$25+Д2!$F$39</f>
        <v>195793.01</v>
      </c>
      <c r="M7" s="379">
        <f>Д2!$F$27+Д2!$F$40</f>
        <v>17552.150000000001</v>
      </c>
      <c r="N7" s="380">
        <f>Д2!$F$29+Д2!$F$41</f>
        <v>27743.5</v>
      </c>
      <c r="O7" s="381">
        <f>SUM(P7:R7)</f>
        <v>241088.66</v>
      </c>
      <c r="P7" s="379">
        <f>Д2!F25</f>
        <v>195793.01</v>
      </c>
      <c r="Q7" s="379">
        <f>Д2!F27</f>
        <v>17552.150000000001</v>
      </c>
      <c r="R7" s="380">
        <f>Д2!F29</f>
        <v>27743.5</v>
      </c>
    </row>
    <row r="8" spans="1:18" s="72" customFormat="1" ht="17.25" customHeight="1" x14ac:dyDescent="0.25">
      <c r="A8" s="73" t="s">
        <v>53</v>
      </c>
      <c r="B8" s="73" t="s">
        <v>14</v>
      </c>
      <c r="C8" s="74" t="s">
        <v>29</v>
      </c>
      <c r="D8" s="75" t="s">
        <v>29</v>
      </c>
      <c r="E8" s="75" t="s">
        <v>29</v>
      </c>
      <c r="F8" s="76" t="s">
        <v>29</v>
      </c>
      <c r="G8" s="255"/>
      <c r="H8" s="256"/>
      <c r="I8" s="256"/>
      <c r="J8" s="256"/>
      <c r="K8" s="74" t="s">
        <v>29</v>
      </c>
      <c r="L8" s="75" t="s">
        <v>29</v>
      </c>
      <c r="M8" s="75" t="s">
        <v>29</v>
      </c>
      <c r="N8" s="76" t="s">
        <v>29</v>
      </c>
      <c r="O8" s="74" t="s">
        <v>29</v>
      </c>
      <c r="P8" s="75" t="s">
        <v>29</v>
      </c>
      <c r="Q8" s="75" t="s">
        <v>29</v>
      </c>
      <c r="R8" s="76" t="s">
        <v>29</v>
      </c>
    </row>
    <row r="9" spans="1:18" s="72" customFormat="1" ht="46.5" customHeight="1" x14ac:dyDescent="0.25">
      <c r="A9" s="73" t="s">
        <v>54</v>
      </c>
      <c r="B9" s="73" t="s">
        <v>14</v>
      </c>
      <c r="C9" s="74" t="s">
        <v>29</v>
      </c>
      <c r="D9" s="75" t="s">
        <v>29</v>
      </c>
      <c r="E9" s="75" t="s">
        <v>29</v>
      </c>
      <c r="F9" s="76" t="s">
        <v>29</v>
      </c>
      <c r="G9" s="255">
        <f>(69.17*209529.78)+(71.92*48473.58)</f>
        <v>17979394.756200001</v>
      </c>
      <c r="H9" s="256">
        <f>G9*195793.01/241088.66</f>
        <v>14601432.590378221</v>
      </c>
      <c r="I9" s="256">
        <f>G9*17552.15/241088.66</f>
        <v>1308966.7248141654</v>
      </c>
      <c r="J9" s="257">
        <f>G9*27743.5/241088.66</f>
        <v>2068995.4410076139</v>
      </c>
      <c r="K9" s="74" t="s">
        <v>29</v>
      </c>
      <c r="L9" s="75" t="s">
        <v>29</v>
      </c>
      <c r="M9" s="75" t="s">
        <v>29</v>
      </c>
      <c r="N9" s="76" t="s">
        <v>29</v>
      </c>
      <c r="O9" s="74" t="s">
        <v>29</v>
      </c>
      <c r="P9" s="75" t="s">
        <v>29</v>
      </c>
      <c r="Q9" s="75" t="s">
        <v>29</v>
      </c>
      <c r="R9" s="76" t="s">
        <v>29</v>
      </c>
    </row>
    <row r="10" spans="1:18" s="72" customFormat="1" ht="46.5" customHeight="1" x14ac:dyDescent="0.25">
      <c r="A10" s="208" t="s">
        <v>84</v>
      </c>
      <c r="B10" s="73" t="s">
        <v>14</v>
      </c>
      <c r="C10" s="209" t="s">
        <v>29</v>
      </c>
      <c r="D10" s="210" t="s">
        <v>29</v>
      </c>
      <c r="E10" s="210" t="s">
        <v>29</v>
      </c>
      <c r="F10" s="211" t="s">
        <v>29</v>
      </c>
      <c r="G10" s="209" t="s">
        <v>29</v>
      </c>
      <c r="H10" s="210" t="s">
        <v>29</v>
      </c>
      <c r="I10" s="210" t="s">
        <v>29</v>
      </c>
      <c r="J10" s="211" t="s">
        <v>29</v>
      </c>
      <c r="K10" s="255"/>
      <c r="L10" s="256"/>
      <c r="M10" s="256"/>
      <c r="N10" s="257"/>
      <c r="O10" s="209" t="s">
        <v>29</v>
      </c>
      <c r="P10" s="210" t="s">
        <v>29</v>
      </c>
      <c r="Q10" s="210" t="s">
        <v>29</v>
      </c>
      <c r="R10" s="211" t="s">
        <v>29</v>
      </c>
    </row>
    <row r="11" spans="1:18" s="84" customFormat="1" ht="64.5" thickBot="1" x14ac:dyDescent="0.3">
      <c r="A11" s="77" t="s">
        <v>563</v>
      </c>
      <c r="B11" s="77" t="s">
        <v>14</v>
      </c>
      <c r="C11" s="78" t="s">
        <v>29</v>
      </c>
      <c r="D11" s="79" t="s">
        <v>29</v>
      </c>
      <c r="E11" s="79" t="s">
        <v>29</v>
      </c>
      <c r="F11" s="80" t="s">
        <v>29</v>
      </c>
      <c r="G11" s="81">
        <f>'4_Структура пл.соб.'!F4-'3_Розподіл пл.соб.'!G8-G9</f>
        <v>0</v>
      </c>
      <c r="H11" s="82">
        <f>IFERROR(ROUND($G$11/$G$7*H7,2),0)</f>
        <v>0</v>
      </c>
      <c r="I11" s="82">
        <f>IFERROR(ROUND($G$11/$G$7*I7,2),0)</f>
        <v>0</v>
      </c>
      <c r="J11" s="83">
        <f>IFERROR(ROUND($G$11/$G$7*J7,2),0)</f>
        <v>0</v>
      </c>
      <c r="K11" s="78">
        <f>'4_Структура пл.соб.'!F5-K10</f>
        <v>4386521.2499999991</v>
      </c>
      <c r="L11" s="79">
        <f>IFERROR(ROUND($K$11/$K$7*L7,2),0)</f>
        <v>3562383.23</v>
      </c>
      <c r="M11" s="79">
        <f>IFERROR(ROUND($K$11/$K$7*M7,2),0)</f>
        <v>319355.03999999998</v>
      </c>
      <c r="N11" s="80">
        <f>IFERROR(ROUND($K$11/$K$7*N7,2),0)</f>
        <v>504782.98</v>
      </c>
      <c r="O11" s="78" t="s">
        <v>29</v>
      </c>
      <c r="P11" s="79" t="s">
        <v>29</v>
      </c>
      <c r="Q11" s="79" t="s">
        <v>29</v>
      </c>
      <c r="R11" s="80" t="s">
        <v>29</v>
      </c>
    </row>
    <row r="12" spans="1:18" s="84" customFormat="1" ht="14.25" customHeight="1" x14ac:dyDescent="0.25">
      <c r="A12" s="555" t="s">
        <v>19</v>
      </c>
      <c r="B12" s="36" t="s">
        <v>14</v>
      </c>
      <c r="C12" s="183">
        <f>G12+K12+O12</f>
        <v>22486787.7762</v>
      </c>
      <c r="D12" s="184">
        <f t="shared" ref="D12:F13" si="0">H12+L12+P12</f>
        <v>18261978.250378221</v>
      </c>
      <c r="E12" s="184">
        <f t="shared" si="0"/>
        <v>1637121.6748141653</v>
      </c>
      <c r="F12" s="185">
        <f t="shared" si="0"/>
        <v>2587687.8510076138</v>
      </c>
      <c r="G12" s="183">
        <f>G11+G8+G9</f>
        <v>17979394.756200001</v>
      </c>
      <c r="H12" s="183">
        <f>H11+H8+H9</f>
        <v>14601432.590378221</v>
      </c>
      <c r="I12" s="183">
        <f>I11+I8+I9</f>
        <v>1308966.7248141654</v>
      </c>
      <c r="J12" s="185">
        <f>J11+J8+J9</f>
        <v>2068995.4410076139</v>
      </c>
      <c r="K12" s="183">
        <f>K11+K10</f>
        <v>4386521.2499999991</v>
      </c>
      <c r="L12" s="184">
        <f>L11+L10</f>
        <v>3562383.23</v>
      </c>
      <c r="M12" s="184">
        <f>M11+M10</f>
        <v>319355.03999999998</v>
      </c>
      <c r="N12" s="185">
        <f>N11+N10</f>
        <v>504782.98</v>
      </c>
      <c r="O12" s="183">
        <f>'4_Структура пл.соб.'!F6</f>
        <v>120871.77000000002</v>
      </c>
      <c r="P12" s="184">
        <f>IFERROR(ROUND($O$12/$O$7*P7,2),0)</f>
        <v>98162.43</v>
      </c>
      <c r="Q12" s="184">
        <f>IFERROR(ROUND($O$12/$O$7*Q7,2),0)</f>
        <v>8799.91</v>
      </c>
      <c r="R12" s="185">
        <f>IFERROR(ROUND($O$12/$O$7*R7,2),0)</f>
        <v>13909.43</v>
      </c>
    </row>
    <row r="13" spans="1:18" s="88" customFormat="1" ht="14.25" customHeight="1" x14ac:dyDescent="0.25">
      <c r="A13" s="556"/>
      <c r="B13" s="40" t="s">
        <v>44</v>
      </c>
      <c r="C13" s="85">
        <f>G13+K13+O13</f>
        <v>93.27</v>
      </c>
      <c r="D13" s="86">
        <f t="shared" si="0"/>
        <v>93.27</v>
      </c>
      <c r="E13" s="86">
        <f t="shared" si="0"/>
        <v>93.27</v>
      </c>
      <c r="F13" s="87">
        <f>J13+N13+R13</f>
        <v>93.27</v>
      </c>
      <c r="G13" s="85">
        <f>IFERROR(ROUND(G12/G$7,2),0)</f>
        <v>74.58</v>
      </c>
      <c r="H13" s="86">
        <f t="shared" ref="H13:Q13" si="1">IFERROR(ROUND(H12/H7,2),0)</f>
        <v>74.58</v>
      </c>
      <c r="I13" s="86">
        <f>IFERROR(ROUND(I12/I7,2),0)</f>
        <v>74.58</v>
      </c>
      <c r="J13" s="87">
        <f>IFERROR(ROUND(J12/J7,2),0)</f>
        <v>74.58</v>
      </c>
      <c r="K13" s="85">
        <f>IFERROR(ROUND(K12/K7,2),0)</f>
        <v>18.190000000000001</v>
      </c>
      <c r="L13" s="86">
        <f>IFERROR(ROUND(L12/L7,2),0)</f>
        <v>18.190000000000001</v>
      </c>
      <c r="M13" s="86">
        <f>IFERROR(ROUND(M12/M7,2),0)</f>
        <v>18.190000000000001</v>
      </c>
      <c r="N13" s="87">
        <f t="shared" si="1"/>
        <v>18.190000000000001</v>
      </c>
      <c r="O13" s="85">
        <f t="shared" si="1"/>
        <v>0.5</v>
      </c>
      <c r="P13" s="86">
        <f t="shared" si="1"/>
        <v>0.5</v>
      </c>
      <c r="Q13" s="86">
        <f t="shared" si="1"/>
        <v>0.5</v>
      </c>
      <c r="R13" s="87">
        <f>IFERROR(ROUND(R12/R7,2),0)</f>
        <v>0.5</v>
      </c>
    </row>
    <row r="14" spans="1:18" s="93" customFormat="1" ht="14.25" customHeight="1" thickBot="1" x14ac:dyDescent="0.3">
      <c r="A14" s="556"/>
      <c r="B14" s="89" t="s">
        <v>40</v>
      </c>
      <c r="C14" s="90">
        <f>IFERROR(ROUND(C12/$C12*100,2),0)</f>
        <v>100</v>
      </c>
      <c r="D14" s="91">
        <f t="shared" ref="D14:R14" si="2">IFERROR(ROUND(D12/$C12*100,2),0)</f>
        <v>81.209999999999994</v>
      </c>
      <c r="E14" s="91">
        <f t="shared" si="2"/>
        <v>7.28</v>
      </c>
      <c r="F14" s="92">
        <f t="shared" si="2"/>
        <v>11.51</v>
      </c>
      <c r="G14" s="90">
        <f t="shared" si="2"/>
        <v>79.959999999999994</v>
      </c>
      <c r="H14" s="91">
        <f t="shared" si="2"/>
        <v>64.930000000000007</v>
      </c>
      <c r="I14" s="91">
        <f t="shared" si="2"/>
        <v>5.82</v>
      </c>
      <c r="J14" s="92">
        <f t="shared" si="2"/>
        <v>9.1999999999999993</v>
      </c>
      <c r="K14" s="90">
        <f t="shared" si="2"/>
        <v>19.510000000000002</v>
      </c>
      <c r="L14" s="91">
        <f t="shared" si="2"/>
        <v>15.84</v>
      </c>
      <c r="M14" s="91">
        <f t="shared" si="2"/>
        <v>1.42</v>
      </c>
      <c r="N14" s="92">
        <f t="shared" si="2"/>
        <v>2.2400000000000002</v>
      </c>
      <c r="O14" s="90">
        <f t="shared" si="2"/>
        <v>0.54</v>
      </c>
      <c r="P14" s="91">
        <f t="shared" si="2"/>
        <v>0.44</v>
      </c>
      <c r="Q14" s="91">
        <f t="shared" si="2"/>
        <v>0.04</v>
      </c>
      <c r="R14" s="92">
        <f t="shared" si="2"/>
        <v>0.06</v>
      </c>
    </row>
    <row r="15" spans="1:18" s="84" customFormat="1" ht="14.25" customHeight="1" x14ac:dyDescent="0.25">
      <c r="A15" s="555" t="s">
        <v>41</v>
      </c>
      <c r="B15" s="36" t="s">
        <v>14</v>
      </c>
      <c r="C15" s="186"/>
      <c r="D15" s="187"/>
      <c r="E15" s="187"/>
      <c r="F15" s="188"/>
      <c r="G15" s="186"/>
      <c r="H15" s="186"/>
      <c r="I15" s="186"/>
      <c r="J15" s="188"/>
      <c r="K15" s="186"/>
      <c r="L15" s="187"/>
      <c r="M15" s="187"/>
      <c r="N15" s="188"/>
      <c r="O15" s="186"/>
      <c r="P15" s="187"/>
      <c r="Q15" s="187"/>
      <c r="R15" s="188"/>
    </row>
    <row r="16" spans="1:18" s="88" customFormat="1" ht="14.25" customHeight="1" x14ac:dyDescent="0.25">
      <c r="A16" s="556"/>
      <c r="B16" s="40" t="s">
        <v>44</v>
      </c>
      <c r="C16" s="85">
        <f>G16+K16+O16</f>
        <v>0</v>
      </c>
      <c r="D16" s="86">
        <f>H16+L16+P16</f>
        <v>0</v>
      </c>
      <c r="E16" s="86">
        <f>I16+M16+Q16</f>
        <v>0</v>
      </c>
      <c r="F16" s="87">
        <f>J16+N16+R16</f>
        <v>0</v>
      </c>
      <c r="G16" s="85">
        <f t="shared" ref="G16:R16" si="3">IFERROR(ROUND(G15/G$7,2),0)</f>
        <v>0</v>
      </c>
      <c r="H16" s="86">
        <f t="shared" si="3"/>
        <v>0</v>
      </c>
      <c r="I16" s="86">
        <f t="shared" si="3"/>
        <v>0</v>
      </c>
      <c r="J16" s="87">
        <f t="shared" si="3"/>
        <v>0</v>
      </c>
      <c r="K16" s="85">
        <f t="shared" si="3"/>
        <v>0</v>
      </c>
      <c r="L16" s="86">
        <f t="shared" si="3"/>
        <v>0</v>
      </c>
      <c r="M16" s="86">
        <f t="shared" si="3"/>
        <v>0</v>
      </c>
      <c r="N16" s="87">
        <f t="shared" si="3"/>
        <v>0</v>
      </c>
      <c r="O16" s="85">
        <f t="shared" si="3"/>
        <v>0</v>
      </c>
      <c r="P16" s="86">
        <f t="shared" si="3"/>
        <v>0</v>
      </c>
      <c r="Q16" s="86">
        <f t="shared" si="3"/>
        <v>0</v>
      </c>
      <c r="R16" s="87">
        <f t="shared" si="3"/>
        <v>0</v>
      </c>
    </row>
    <row r="17" spans="1:18" s="93" customFormat="1" ht="14.25" customHeight="1" thickBot="1" x14ac:dyDescent="0.3">
      <c r="A17" s="557"/>
      <c r="B17" s="97" t="s">
        <v>40</v>
      </c>
      <c r="C17" s="94">
        <f t="shared" ref="C17:R17" si="4">IFERROR(ROUND(C15/$C15*100,2),0)</f>
        <v>0</v>
      </c>
      <c r="D17" s="95">
        <f t="shared" si="4"/>
        <v>0</v>
      </c>
      <c r="E17" s="95">
        <f t="shared" si="4"/>
        <v>0</v>
      </c>
      <c r="F17" s="96">
        <f t="shared" si="4"/>
        <v>0</v>
      </c>
      <c r="G17" s="94">
        <f t="shared" si="4"/>
        <v>0</v>
      </c>
      <c r="H17" s="95">
        <f t="shared" si="4"/>
        <v>0</v>
      </c>
      <c r="I17" s="95">
        <f t="shared" si="4"/>
        <v>0</v>
      </c>
      <c r="J17" s="96">
        <f t="shared" si="4"/>
        <v>0</v>
      </c>
      <c r="K17" s="94">
        <f t="shared" si="4"/>
        <v>0</v>
      </c>
      <c r="L17" s="95">
        <f t="shared" si="4"/>
        <v>0</v>
      </c>
      <c r="M17" s="95">
        <f t="shared" si="4"/>
        <v>0</v>
      </c>
      <c r="N17" s="96">
        <f t="shared" si="4"/>
        <v>0</v>
      </c>
      <c r="O17" s="94">
        <f t="shared" si="4"/>
        <v>0</v>
      </c>
      <c r="P17" s="95">
        <f t="shared" si="4"/>
        <v>0</v>
      </c>
      <c r="Q17" s="95">
        <f t="shared" si="4"/>
        <v>0</v>
      </c>
      <c r="R17" s="96">
        <f t="shared" si="4"/>
        <v>0</v>
      </c>
    </row>
    <row r="18" spans="1:18" s="84" customFormat="1" ht="14.25" customHeight="1" x14ac:dyDescent="0.25">
      <c r="A18" s="555" t="s">
        <v>48</v>
      </c>
      <c r="B18" s="36" t="s">
        <v>14</v>
      </c>
      <c r="C18" s="186"/>
      <c r="D18" s="187"/>
      <c r="E18" s="187"/>
      <c r="F18" s="188"/>
      <c r="G18" s="186"/>
      <c r="H18" s="186"/>
      <c r="I18" s="186"/>
      <c r="J18" s="188"/>
      <c r="K18" s="186"/>
      <c r="L18" s="187"/>
      <c r="M18" s="187"/>
      <c r="N18" s="188"/>
      <c r="O18" s="186"/>
      <c r="P18" s="187"/>
      <c r="Q18" s="187"/>
      <c r="R18" s="188"/>
    </row>
    <row r="19" spans="1:18" s="88" customFormat="1" ht="14.25" customHeight="1" x14ac:dyDescent="0.25">
      <c r="A19" s="556"/>
      <c r="B19" s="40" t="s">
        <v>44</v>
      </c>
      <c r="C19" s="85">
        <f>G19+K19+O19</f>
        <v>0</v>
      </c>
      <c r="D19" s="86">
        <f>H19+L19+P19</f>
        <v>0</v>
      </c>
      <c r="E19" s="86">
        <f>I19+M19+Q19</f>
        <v>0</v>
      </c>
      <c r="F19" s="87">
        <f>J19+N19+R19</f>
        <v>0</v>
      </c>
      <c r="G19" s="85">
        <f t="shared" ref="G19:R19" si="5">IFERROR(ROUND(G18/G$7,2),0)</f>
        <v>0</v>
      </c>
      <c r="H19" s="86">
        <f t="shared" si="5"/>
        <v>0</v>
      </c>
      <c r="I19" s="86">
        <f t="shared" si="5"/>
        <v>0</v>
      </c>
      <c r="J19" s="87">
        <f t="shared" si="5"/>
        <v>0</v>
      </c>
      <c r="K19" s="85">
        <f t="shared" si="5"/>
        <v>0</v>
      </c>
      <c r="L19" s="86">
        <f t="shared" si="5"/>
        <v>0</v>
      </c>
      <c r="M19" s="86">
        <f t="shared" si="5"/>
        <v>0</v>
      </c>
      <c r="N19" s="87">
        <f t="shared" si="5"/>
        <v>0</v>
      </c>
      <c r="O19" s="85">
        <f t="shared" si="5"/>
        <v>0</v>
      </c>
      <c r="P19" s="86">
        <f t="shared" si="5"/>
        <v>0</v>
      </c>
      <c r="Q19" s="86">
        <f t="shared" si="5"/>
        <v>0</v>
      </c>
      <c r="R19" s="87">
        <f t="shared" si="5"/>
        <v>0</v>
      </c>
    </row>
    <row r="20" spans="1:18" s="93" customFormat="1" ht="14.25" customHeight="1" thickBot="1" x14ac:dyDescent="0.3">
      <c r="A20" s="556"/>
      <c r="B20" s="89" t="s">
        <v>40</v>
      </c>
      <c r="C20" s="94">
        <f t="shared" ref="C20:R20" si="6">IFERROR(ROUND(C18/$C18*100,2),0)</f>
        <v>0</v>
      </c>
      <c r="D20" s="95">
        <f t="shared" si="6"/>
        <v>0</v>
      </c>
      <c r="E20" s="95">
        <f t="shared" si="6"/>
        <v>0</v>
      </c>
      <c r="F20" s="96">
        <f t="shared" si="6"/>
        <v>0</v>
      </c>
      <c r="G20" s="94">
        <f t="shared" si="6"/>
        <v>0</v>
      </c>
      <c r="H20" s="95">
        <f t="shared" si="6"/>
        <v>0</v>
      </c>
      <c r="I20" s="95">
        <f t="shared" si="6"/>
        <v>0</v>
      </c>
      <c r="J20" s="96">
        <f t="shared" si="6"/>
        <v>0</v>
      </c>
      <c r="K20" s="94">
        <f t="shared" si="6"/>
        <v>0</v>
      </c>
      <c r="L20" s="95">
        <f t="shared" si="6"/>
        <v>0</v>
      </c>
      <c r="M20" s="95">
        <f t="shared" si="6"/>
        <v>0</v>
      </c>
      <c r="N20" s="96">
        <f t="shared" si="6"/>
        <v>0</v>
      </c>
      <c r="O20" s="94">
        <f t="shared" si="6"/>
        <v>0</v>
      </c>
      <c r="P20" s="95">
        <f t="shared" si="6"/>
        <v>0</v>
      </c>
      <c r="Q20" s="95">
        <f t="shared" si="6"/>
        <v>0</v>
      </c>
      <c r="R20" s="96">
        <f t="shared" si="6"/>
        <v>0</v>
      </c>
    </row>
    <row r="21" spans="1:18" s="84" customFormat="1" ht="20.25" customHeight="1" x14ac:dyDescent="0.25">
      <c r="A21" s="555" t="s">
        <v>554</v>
      </c>
      <c r="B21" s="36" t="s">
        <v>14</v>
      </c>
      <c r="C21" s="183">
        <f t="shared" ref="C21:R21" si="7">C15+C18+C12</f>
        <v>22486787.7762</v>
      </c>
      <c r="D21" s="184">
        <f t="shared" si="7"/>
        <v>18261978.250378221</v>
      </c>
      <c r="E21" s="184">
        <f t="shared" si="7"/>
        <v>1637121.6748141653</v>
      </c>
      <c r="F21" s="185">
        <f t="shared" si="7"/>
        <v>2587687.8510076138</v>
      </c>
      <c r="G21" s="183">
        <f t="shared" si="7"/>
        <v>17979394.756200001</v>
      </c>
      <c r="H21" s="183">
        <f t="shared" si="7"/>
        <v>14601432.590378221</v>
      </c>
      <c r="I21" s="183">
        <f t="shared" si="7"/>
        <v>1308966.7248141654</v>
      </c>
      <c r="J21" s="185">
        <f t="shared" si="7"/>
        <v>2068995.4410076139</v>
      </c>
      <c r="K21" s="183">
        <f t="shared" si="7"/>
        <v>4386521.2499999991</v>
      </c>
      <c r="L21" s="184">
        <f t="shared" si="7"/>
        <v>3562383.23</v>
      </c>
      <c r="M21" s="184">
        <f t="shared" si="7"/>
        <v>319355.03999999998</v>
      </c>
      <c r="N21" s="185">
        <f t="shared" si="7"/>
        <v>504782.98</v>
      </c>
      <c r="O21" s="183">
        <f t="shared" si="7"/>
        <v>120871.77000000002</v>
      </c>
      <c r="P21" s="184">
        <f t="shared" si="7"/>
        <v>98162.43</v>
      </c>
      <c r="Q21" s="184">
        <f t="shared" si="7"/>
        <v>8799.91</v>
      </c>
      <c r="R21" s="185">
        <f t="shared" si="7"/>
        <v>13909.43</v>
      </c>
    </row>
    <row r="22" spans="1:18" s="88" customFormat="1" ht="20.25" customHeight="1" x14ac:dyDescent="0.25">
      <c r="A22" s="556"/>
      <c r="B22" s="40" t="s">
        <v>44</v>
      </c>
      <c r="C22" s="85">
        <f>G22+K22+O22</f>
        <v>93.27</v>
      </c>
      <c r="D22" s="86">
        <f>H22+L22+P22</f>
        <v>93.27</v>
      </c>
      <c r="E22" s="86">
        <f>I22+M22+Q22</f>
        <v>93.27</v>
      </c>
      <c r="F22" s="87">
        <f>J22+N22+R22</f>
        <v>93.27</v>
      </c>
      <c r="G22" s="85">
        <f>IFERROR(ROUND(G21/G$7,2),0)</f>
        <v>74.58</v>
      </c>
      <c r="H22" s="86">
        <f>IFERROR(ROUND(H21/H$7,2),0)</f>
        <v>74.58</v>
      </c>
      <c r="I22" s="86">
        <f t="shared" ref="I22:R22" si="8">IFERROR(ROUND(I21/I$7,2),0)</f>
        <v>74.58</v>
      </c>
      <c r="J22" s="87">
        <f>IFERROR(ROUND(J21/J$7,2),0)</f>
        <v>74.58</v>
      </c>
      <c r="K22" s="85">
        <f t="shared" si="8"/>
        <v>18.190000000000001</v>
      </c>
      <c r="L22" s="86">
        <f t="shared" si="8"/>
        <v>18.190000000000001</v>
      </c>
      <c r="M22" s="86">
        <f t="shared" si="8"/>
        <v>18.190000000000001</v>
      </c>
      <c r="N22" s="87">
        <f t="shared" si="8"/>
        <v>18.190000000000001</v>
      </c>
      <c r="O22" s="85">
        <f t="shared" si="8"/>
        <v>0.5</v>
      </c>
      <c r="P22" s="86">
        <f t="shared" si="8"/>
        <v>0.5</v>
      </c>
      <c r="Q22" s="86">
        <f t="shared" si="8"/>
        <v>0.5</v>
      </c>
      <c r="R22" s="87">
        <f t="shared" si="8"/>
        <v>0.5</v>
      </c>
    </row>
    <row r="23" spans="1:18" s="93" customFormat="1" ht="20.25" customHeight="1" thickBot="1" x14ac:dyDescent="0.3">
      <c r="A23" s="557"/>
      <c r="B23" s="97" t="s">
        <v>40</v>
      </c>
      <c r="C23" s="94">
        <f>IFERROR(ROUND(C21/$C21*100,2),0)</f>
        <v>100</v>
      </c>
      <c r="D23" s="95">
        <f t="shared" ref="D23:R23" si="9">IFERROR(ROUND(D21/$C21*100,2),0)</f>
        <v>81.209999999999994</v>
      </c>
      <c r="E23" s="95">
        <f t="shared" si="9"/>
        <v>7.28</v>
      </c>
      <c r="F23" s="96">
        <f t="shared" si="9"/>
        <v>11.51</v>
      </c>
      <c r="G23" s="94">
        <f>IFERROR(ROUND(G21/$C21*100,2),0)</f>
        <v>79.959999999999994</v>
      </c>
      <c r="H23" s="95">
        <f>IFERROR(ROUND(H21/$C21*100,2),0)</f>
        <v>64.930000000000007</v>
      </c>
      <c r="I23" s="95">
        <f>IFERROR(ROUND(I21/$C21*100,2),0)</f>
        <v>5.82</v>
      </c>
      <c r="J23" s="96">
        <f t="shared" si="9"/>
        <v>9.1999999999999993</v>
      </c>
      <c r="K23" s="94">
        <f t="shared" si="9"/>
        <v>19.510000000000002</v>
      </c>
      <c r="L23" s="95">
        <f t="shared" si="9"/>
        <v>15.84</v>
      </c>
      <c r="M23" s="95">
        <f t="shared" si="9"/>
        <v>1.42</v>
      </c>
      <c r="N23" s="96">
        <f t="shared" si="9"/>
        <v>2.2400000000000002</v>
      </c>
      <c r="O23" s="94">
        <f t="shared" si="9"/>
        <v>0.54</v>
      </c>
      <c r="P23" s="95">
        <f t="shared" si="9"/>
        <v>0.44</v>
      </c>
      <c r="Q23" s="95">
        <f t="shared" si="9"/>
        <v>0.04</v>
      </c>
      <c r="R23" s="96">
        <f t="shared" si="9"/>
        <v>0.06</v>
      </c>
    </row>
  </sheetData>
  <sheetProtection password="E995" sheet="1" objects="1" scenarios="1" selectLockedCells="1"/>
  <mergeCells count="20">
    <mergeCell ref="K3:N3"/>
    <mergeCell ref="K4:K5"/>
    <mergeCell ref="L4:N4"/>
    <mergeCell ref="A1:R1"/>
    <mergeCell ref="O3:R3"/>
    <mergeCell ref="O4:O5"/>
    <mergeCell ref="P4:R4"/>
    <mergeCell ref="G2:R2"/>
    <mergeCell ref="C2:F2"/>
    <mergeCell ref="C3:C5"/>
    <mergeCell ref="D3:F4"/>
    <mergeCell ref="G3:J3"/>
    <mergeCell ref="G4:G5"/>
    <mergeCell ref="H4:J4"/>
    <mergeCell ref="B2:B5"/>
    <mergeCell ref="A21:A23"/>
    <mergeCell ref="A12:A14"/>
    <mergeCell ref="A15:A17"/>
    <mergeCell ref="A18:A20"/>
    <mergeCell ref="A2:A5"/>
  </mergeCells>
  <pageMargins left="0.24032738095238096" right="0.265625" top="0.74803149606299213" bottom="0.74803149606299213"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FF00"/>
  </sheetPr>
  <dimension ref="A1:Q20"/>
  <sheetViews>
    <sheetView view="pageBreakPreview" zoomScale="85" zoomScaleNormal="85" zoomScaleSheetLayoutView="85" workbookViewId="0">
      <selection sqref="A1:G21"/>
    </sheetView>
  </sheetViews>
  <sheetFormatPr defaultRowHeight="15" x14ac:dyDescent="0.25"/>
  <cols>
    <col min="1" max="1" width="24.28515625" style="1" customWidth="1"/>
    <col min="2" max="2" width="18.5703125" style="1" customWidth="1"/>
    <col min="3" max="3" width="19.85546875" style="1" customWidth="1"/>
    <col min="4" max="5" width="18.5703125" style="4" customWidth="1"/>
    <col min="6" max="6" width="18.5703125" style="2" customWidth="1"/>
    <col min="7" max="7" width="0.42578125" style="1" customWidth="1"/>
    <col min="8" max="9" width="10.85546875" style="1" customWidth="1"/>
    <col min="10" max="11" width="9.28515625" style="405" customWidth="1"/>
    <col min="12" max="13" width="10.7109375" style="1" customWidth="1"/>
    <col min="14" max="14" width="10" style="1" bestFit="1" customWidth="1"/>
    <col min="15" max="15" width="9.85546875" style="1" customWidth="1"/>
    <col min="16" max="17" width="11.140625" style="1" customWidth="1"/>
    <col min="18" max="16384" width="9.140625" style="1"/>
  </cols>
  <sheetData>
    <row r="1" spans="1:17" ht="39.75" customHeight="1" x14ac:dyDescent="0.25">
      <c r="A1" s="567" t="str">
        <f>"Структура планової собівартості теплової енергії (виробництво, транспортування, постачання) ліцензіата "&amp;'1_Структура по елементах'!A3:B3</f>
        <v>Структура планової собівартості теплової енергії (виробництво, транспортування, постачання) ліцензіата Кузнецовське міське комунальне підприємство 2017 рік</v>
      </c>
      <c r="B1" s="567"/>
      <c r="C1" s="567"/>
      <c r="D1" s="567"/>
      <c r="E1" s="567"/>
      <c r="F1" s="567"/>
    </row>
    <row r="2" spans="1:17" ht="12.75" customHeight="1" thickBot="1" x14ac:dyDescent="0.3">
      <c r="F2" s="6" t="s">
        <v>14</v>
      </c>
      <c r="H2" s="566" t="s">
        <v>0</v>
      </c>
      <c r="I2" s="566"/>
      <c r="J2" s="566" t="s">
        <v>1</v>
      </c>
      <c r="K2" s="566"/>
      <c r="L2" s="566" t="s">
        <v>575</v>
      </c>
      <c r="M2" s="566"/>
      <c r="N2" s="566" t="s">
        <v>3</v>
      </c>
      <c r="O2" s="566"/>
      <c r="P2" s="566" t="s">
        <v>576</v>
      </c>
      <c r="Q2" s="566"/>
    </row>
    <row r="3" spans="1:17" ht="47.25" customHeight="1" thickBot="1" x14ac:dyDescent="0.3">
      <c r="A3" s="16" t="s">
        <v>18</v>
      </c>
      <c r="B3" s="15" t="s">
        <v>0</v>
      </c>
      <c r="C3" s="384" t="s">
        <v>1</v>
      </c>
      <c r="D3" s="14" t="s">
        <v>372</v>
      </c>
      <c r="E3" s="384" t="s">
        <v>3</v>
      </c>
      <c r="F3" s="139" t="s">
        <v>19</v>
      </c>
      <c r="H3" s="445">
        <v>2015</v>
      </c>
      <c r="I3" s="406">
        <v>2016</v>
      </c>
      <c r="J3" s="445">
        <v>2015</v>
      </c>
      <c r="K3" s="481">
        <v>2016</v>
      </c>
      <c r="L3" s="445">
        <v>2015</v>
      </c>
      <c r="M3" s="481">
        <v>2016</v>
      </c>
      <c r="N3" s="445">
        <v>2015</v>
      </c>
      <c r="O3" s="481">
        <v>2016</v>
      </c>
      <c r="P3" s="445">
        <v>2015</v>
      </c>
      <c r="Q3" s="481">
        <v>2016</v>
      </c>
    </row>
    <row r="4" spans="1:17" x14ac:dyDescent="0.25">
      <c r="A4" s="17" t="s">
        <v>12</v>
      </c>
      <c r="B4" s="345">
        <f>SUM('1_Структура по елементах'!AF:AF)-'1_Структура по елементах'!AF10-'1_Структура по елементах'!AF2</f>
        <v>17979394.756200001</v>
      </c>
      <c r="C4" s="346">
        <f>IFERROR(ROUND(C$11/SUM(B$4:B$6)*B4,2),0)</f>
        <v>0</v>
      </c>
      <c r="D4" s="347">
        <f>C4+B4</f>
        <v>17979394.756200001</v>
      </c>
      <c r="E4" s="348">
        <v>0</v>
      </c>
      <c r="F4" s="447">
        <f>D4+E4</f>
        <v>17979394.756200001</v>
      </c>
      <c r="H4" s="446">
        <f>SUM('1_Структура по елементах'!H:H)-'1_Структура по елементах'!H10-'1_Структура по елементах'!H2</f>
        <v>19979528</v>
      </c>
      <c r="I4" s="444">
        <f>SUM('1_Структура по елементах'!T:T)-'1_Структура по елементах'!T10-'1_Структура по елементах'!T2</f>
        <v>19652018</v>
      </c>
      <c r="J4" s="446">
        <f>IFERROR(ROUND(J$11/SUM(H$4:H$6)*H4,2),0)</f>
        <v>0</v>
      </c>
      <c r="K4" s="444">
        <f>IFERROR(ROUND(K$11/SUM(I$4:I$6)*I4,2),0)</f>
        <v>0</v>
      </c>
      <c r="L4" s="446">
        <f>H4+J4</f>
        <v>19979528</v>
      </c>
      <c r="M4" s="444">
        <f t="shared" ref="M4:M9" si="0">I4+K4</f>
        <v>19652018</v>
      </c>
      <c r="N4" s="446">
        <f>IFERROR(ROUND(N$11/SUM(L$4:L$6)*L4,2),0)</f>
        <v>184244.93</v>
      </c>
      <c r="O4" s="444">
        <f t="shared" ref="O4" si="1">IFERROR(ROUND(O$11/SUM(M$4:M$6)*M4,2),0)</f>
        <v>197595.57</v>
      </c>
      <c r="P4" s="446">
        <f>L4+N4</f>
        <v>20163772.93</v>
      </c>
      <c r="Q4" s="444">
        <f t="shared" ref="Q4:Q9" si="2">M4+O4</f>
        <v>19849613.57</v>
      </c>
    </row>
    <row r="5" spans="1:17" x14ac:dyDescent="0.25">
      <c r="A5" s="18" t="s">
        <v>15</v>
      </c>
      <c r="B5" s="349">
        <f>SUM('1_Структура по елементах'!AH:AH)-'1_Структура по елементах'!AH10-'1_Структура по елементах'!AH2</f>
        <v>3946334.4399999995</v>
      </c>
      <c r="C5" s="350">
        <f>IFERROR(ROUND(C$11/SUM(B$4:B$6)*B5,2),0)</f>
        <v>0</v>
      </c>
      <c r="D5" s="351">
        <f>C5+B5</f>
        <v>3946334.4399999995</v>
      </c>
      <c r="E5" s="352">
        <f>IFERROR(ROUND(E$11/SUM(D$5:D$6)*D5,2),0)</f>
        <v>440186.81</v>
      </c>
      <c r="F5" s="448">
        <f>D5+E5</f>
        <v>4386521.2499999991</v>
      </c>
      <c r="H5" s="446">
        <f>SUM('1_Структура по елементах'!I:I)-'1_Структура по елементах'!I10-'1_Структура по елементах'!I2</f>
        <v>2376348.92</v>
      </c>
      <c r="I5" s="444">
        <f>SUM('1_Структура по елементах'!U:U)-'1_Структура по елементах'!U10-'1_Структура по елементах'!U2</f>
        <v>2040658</v>
      </c>
      <c r="J5" s="446">
        <f t="shared" ref="J5:J6" si="3">IFERROR(ROUND(J$11/SUM(H$4:H$6)*H5,2),0)</f>
        <v>0</v>
      </c>
      <c r="K5" s="444">
        <f t="shared" ref="K5:K6" si="4">IFERROR(ROUND(K$11/SUM(I$4:I$6)*I5,2),0)</f>
        <v>0</v>
      </c>
      <c r="L5" s="446">
        <f t="shared" ref="L5:L9" si="5">H5+J5</f>
        <v>2376348.92</v>
      </c>
      <c r="M5" s="444">
        <f t="shared" si="0"/>
        <v>2040658</v>
      </c>
      <c r="N5" s="446">
        <f>IFERROR(ROUND(N$11/SUM(L$4:L$6)*L5,2),0)</f>
        <v>21913.94</v>
      </c>
      <c r="O5" s="444">
        <f>IFERROR(ROUND(O$11/SUM(M$4:M$6)*M5,2),0)</f>
        <v>20518.25</v>
      </c>
      <c r="P5" s="446">
        <f t="shared" ref="P5:P9" si="6">L5+N5</f>
        <v>2398262.86</v>
      </c>
      <c r="Q5" s="444">
        <f t="shared" si="2"/>
        <v>2061176.25</v>
      </c>
    </row>
    <row r="6" spans="1:17" ht="15.75" thickBot="1" x14ac:dyDescent="0.3">
      <c r="A6" s="136" t="s">
        <v>16</v>
      </c>
      <c r="B6" s="353">
        <f>SUM('1_Структура по елементах'!AJ:AJ)-'1_Структура по елементах'!AJ10-'1_Структура по елементах'!AJ2</f>
        <v>108742.30000000002</v>
      </c>
      <c r="C6" s="354">
        <f>IFERROR(ROUND(C$11/SUM(B$4:B$6)*B6,2),0)</f>
        <v>0</v>
      </c>
      <c r="D6" s="355">
        <f>C6+B6</f>
        <v>108742.30000000002</v>
      </c>
      <c r="E6" s="356">
        <f>IFERROR(ROUND(E$11/SUM(D$5:D$6)*D6,2),0)</f>
        <v>12129.47</v>
      </c>
      <c r="F6" s="449">
        <f>D6+E6</f>
        <v>120871.77000000002</v>
      </c>
      <c r="H6" s="446">
        <f>SUM('1_Структура по елементах'!J:J)-'1_Структура по елементах'!J10-'1_Структура по елементах'!J2</f>
        <v>64471</v>
      </c>
      <c r="I6" s="444">
        <f>SUM('1_Структура по елементах'!V:V)-'1_Структура по елементах'!V10-'1_Структура по елементах'!V2</f>
        <v>67676</v>
      </c>
      <c r="J6" s="446">
        <f t="shared" si="3"/>
        <v>0</v>
      </c>
      <c r="K6" s="444">
        <f t="shared" si="4"/>
        <v>0</v>
      </c>
      <c r="L6" s="446">
        <f t="shared" si="5"/>
        <v>64471</v>
      </c>
      <c r="M6" s="444">
        <f t="shared" si="0"/>
        <v>67676</v>
      </c>
      <c r="N6" s="446">
        <f t="shared" ref="N6" si="7">IFERROR(ROUND(N$11/SUM(L$4:L$6)*L6,2),0)</f>
        <v>594.53</v>
      </c>
      <c r="O6" s="444">
        <f>IFERROR(ROUND(O$11/SUM(M$4:M$6)*M6,2),0)</f>
        <v>680.46</v>
      </c>
      <c r="P6" s="446">
        <f t="shared" si="6"/>
        <v>65065.53</v>
      </c>
      <c r="Q6" s="444">
        <f t="shared" si="2"/>
        <v>68356.460000000006</v>
      </c>
    </row>
    <row r="7" spans="1:17" ht="15.75" thickBot="1" x14ac:dyDescent="0.3">
      <c r="A7" s="137" t="s">
        <v>57</v>
      </c>
      <c r="B7" s="357">
        <f>SUM(B4:B6)</f>
        <v>22034471.496199999</v>
      </c>
      <c r="C7" s="358">
        <f>C11</f>
        <v>0</v>
      </c>
      <c r="D7" s="357">
        <f>SUM(D4:D6)</f>
        <v>22034471.496199999</v>
      </c>
      <c r="E7" s="359">
        <f>E11</f>
        <v>452316.28</v>
      </c>
      <c r="F7" s="450">
        <f>B7+C7+E7</f>
        <v>22486787.7762</v>
      </c>
      <c r="H7" s="446">
        <f t="shared" ref="H7:I7" si="8">SUM(H4:H6)</f>
        <v>22420347.920000002</v>
      </c>
      <c r="I7" s="444">
        <f t="shared" si="8"/>
        <v>21760352</v>
      </c>
      <c r="J7" s="446">
        <f>J11</f>
        <v>0</v>
      </c>
      <c r="K7" s="444">
        <f>K11</f>
        <v>0</v>
      </c>
      <c r="L7" s="446">
        <f t="shared" si="5"/>
        <v>22420347.920000002</v>
      </c>
      <c r="M7" s="444">
        <f t="shared" si="0"/>
        <v>21760352</v>
      </c>
      <c r="N7" s="446">
        <f>N11</f>
        <v>206753.41</v>
      </c>
      <c r="O7" s="444">
        <f>O11</f>
        <v>218794.28</v>
      </c>
      <c r="P7" s="446">
        <f t="shared" si="6"/>
        <v>22627101.330000002</v>
      </c>
      <c r="Q7" s="444">
        <f t="shared" si="2"/>
        <v>21979146.280000001</v>
      </c>
    </row>
    <row r="8" spans="1:17" ht="15.75" thickBot="1" x14ac:dyDescent="0.3">
      <c r="A8" s="138" t="s">
        <v>58</v>
      </c>
      <c r="B8" s="360">
        <f>SUM('1_Структура по елементах'!AL:AL)-'1_Структура по елементах'!AL10-'1_Структура по елементах'!AL2</f>
        <v>19961989.890000001</v>
      </c>
      <c r="C8" s="360">
        <f>C12</f>
        <v>0</v>
      </c>
      <c r="D8" s="360">
        <f>C8+B8</f>
        <v>19961989.890000001</v>
      </c>
      <c r="E8" s="360">
        <f>E12</f>
        <v>3567807.580000001</v>
      </c>
      <c r="F8" s="451">
        <f>D8+E8</f>
        <v>23529797.470000003</v>
      </c>
      <c r="H8" s="446">
        <f>SUM('1_Структура по елементах'!K:K)-'1_Структура по елементах'!K10-'1_Структура по елементах'!K2</f>
        <v>70109207</v>
      </c>
      <c r="I8" s="444">
        <f>SUM('1_Структура по елементах'!W:W)-'1_Структура по елементах'!W10-'1_Структура по елементах'!W2</f>
        <v>67611441</v>
      </c>
      <c r="J8" s="446">
        <f>J9-J7</f>
        <v>0</v>
      </c>
      <c r="K8" s="444">
        <f>K9-K7</f>
        <v>0</v>
      </c>
      <c r="L8" s="446">
        <f t="shared" si="5"/>
        <v>70109207</v>
      </c>
      <c r="M8" s="444">
        <f t="shared" si="0"/>
        <v>67611441</v>
      </c>
      <c r="N8" s="446">
        <f>N9-N7</f>
        <v>5596570.5899999999</v>
      </c>
      <c r="O8" s="444">
        <f>O9-O7</f>
        <v>5841450.7199999997</v>
      </c>
      <c r="P8" s="446">
        <f t="shared" si="6"/>
        <v>75705777.590000004</v>
      </c>
      <c r="Q8" s="444">
        <f t="shared" si="2"/>
        <v>73452891.719999999</v>
      </c>
    </row>
    <row r="9" spans="1:17" s="2" customFormat="1" ht="25.5" customHeight="1" thickBot="1" x14ac:dyDescent="0.3">
      <c r="A9" s="139" t="s">
        <v>17</v>
      </c>
      <c r="B9" s="361">
        <f>B7+B8</f>
        <v>41996461.386199996</v>
      </c>
      <c r="C9" s="361">
        <f>SUM('1_Структура по елементах'!AC:AC)-'1_Структура по елементах'!AC10-'1_Структура по елементах'!AC2</f>
        <v>0</v>
      </c>
      <c r="D9" s="361">
        <f>D7+D8</f>
        <v>41996461.386199996</v>
      </c>
      <c r="E9" s="361">
        <f>SUM('1_Структура по елементах'!AD:AD)-'1_Структура по елементах'!AD10-'1_Структура по елементах'!AD2</f>
        <v>4020123.8600000008</v>
      </c>
      <c r="F9" s="452">
        <f>F7+F8</f>
        <v>46016585.246200003</v>
      </c>
      <c r="H9" s="446">
        <f t="shared" ref="H9:I9" si="9">H7+H8</f>
        <v>92529554.920000002</v>
      </c>
      <c r="I9" s="444">
        <f t="shared" si="9"/>
        <v>89371793</v>
      </c>
      <c r="J9" s="446">
        <f>SUM('1_Структура по елементах'!E:E)-'1_Структура по елементах'!E10-'1_Структура по елементах'!E2</f>
        <v>0</v>
      </c>
      <c r="K9" s="444">
        <f>SUM('1_Структура по елементах'!Q:Q)-'1_Структура по елементах'!Q10-'1_Структура по елементах'!Q2</f>
        <v>0</v>
      </c>
      <c r="L9" s="446">
        <f t="shared" si="5"/>
        <v>92529554.920000002</v>
      </c>
      <c r="M9" s="444">
        <f t="shared" si="0"/>
        <v>89371793</v>
      </c>
      <c r="N9" s="446">
        <f>SUM('1_Структура по елементах'!F:F)-'1_Структура по елементах'!F10-'1_Структура по елементах'!F2</f>
        <v>5803324</v>
      </c>
      <c r="O9" s="444">
        <f>SUM('1_Структура по елементах'!R:R)-'1_Структура по елементах'!R10-'1_Структура по елементах'!R2</f>
        <v>6060245</v>
      </c>
      <c r="P9" s="446">
        <f t="shared" si="6"/>
        <v>98332878.920000002</v>
      </c>
      <c r="Q9" s="444">
        <f t="shared" si="2"/>
        <v>95432038</v>
      </c>
    </row>
    <row r="10" spans="1:17" ht="16.5" thickBot="1" x14ac:dyDescent="0.3">
      <c r="A10" s="5" t="s">
        <v>30</v>
      </c>
      <c r="C10" s="3"/>
      <c r="N10" s="443"/>
      <c r="O10" s="443"/>
    </row>
    <row r="11" spans="1:17" ht="19.5" thickBot="1" x14ac:dyDescent="0.3">
      <c r="A11" s="2" t="s">
        <v>541</v>
      </c>
      <c r="C11" s="140">
        <f>IFERROR(ROUND(C9/'1_Структура по елементах'!$AB$14*'1_Структура по елементах'!$AE$14,2),0)</f>
        <v>0</v>
      </c>
      <c r="D11" s="7">
        <f>IFERROR(ROUND(C11/C$9*100,2)&amp;"%",0)</f>
        <v>0</v>
      </c>
      <c r="E11" s="140">
        <f>IFERROR(ROUND(E9/'1_Структура по елементах'!$AB$14*'1_Структура по елементах'!$AE$14,2),0)</f>
        <v>452316.28</v>
      </c>
      <c r="F11" s="7" t="str">
        <f>IFERROR(ROUND(E11/E$9*100,2)&amp;"%",0)</f>
        <v>11,25%</v>
      </c>
      <c r="J11" s="446">
        <f>IFERROR(ROUND(J9/'1_Структура по елементах'!D14*'1_Структура по елементах'!G14,2),0)</f>
        <v>0</v>
      </c>
      <c r="K11" s="444">
        <f>IFERROR(ROUND(K9/'1_Структура по елементах'!P14*'1_Структура по елементах'!S14,2),0)</f>
        <v>0</v>
      </c>
      <c r="N11" s="446">
        <f>IFERROR(ROUND(N9/'1_Структура по елементах'!D14*'1_Структура по елементах'!G14,2),0)</f>
        <v>206753.41</v>
      </c>
      <c r="O11" s="444">
        <f>IFERROR(ROUND(O9/'1_Структура по елементах'!P14*'1_Структура по елементах'!S14,2),0)</f>
        <v>218794.28</v>
      </c>
    </row>
    <row r="12" spans="1:17" ht="19.5" thickBot="1" x14ac:dyDescent="0.3">
      <c r="A12" s="2" t="s">
        <v>542</v>
      </c>
      <c r="C12" s="19">
        <f>C9-C11</f>
        <v>0</v>
      </c>
      <c r="D12" s="7">
        <f>IFERROR(ROUND(C12/C$9*100,2)&amp;"%",0)</f>
        <v>0</v>
      </c>
      <c r="E12" s="19">
        <f>E9-E11</f>
        <v>3567807.580000001</v>
      </c>
      <c r="F12" s="7" t="str">
        <f>IFERROR(ROUND(E12/E$9*100,2)&amp;"%",0)</f>
        <v>88,75%</v>
      </c>
      <c r="J12" s="446" t="e">
        <f>ROUND(J11/J9*100,2)&amp;" %"</f>
        <v>#DIV/0!</v>
      </c>
      <c r="K12" s="444" t="e">
        <f>ROUND(K11/K9*100,2)&amp;" %"</f>
        <v>#DIV/0!</v>
      </c>
      <c r="N12" s="446" t="str">
        <f>ROUND(N11/N9*100,2)&amp;" %"</f>
        <v>3,56 %</v>
      </c>
      <c r="O12" s="444" t="str">
        <f t="shared" ref="O12" si="10">ROUND(O11/O9*100,2)&amp;" %"</f>
        <v>3,61 %</v>
      </c>
    </row>
    <row r="14" spans="1:17" ht="31.5" customHeight="1" x14ac:dyDescent="0.25">
      <c r="A14" s="570" t="s">
        <v>560</v>
      </c>
      <c r="B14" s="570"/>
      <c r="C14" s="570"/>
      <c r="D14" s="570"/>
      <c r="E14" s="570"/>
      <c r="F14" s="570"/>
      <c r="G14" s="570"/>
    </row>
    <row r="15" spans="1:17" ht="30" customHeight="1" x14ac:dyDescent="0.25">
      <c r="A15" s="568" t="s">
        <v>561</v>
      </c>
      <c r="B15" s="568"/>
      <c r="C15" s="568"/>
      <c r="D15" s="568"/>
      <c r="E15" s="568"/>
      <c r="F15" s="568"/>
      <c r="G15" s="568"/>
    </row>
    <row r="16" spans="1:17" ht="30.75" customHeight="1" x14ac:dyDescent="0.25">
      <c r="A16" s="569" t="s">
        <v>562</v>
      </c>
      <c r="B16" s="569"/>
      <c r="C16" s="569"/>
      <c r="D16" s="569"/>
      <c r="E16" s="569"/>
      <c r="F16" s="569"/>
      <c r="G16" s="569"/>
    </row>
    <row r="18" spans="1:6" x14ac:dyDescent="0.25">
      <c r="A18" s="487" t="s">
        <v>651</v>
      </c>
      <c r="F18" s="2" t="s">
        <v>652</v>
      </c>
    </row>
    <row r="20" spans="1:6" x14ac:dyDescent="0.25">
      <c r="A20" s="487" t="s">
        <v>653</v>
      </c>
      <c r="F20" s="2" t="s">
        <v>654</v>
      </c>
    </row>
  </sheetData>
  <sheetProtection selectLockedCells="1"/>
  <mergeCells count="9">
    <mergeCell ref="N2:O2"/>
    <mergeCell ref="P2:Q2"/>
    <mergeCell ref="A1:F1"/>
    <mergeCell ref="A15:G15"/>
    <mergeCell ref="A16:G16"/>
    <mergeCell ref="A14:G14"/>
    <mergeCell ref="H2:I2"/>
    <mergeCell ref="L2:M2"/>
    <mergeCell ref="J2:K2"/>
  </mergeCells>
  <pageMargins left="0.7" right="0.7" top="0.75" bottom="0.75" header="0.3" footer="0.3"/>
  <pageSetup paperSize="9" orientation="landscape" r:id="rId1"/>
  <colBreaks count="1" manualBreakCount="1">
    <brk id="7" max="1048575" man="1"/>
  </colBreaks>
  <ignoredErrors>
    <ignoredError sqref="D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outlinePr summaryRight="0"/>
    <pageSetUpPr fitToPage="1"/>
  </sheetPr>
  <dimension ref="A1:BI1579"/>
  <sheetViews>
    <sheetView showGridLines="0" zoomScale="136" zoomScaleNormal="136" zoomScaleSheetLayoutView="85" workbookViewId="0">
      <pane xSplit="2" ySplit="10" topLeftCell="C67" activePane="bottomRight" state="frozen"/>
      <selection pane="topRight" activeCell="C1" sqref="C1"/>
      <selection pane="bottomLeft" activeCell="A11" sqref="A11"/>
      <selection pane="bottomRight" activeCell="AC71" sqref="AC71"/>
    </sheetView>
  </sheetViews>
  <sheetFormatPr defaultColWidth="0" defaultRowHeight="12" zeroHeight="1" outlineLevelCol="1" x14ac:dyDescent="0.25"/>
  <cols>
    <col min="1" max="1" width="4.42578125" style="102" customWidth="1"/>
    <col min="2" max="2" width="29.5703125" style="119" customWidth="1" collapsed="1"/>
    <col min="3" max="3" width="8.140625" style="112" hidden="1" customWidth="1" outlineLevel="1"/>
    <col min="4" max="4" width="8.5703125" style="120" hidden="1" customWidth="1" outlineLevel="1"/>
    <col min="5" max="6" width="6.85546875" style="121" hidden="1" customWidth="1" outlineLevel="1"/>
    <col min="7" max="7" width="8.140625" style="120" hidden="1" customWidth="1" outlineLevel="1"/>
    <col min="8" max="10" width="9" style="121" hidden="1" customWidth="1" outlineLevel="1"/>
    <col min="11" max="11" width="8.85546875" style="120" hidden="1" customWidth="1" outlineLevel="1"/>
    <col min="12" max="13" width="9" style="121" hidden="1" customWidth="1" outlineLevel="1"/>
    <col min="14" max="14" width="2.5703125" style="122" customWidth="1" collapsed="1"/>
    <col min="15" max="15" width="9.42578125" style="112" hidden="1" customWidth="1" outlineLevel="1"/>
    <col min="16" max="16" width="8.42578125" style="120" hidden="1" customWidth="1" outlineLevel="1"/>
    <col min="17" max="18" width="9" style="121" hidden="1" customWidth="1" outlineLevel="1"/>
    <col min="19" max="19" width="8.5703125" style="120" hidden="1" customWidth="1" outlineLevel="1"/>
    <col min="20" max="22" width="9" style="121" hidden="1" customWidth="1" outlineLevel="1"/>
    <col min="23" max="23" width="8.28515625" style="120" hidden="1" customWidth="1" outlineLevel="1"/>
    <col min="24" max="25" width="9" style="121" hidden="1" customWidth="1" outlineLevel="1"/>
    <col min="26" max="26" width="2.5703125" style="122" customWidth="1"/>
    <col min="27" max="27" width="8.7109375" style="112" customWidth="1" outlineLevel="1"/>
    <col min="28" max="28" width="9.85546875" style="120" customWidth="1" outlineLevel="1"/>
    <col min="29" max="30" width="9" style="121" customWidth="1" outlineLevel="1"/>
    <col min="31" max="31" width="8.42578125" style="120" customWidth="1" outlineLevel="1"/>
    <col min="32" max="32" width="9" style="121" customWidth="1" outlineLevel="1"/>
    <col min="33" max="33" width="4.140625" style="240" customWidth="1" outlineLevel="1"/>
    <col min="34" max="34" width="9" style="121" customWidth="1" outlineLevel="1"/>
    <col min="35" max="35" width="4.140625" style="240" customWidth="1" outlineLevel="1"/>
    <col min="36" max="36" width="9" style="121" customWidth="1" outlineLevel="1"/>
    <col min="37" max="37" width="4.140625" style="240" customWidth="1" outlineLevel="1"/>
    <col min="38" max="38" width="7.5703125" style="120" customWidth="1" outlineLevel="1"/>
    <col min="39" max="40" width="9" style="121" customWidth="1" outlineLevel="1"/>
    <col min="41" max="41" width="8.85546875" style="130" customWidth="1" outlineLevel="1"/>
    <col min="42" max="42" width="10" style="130" customWidth="1" outlineLevel="1"/>
    <col min="43" max="43" width="2.5703125" style="122" customWidth="1"/>
    <col min="44" max="44" width="10.85546875" style="130" customWidth="1" outlineLevel="1"/>
    <col min="45" max="45" width="8.42578125" style="130" customWidth="1" outlineLevel="1"/>
    <col min="46" max="46" width="8" style="130" customWidth="1" outlineLevel="1"/>
    <col min="47" max="47" width="10.85546875" style="130" customWidth="1" outlineLevel="1"/>
    <col min="48" max="49" width="8" style="130" customWidth="1" outlineLevel="1"/>
    <col min="50" max="50" width="10.85546875" style="130" customWidth="1" outlineLevel="1"/>
    <col min="51" max="52" width="8" style="130" customWidth="1" outlineLevel="1"/>
    <col min="53" max="53" width="10.85546875" style="130" customWidth="1" outlineLevel="1"/>
    <col min="54" max="55" width="8" style="130" customWidth="1" outlineLevel="1"/>
    <col min="56" max="56" width="8.85546875" style="130" customWidth="1" outlineLevel="1"/>
    <col min="57" max="57" width="10" style="130" customWidth="1" outlineLevel="1"/>
    <col min="58" max="58" width="10.5703125" style="122" customWidth="1" outlineLevel="1"/>
    <col min="59" max="59" width="18.5703125" style="122" customWidth="1" outlineLevel="1"/>
    <col min="60" max="60" width="12.7109375" style="103" hidden="1" customWidth="1"/>
    <col min="61" max="61" width="15.7109375" style="103" hidden="1" customWidth="1"/>
    <col min="62" max="16384" width="9.140625" style="103" hidden="1"/>
  </cols>
  <sheetData>
    <row r="1" spans="1:61" ht="29.25" customHeight="1" thickBot="1" x14ac:dyDescent="0.3">
      <c r="A1" s="601" t="str">
        <f>"Структура планових та фактичних витрат в розрізі статей витрат, що входять до складу виробничої собівартості та адміністративних витрат ліцензіата "&amp;A3</f>
        <v>Структура планових та фактичних витрат в розрізі статей витрат, що входять до складу виробничої собівартості та адміністративних витрат ліцензіата Кузнецовське міське комунальне підприємство 2017 рік</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Q1" s="254"/>
      <c r="BF1" s="102"/>
      <c r="BG1" s="102"/>
    </row>
    <row r="2" spans="1:61" ht="25.5" customHeight="1" thickTop="1" thickBot="1" x14ac:dyDescent="0.3">
      <c r="A2" s="597" t="s">
        <v>555</v>
      </c>
      <c r="B2" s="598"/>
      <c r="C2" s="196">
        <f>SUM(C11:C1001)</f>
        <v>98332878.920000002</v>
      </c>
      <c r="D2" s="193">
        <f t="shared" ref="D2:M2" si="0">SUM(D11:D1001)</f>
        <v>92529554.920000002</v>
      </c>
      <c r="E2" s="193">
        <f t="shared" si="0"/>
        <v>0</v>
      </c>
      <c r="F2" s="193">
        <f t="shared" si="0"/>
        <v>5803324</v>
      </c>
      <c r="G2" s="193">
        <f t="shared" si="0"/>
        <v>22420347.920000002</v>
      </c>
      <c r="H2" s="193">
        <f t="shared" si="0"/>
        <v>19979528</v>
      </c>
      <c r="I2" s="193">
        <f t="shared" si="0"/>
        <v>2376348.92</v>
      </c>
      <c r="J2" s="193">
        <f t="shared" si="0"/>
        <v>64471</v>
      </c>
      <c r="K2" s="193">
        <f t="shared" si="0"/>
        <v>70109207</v>
      </c>
      <c r="L2" s="194">
        <f t="shared" si="0"/>
        <v>328338</v>
      </c>
      <c r="M2" s="195">
        <f t="shared" si="0"/>
        <v>69780869</v>
      </c>
      <c r="N2" s="148"/>
      <c r="O2" s="192">
        <f t="shared" ref="O2:Y2" si="1">SUM(O11:O1001)</f>
        <v>95432038</v>
      </c>
      <c r="P2" s="196">
        <f t="shared" si="1"/>
        <v>89371793</v>
      </c>
      <c r="Q2" s="193">
        <f t="shared" si="1"/>
        <v>0</v>
      </c>
      <c r="R2" s="193">
        <f t="shared" si="1"/>
        <v>6060245</v>
      </c>
      <c r="S2" s="193">
        <f t="shared" si="1"/>
        <v>21760352</v>
      </c>
      <c r="T2" s="193">
        <f t="shared" si="1"/>
        <v>19652018</v>
      </c>
      <c r="U2" s="193">
        <f t="shared" si="1"/>
        <v>2040658</v>
      </c>
      <c r="V2" s="193">
        <f t="shared" si="1"/>
        <v>67676</v>
      </c>
      <c r="W2" s="193">
        <f t="shared" si="1"/>
        <v>67611441</v>
      </c>
      <c r="X2" s="193">
        <f t="shared" si="1"/>
        <v>302601</v>
      </c>
      <c r="Y2" s="195">
        <f t="shared" si="1"/>
        <v>67308840</v>
      </c>
      <c r="Z2" s="149"/>
      <c r="AA2" s="192">
        <f>SUM(AA11:AA1001)</f>
        <v>46016585.246199995</v>
      </c>
      <c r="AB2" s="196">
        <f t="shared" ref="AB2:AR2" si="2">SUM(AB11:AB1001)</f>
        <v>41996461.386200003</v>
      </c>
      <c r="AC2" s="193">
        <f t="shared" si="2"/>
        <v>0</v>
      </c>
      <c r="AD2" s="193">
        <f t="shared" si="2"/>
        <v>4020123.86</v>
      </c>
      <c r="AE2" s="194">
        <f t="shared" si="2"/>
        <v>22034471.496199999</v>
      </c>
      <c r="AF2" s="600">
        <f t="shared" si="2"/>
        <v>17979394.756200001</v>
      </c>
      <c r="AG2" s="600"/>
      <c r="AH2" s="600">
        <f t="shared" si="2"/>
        <v>3946334.4400000004</v>
      </c>
      <c r="AI2" s="600"/>
      <c r="AJ2" s="600">
        <f t="shared" si="2"/>
        <v>108742.30000000002</v>
      </c>
      <c r="AK2" s="600"/>
      <c r="AL2" s="196">
        <f t="shared" si="2"/>
        <v>19961989.890000001</v>
      </c>
      <c r="AM2" s="193">
        <f t="shared" si="2"/>
        <v>806792.83</v>
      </c>
      <c r="AN2" s="195">
        <f t="shared" si="2"/>
        <v>19155197.059999999</v>
      </c>
      <c r="AQ2" s="149"/>
      <c r="AR2" s="335">
        <f t="shared" si="2"/>
        <v>22486787.778964266</v>
      </c>
      <c r="AS2" s="370">
        <f>AV2+AY2+BB2</f>
        <v>93.27</v>
      </c>
      <c r="AT2" s="198">
        <f>SUM(AT11:AT1001)</f>
        <v>100.00000001229287</v>
      </c>
      <c r="AU2" s="335">
        <f>SUM(AU11:AU1001)</f>
        <v>17979394.756200001</v>
      </c>
      <c r="AV2" s="197">
        <f>ROUND(SUM(AV11:AV1001),2)</f>
        <v>74.58</v>
      </c>
      <c r="AW2" s="198">
        <f>SUM(AW11:AW1001)</f>
        <v>79.955371728234908</v>
      </c>
      <c r="AX2" s="335">
        <f>SUM(AX11:AX1001)</f>
        <v>4386521.2573881764</v>
      </c>
      <c r="AY2" s="197">
        <f>ROUND(SUM(AY11:AY1001),2)</f>
        <v>18.190000000000001</v>
      </c>
      <c r="AZ2" s="198">
        <f>SUM(AZ11:AZ1001)</f>
        <v>19.507104798804885</v>
      </c>
      <c r="BA2" s="335">
        <f>SUM(BA11:BA1001)</f>
        <v>120871.76537609482</v>
      </c>
      <c r="BB2" s="197">
        <f>ROUND(SUM(BB11:BB1001),2)</f>
        <v>0.5</v>
      </c>
      <c r="BC2" s="198">
        <f>SUM(BC11:BC1001)</f>
        <v>0.53752348525308469</v>
      </c>
      <c r="BF2" s="102"/>
      <c r="BG2" s="102"/>
    </row>
    <row r="3" spans="1:61" ht="30" customHeight="1" x14ac:dyDescent="0.25">
      <c r="A3" s="604" t="s">
        <v>632</v>
      </c>
      <c r="B3" s="604"/>
      <c r="C3" s="104"/>
      <c r="D3" s="105"/>
      <c r="E3" s="105"/>
      <c r="F3" s="105"/>
      <c r="G3" s="105"/>
      <c r="H3" s="105"/>
      <c r="I3" s="105"/>
      <c r="J3" s="105"/>
      <c r="K3" s="105"/>
      <c r="L3" s="106"/>
      <c r="M3" s="106" t="s">
        <v>14</v>
      </c>
      <c r="N3" s="107"/>
      <c r="O3" s="104"/>
      <c r="P3" s="105"/>
      <c r="Q3" s="105"/>
      <c r="R3" s="105"/>
      <c r="S3" s="105"/>
      <c r="T3" s="105"/>
      <c r="U3" s="105"/>
      <c r="V3" s="105"/>
      <c r="W3" s="105"/>
      <c r="X3" s="106"/>
      <c r="Y3" s="106" t="s">
        <v>14</v>
      </c>
      <c r="Z3" s="107"/>
      <c r="AA3" s="104"/>
      <c r="AB3" s="105"/>
      <c r="AC3" s="105"/>
      <c r="AD3" s="105"/>
      <c r="AE3" s="105"/>
      <c r="AF3" s="105"/>
      <c r="AG3" s="238"/>
      <c r="AH3" s="105"/>
      <c r="AI3" s="238"/>
      <c r="AJ3" s="105"/>
      <c r="AK3" s="238"/>
      <c r="AL3" s="105"/>
      <c r="AM3" s="106"/>
      <c r="AN3" s="106" t="s">
        <v>14</v>
      </c>
      <c r="AQ3" s="107"/>
      <c r="AR3" s="165"/>
      <c r="AS3" s="165"/>
      <c r="AT3" s="165"/>
      <c r="AU3" s="165"/>
      <c r="AV3" s="165"/>
      <c r="AW3" s="165"/>
      <c r="AX3" s="165"/>
      <c r="AY3" s="165"/>
      <c r="AZ3" s="165"/>
      <c r="BA3" s="165"/>
      <c r="BB3" s="165"/>
      <c r="BC3" s="165"/>
      <c r="BF3" s="107"/>
      <c r="BG3" s="107"/>
    </row>
    <row r="4" spans="1:61" ht="27" customHeight="1" x14ac:dyDescent="0.25">
      <c r="A4" s="599" t="s">
        <v>33</v>
      </c>
      <c r="B4" s="599" t="s">
        <v>34</v>
      </c>
      <c r="C4" s="571" t="s">
        <v>630</v>
      </c>
      <c r="D4" s="571"/>
      <c r="E4" s="571"/>
      <c r="F4" s="571"/>
      <c r="G4" s="571"/>
      <c r="H4" s="571"/>
      <c r="I4" s="571"/>
      <c r="J4" s="571"/>
      <c r="K4" s="571"/>
      <c r="L4" s="571"/>
      <c r="M4" s="571"/>
      <c r="N4" s="571"/>
      <c r="O4" s="571" t="s">
        <v>631</v>
      </c>
      <c r="P4" s="571"/>
      <c r="Q4" s="571"/>
      <c r="R4" s="571"/>
      <c r="S4" s="571"/>
      <c r="T4" s="571"/>
      <c r="U4" s="571"/>
      <c r="V4" s="571"/>
      <c r="W4" s="571"/>
      <c r="X4" s="571"/>
      <c r="Y4" s="571"/>
      <c r="Z4" s="571"/>
      <c r="AA4" s="595" t="s">
        <v>629</v>
      </c>
      <c r="AB4" s="596"/>
      <c r="AC4" s="596"/>
      <c r="AD4" s="596"/>
      <c r="AE4" s="596"/>
      <c r="AF4" s="596"/>
      <c r="AG4" s="596"/>
      <c r="AH4" s="596"/>
      <c r="AI4" s="596"/>
      <c r="AJ4" s="596"/>
      <c r="AK4" s="596"/>
      <c r="AL4" s="596"/>
      <c r="AM4" s="596"/>
      <c r="AN4" s="596"/>
      <c r="AO4" s="586" t="s">
        <v>579</v>
      </c>
      <c r="AP4" s="587"/>
      <c r="AQ4" s="571"/>
      <c r="AR4" s="576" t="s">
        <v>559</v>
      </c>
      <c r="AS4" s="576"/>
      <c r="AT4" s="576"/>
      <c r="AU4" s="573" t="s">
        <v>78</v>
      </c>
      <c r="AV4" s="574"/>
      <c r="AW4" s="574"/>
      <c r="AX4" s="574"/>
      <c r="AY4" s="574"/>
      <c r="AZ4" s="574"/>
      <c r="BA4" s="574"/>
      <c r="BB4" s="574"/>
      <c r="BC4" s="575"/>
      <c r="BD4" s="586" t="s">
        <v>650</v>
      </c>
      <c r="BE4" s="587"/>
      <c r="BF4" s="592" t="s">
        <v>51</v>
      </c>
      <c r="BG4" s="571" t="s">
        <v>52</v>
      </c>
    </row>
    <row r="5" spans="1:61" x14ac:dyDescent="0.25">
      <c r="A5" s="599"/>
      <c r="B5" s="599"/>
      <c r="C5" s="571" t="s">
        <v>5</v>
      </c>
      <c r="D5" s="571"/>
      <c r="E5" s="571"/>
      <c r="F5" s="571"/>
      <c r="G5" s="571" t="s">
        <v>4</v>
      </c>
      <c r="H5" s="571"/>
      <c r="I5" s="571"/>
      <c r="J5" s="571"/>
      <c r="K5" s="571"/>
      <c r="L5" s="571"/>
      <c r="M5" s="571"/>
      <c r="N5" s="571"/>
      <c r="O5" s="571" t="s">
        <v>5</v>
      </c>
      <c r="P5" s="571"/>
      <c r="Q5" s="571"/>
      <c r="R5" s="571"/>
      <c r="S5" s="571" t="s">
        <v>4</v>
      </c>
      <c r="T5" s="571"/>
      <c r="U5" s="571"/>
      <c r="V5" s="571"/>
      <c r="W5" s="571"/>
      <c r="X5" s="571"/>
      <c r="Y5" s="571"/>
      <c r="Z5" s="571"/>
      <c r="AA5" s="571" t="s">
        <v>5</v>
      </c>
      <c r="AB5" s="571"/>
      <c r="AC5" s="571"/>
      <c r="AD5" s="571"/>
      <c r="AE5" s="571" t="s">
        <v>4</v>
      </c>
      <c r="AF5" s="571"/>
      <c r="AG5" s="571"/>
      <c r="AH5" s="571"/>
      <c r="AI5" s="571"/>
      <c r="AJ5" s="571"/>
      <c r="AK5" s="571"/>
      <c r="AL5" s="571"/>
      <c r="AM5" s="571"/>
      <c r="AN5" s="571"/>
      <c r="AO5" s="588"/>
      <c r="AP5" s="589"/>
      <c r="AQ5" s="571"/>
      <c r="AR5" s="576"/>
      <c r="AS5" s="576"/>
      <c r="AT5" s="576"/>
      <c r="AU5" s="576" t="s">
        <v>79</v>
      </c>
      <c r="AV5" s="576"/>
      <c r="AW5" s="576"/>
      <c r="AX5" s="576" t="s">
        <v>80</v>
      </c>
      <c r="AY5" s="576"/>
      <c r="AZ5" s="576"/>
      <c r="BA5" s="576" t="s">
        <v>81</v>
      </c>
      <c r="BB5" s="576"/>
      <c r="BC5" s="576"/>
      <c r="BD5" s="588"/>
      <c r="BE5" s="589"/>
      <c r="BF5" s="593"/>
      <c r="BG5" s="571"/>
    </row>
    <row r="6" spans="1:61" ht="12" customHeight="1" x14ac:dyDescent="0.25">
      <c r="A6" s="599"/>
      <c r="B6" s="599"/>
      <c r="C6" s="571"/>
      <c r="D6" s="571"/>
      <c r="E6" s="571"/>
      <c r="F6" s="571"/>
      <c r="G6" s="572" t="s">
        <v>13</v>
      </c>
      <c r="H6" s="571" t="s">
        <v>4</v>
      </c>
      <c r="I6" s="571"/>
      <c r="J6" s="571"/>
      <c r="K6" s="572" t="s">
        <v>35</v>
      </c>
      <c r="L6" s="571" t="s">
        <v>4</v>
      </c>
      <c r="M6" s="571"/>
      <c r="N6" s="571"/>
      <c r="O6" s="571"/>
      <c r="P6" s="571"/>
      <c r="Q6" s="571"/>
      <c r="R6" s="571"/>
      <c r="S6" s="572" t="s">
        <v>13</v>
      </c>
      <c r="T6" s="571" t="s">
        <v>4</v>
      </c>
      <c r="U6" s="571"/>
      <c r="V6" s="571"/>
      <c r="W6" s="572" t="s">
        <v>35</v>
      </c>
      <c r="X6" s="571" t="s">
        <v>4</v>
      </c>
      <c r="Y6" s="571"/>
      <c r="Z6" s="571"/>
      <c r="AA6" s="571"/>
      <c r="AB6" s="571"/>
      <c r="AC6" s="571"/>
      <c r="AD6" s="571"/>
      <c r="AE6" s="572" t="s">
        <v>13</v>
      </c>
      <c r="AF6" s="583" t="s">
        <v>4</v>
      </c>
      <c r="AG6" s="584"/>
      <c r="AH6" s="584"/>
      <c r="AI6" s="584"/>
      <c r="AJ6" s="584"/>
      <c r="AK6" s="585"/>
      <c r="AL6" s="572" t="s">
        <v>35</v>
      </c>
      <c r="AM6" s="571" t="s">
        <v>4</v>
      </c>
      <c r="AN6" s="571"/>
      <c r="AO6" s="588"/>
      <c r="AP6" s="589"/>
      <c r="AQ6" s="571"/>
      <c r="AR6" s="576"/>
      <c r="AS6" s="576"/>
      <c r="AT6" s="576"/>
      <c r="AU6" s="576"/>
      <c r="AV6" s="576"/>
      <c r="AW6" s="576"/>
      <c r="AX6" s="576"/>
      <c r="AY6" s="576"/>
      <c r="AZ6" s="576"/>
      <c r="BA6" s="576"/>
      <c r="BB6" s="576"/>
      <c r="BC6" s="576"/>
      <c r="BD6" s="588"/>
      <c r="BE6" s="589"/>
      <c r="BF6" s="593"/>
      <c r="BG6" s="571"/>
    </row>
    <row r="7" spans="1:61" ht="12" customHeight="1" x14ac:dyDescent="0.25">
      <c r="A7" s="599"/>
      <c r="B7" s="599"/>
      <c r="C7" s="571"/>
      <c r="D7" s="571"/>
      <c r="E7" s="571"/>
      <c r="F7" s="571"/>
      <c r="G7" s="572"/>
      <c r="H7" s="572" t="s">
        <v>6</v>
      </c>
      <c r="I7" s="572" t="s">
        <v>7</v>
      </c>
      <c r="J7" s="572" t="s">
        <v>8</v>
      </c>
      <c r="K7" s="572"/>
      <c r="L7" s="572" t="s">
        <v>11</v>
      </c>
      <c r="M7" s="572" t="s">
        <v>10</v>
      </c>
      <c r="N7" s="571"/>
      <c r="O7" s="571"/>
      <c r="P7" s="571"/>
      <c r="Q7" s="571"/>
      <c r="R7" s="571"/>
      <c r="S7" s="572"/>
      <c r="T7" s="572" t="s">
        <v>6</v>
      </c>
      <c r="U7" s="572" t="s">
        <v>7</v>
      </c>
      <c r="V7" s="572" t="s">
        <v>8</v>
      </c>
      <c r="W7" s="572"/>
      <c r="X7" s="572" t="s">
        <v>11</v>
      </c>
      <c r="Y7" s="572" t="s">
        <v>10</v>
      </c>
      <c r="Z7" s="571"/>
      <c r="AA7" s="571"/>
      <c r="AB7" s="571"/>
      <c r="AC7" s="571"/>
      <c r="AD7" s="571"/>
      <c r="AE7" s="572"/>
      <c r="AF7" s="577" t="s">
        <v>6</v>
      </c>
      <c r="AG7" s="578"/>
      <c r="AH7" s="577" t="s">
        <v>7</v>
      </c>
      <c r="AI7" s="578"/>
      <c r="AJ7" s="577" t="s">
        <v>8</v>
      </c>
      <c r="AK7" s="578"/>
      <c r="AL7" s="572"/>
      <c r="AM7" s="572" t="s">
        <v>11</v>
      </c>
      <c r="AN7" s="572" t="s">
        <v>10</v>
      </c>
      <c r="AO7" s="588"/>
      <c r="AP7" s="589"/>
      <c r="AQ7" s="571"/>
      <c r="AR7" s="576"/>
      <c r="AS7" s="576"/>
      <c r="AT7" s="576"/>
      <c r="AU7" s="576"/>
      <c r="AV7" s="576"/>
      <c r="AW7" s="576"/>
      <c r="AX7" s="576"/>
      <c r="AY7" s="576"/>
      <c r="AZ7" s="576"/>
      <c r="BA7" s="576"/>
      <c r="BB7" s="576"/>
      <c r="BC7" s="576"/>
      <c r="BD7" s="588"/>
      <c r="BE7" s="589"/>
      <c r="BF7" s="593"/>
      <c r="BG7" s="571"/>
    </row>
    <row r="8" spans="1:61" ht="12" customHeight="1" x14ac:dyDescent="0.25">
      <c r="A8" s="599"/>
      <c r="B8" s="599"/>
      <c r="C8" s="602" t="s">
        <v>2</v>
      </c>
      <c r="D8" s="571" t="s">
        <v>4</v>
      </c>
      <c r="E8" s="571"/>
      <c r="F8" s="571"/>
      <c r="G8" s="572"/>
      <c r="H8" s="572"/>
      <c r="I8" s="572"/>
      <c r="J8" s="572"/>
      <c r="K8" s="572"/>
      <c r="L8" s="572"/>
      <c r="M8" s="572"/>
      <c r="N8" s="571"/>
      <c r="O8" s="572" t="s">
        <v>2</v>
      </c>
      <c r="P8" s="571" t="s">
        <v>4</v>
      </c>
      <c r="Q8" s="571"/>
      <c r="R8" s="571"/>
      <c r="S8" s="572"/>
      <c r="T8" s="572"/>
      <c r="U8" s="572"/>
      <c r="V8" s="572"/>
      <c r="W8" s="572"/>
      <c r="X8" s="572"/>
      <c r="Y8" s="572"/>
      <c r="Z8" s="571"/>
      <c r="AA8" s="572" t="s">
        <v>2</v>
      </c>
      <c r="AB8" s="571" t="s">
        <v>4</v>
      </c>
      <c r="AC8" s="571"/>
      <c r="AD8" s="571"/>
      <c r="AE8" s="572"/>
      <c r="AF8" s="579"/>
      <c r="AG8" s="580"/>
      <c r="AH8" s="579"/>
      <c r="AI8" s="580"/>
      <c r="AJ8" s="579"/>
      <c r="AK8" s="580"/>
      <c r="AL8" s="572"/>
      <c r="AM8" s="572"/>
      <c r="AN8" s="572"/>
      <c r="AO8" s="590"/>
      <c r="AP8" s="591"/>
      <c r="AQ8" s="571"/>
      <c r="AR8" s="576"/>
      <c r="AS8" s="576"/>
      <c r="AT8" s="576"/>
      <c r="AU8" s="576"/>
      <c r="AV8" s="576"/>
      <c r="AW8" s="576"/>
      <c r="AX8" s="576"/>
      <c r="AY8" s="576"/>
      <c r="AZ8" s="576"/>
      <c r="BA8" s="576"/>
      <c r="BB8" s="576"/>
      <c r="BC8" s="576"/>
      <c r="BD8" s="590"/>
      <c r="BE8" s="591"/>
      <c r="BF8" s="593"/>
      <c r="BG8" s="571"/>
    </row>
    <row r="9" spans="1:61" ht="113.25" customHeight="1" x14ac:dyDescent="0.25">
      <c r="A9" s="599"/>
      <c r="B9" s="599"/>
      <c r="C9" s="603"/>
      <c r="D9" s="108" t="s">
        <v>0</v>
      </c>
      <c r="E9" s="108" t="s">
        <v>1</v>
      </c>
      <c r="F9" s="108" t="s">
        <v>3</v>
      </c>
      <c r="G9" s="572"/>
      <c r="H9" s="572"/>
      <c r="I9" s="572"/>
      <c r="J9" s="572"/>
      <c r="K9" s="572"/>
      <c r="L9" s="572"/>
      <c r="M9" s="572"/>
      <c r="N9" s="571"/>
      <c r="O9" s="572"/>
      <c r="P9" s="108" t="s">
        <v>0</v>
      </c>
      <c r="Q9" s="108" t="s">
        <v>1</v>
      </c>
      <c r="R9" s="108" t="s">
        <v>3</v>
      </c>
      <c r="S9" s="572"/>
      <c r="T9" s="572"/>
      <c r="U9" s="572"/>
      <c r="V9" s="572"/>
      <c r="W9" s="572"/>
      <c r="X9" s="572"/>
      <c r="Y9" s="572"/>
      <c r="Z9" s="571"/>
      <c r="AA9" s="572"/>
      <c r="AB9" s="108" t="s">
        <v>0</v>
      </c>
      <c r="AC9" s="108" t="s">
        <v>1</v>
      </c>
      <c r="AD9" s="108" t="s">
        <v>3</v>
      </c>
      <c r="AE9" s="572"/>
      <c r="AF9" s="581"/>
      <c r="AG9" s="582"/>
      <c r="AH9" s="581"/>
      <c r="AI9" s="582"/>
      <c r="AJ9" s="581"/>
      <c r="AK9" s="582"/>
      <c r="AL9" s="572"/>
      <c r="AM9" s="572"/>
      <c r="AN9" s="572"/>
      <c r="AO9" s="132" t="s">
        <v>573</v>
      </c>
      <c r="AP9" s="132" t="s">
        <v>626</v>
      </c>
      <c r="AQ9" s="571"/>
      <c r="AR9" s="168" t="s">
        <v>14</v>
      </c>
      <c r="AS9" s="166" t="s">
        <v>39</v>
      </c>
      <c r="AT9" s="166" t="s">
        <v>83</v>
      </c>
      <c r="AU9" s="168" t="s">
        <v>14</v>
      </c>
      <c r="AV9" s="166" t="s">
        <v>39</v>
      </c>
      <c r="AW9" s="166" t="s">
        <v>83</v>
      </c>
      <c r="AX9" s="168" t="s">
        <v>14</v>
      </c>
      <c r="AY9" s="166" t="s">
        <v>39</v>
      </c>
      <c r="AZ9" s="166" t="s">
        <v>83</v>
      </c>
      <c r="BA9" s="168" t="s">
        <v>14</v>
      </c>
      <c r="BB9" s="166" t="s">
        <v>39</v>
      </c>
      <c r="BC9" s="166" t="s">
        <v>83</v>
      </c>
      <c r="BD9" s="132" t="s">
        <v>55</v>
      </c>
      <c r="BE9" s="132" t="s">
        <v>56</v>
      </c>
      <c r="BF9" s="594"/>
      <c r="BG9" s="571"/>
    </row>
    <row r="10" spans="1:61" s="112" customFormat="1" ht="16.5" customHeight="1" thickBot="1" x14ac:dyDescent="0.3">
      <c r="A10" s="109">
        <v>1</v>
      </c>
      <c r="B10" s="109">
        <v>2</v>
      </c>
      <c r="C10" s="110">
        <v>3</v>
      </c>
      <c r="D10" s="109">
        <v>4</v>
      </c>
      <c r="E10" s="109">
        <v>5</v>
      </c>
      <c r="F10" s="109">
        <v>6</v>
      </c>
      <c r="G10" s="109">
        <v>7</v>
      </c>
      <c r="H10" s="109">
        <v>8</v>
      </c>
      <c r="I10" s="109">
        <v>9</v>
      </c>
      <c r="J10" s="109">
        <v>10</v>
      </c>
      <c r="K10" s="109">
        <v>11</v>
      </c>
      <c r="L10" s="109">
        <v>12</v>
      </c>
      <c r="M10" s="109">
        <v>13</v>
      </c>
      <c r="N10" s="109"/>
      <c r="O10" s="109">
        <v>14</v>
      </c>
      <c r="P10" s="109">
        <v>15</v>
      </c>
      <c r="Q10" s="109">
        <v>16</v>
      </c>
      <c r="R10" s="109">
        <v>17</v>
      </c>
      <c r="S10" s="109">
        <v>18</v>
      </c>
      <c r="T10" s="109">
        <v>19</v>
      </c>
      <c r="U10" s="109">
        <v>20</v>
      </c>
      <c r="V10" s="109">
        <v>21</v>
      </c>
      <c r="W10" s="109">
        <v>22</v>
      </c>
      <c r="X10" s="109">
        <v>23</v>
      </c>
      <c r="Y10" s="109">
        <v>24</v>
      </c>
      <c r="Z10" s="109"/>
      <c r="AA10" s="109">
        <v>25</v>
      </c>
      <c r="AB10" s="109">
        <v>26</v>
      </c>
      <c r="AC10" s="109">
        <v>27</v>
      </c>
      <c r="AD10" s="109">
        <v>28</v>
      </c>
      <c r="AE10" s="109">
        <v>29</v>
      </c>
      <c r="AF10" s="111">
        <v>30</v>
      </c>
      <c r="AG10" s="239" t="s">
        <v>357</v>
      </c>
      <c r="AH10" s="109">
        <v>31</v>
      </c>
      <c r="AI10" s="239" t="s">
        <v>357</v>
      </c>
      <c r="AJ10" s="109">
        <v>32</v>
      </c>
      <c r="AK10" s="241" t="s">
        <v>357</v>
      </c>
      <c r="AL10" s="109">
        <v>33</v>
      </c>
      <c r="AM10" s="109">
        <v>34</v>
      </c>
      <c r="AN10" s="109">
        <v>35</v>
      </c>
      <c r="AO10" s="131">
        <v>36</v>
      </c>
      <c r="AP10" s="131">
        <v>37</v>
      </c>
      <c r="AQ10" s="109"/>
      <c r="AR10" s="131">
        <v>38</v>
      </c>
      <c r="AS10" s="131">
        <v>39</v>
      </c>
      <c r="AT10" s="131">
        <v>40</v>
      </c>
      <c r="AU10" s="131">
        <v>41</v>
      </c>
      <c r="AV10" s="131">
        <v>42</v>
      </c>
      <c r="AW10" s="131">
        <v>43</v>
      </c>
      <c r="AX10" s="131">
        <v>44</v>
      </c>
      <c r="AY10" s="131">
        <v>45</v>
      </c>
      <c r="AZ10" s="131">
        <v>46</v>
      </c>
      <c r="BA10" s="131">
        <v>47</v>
      </c>
      <c r="BB10" s="131">
        <v>48</v>
      </c>
      <c r="BC10" s="131">
        <v>49</v>
      </c>
      <c r="BD10" s="131">
        <v>50</v>
      </c>
      <c r="BE10" s="131">
        <v>51</v>
      </c>
      <c r="BF10" s="131">
        <v>50</v>
      </c>
      <c r="BG10" s="131">
        <v>51</v>
      </c>
    </row>
    <row r="11" spans="1:61" ht="13.5" thickBot="1" x14ac:dyDescent="0.3">
      <c r="A11" s="113">
        <f>IF(ISBLANK(B11),"",COUNTA($B$11:B11))</f>
        <v>1</v>
      </c>
      <c r="B11" s="114" t="s">
        <v>556</v>
      </c>
      <c r="C11" s="150">
        <f>D11+E11+F11</f>
        <v>0</v>
      </c>
      <c r="D11" s="151">
        <f>G11+K11</f>
        <v>0</v>
      </c>
      <c r="E11" s="199"/>
      <c r="F11" s="199"/>
      <c r="G11" s="151">
        <f>SUM(H11:J11)</f>
        <v>0</v>
      </c>
      <c r="H11" s="199"/>
      <c r="I11" s="199"/>
      <c r="J11" s="199"/>
      <c r="K11" s="151">
        <f t="shared" ref="K11:K64" si="3">L11+M11</f>
        <v>0</v>
      </c>
      <c r="L11" s="199"/>
      <c r="M11" s="199"/>
      <c r="N11" s="152">
        <f>A11</f>
        <v>1</v>
      </c>
      <c r="O11" s="150">
        <f>P11+Q11+R11</f>
        <v>0</v>
      </c>
      <c r="P11" s="151">
        <f>S11+W11</f>
        <v>0</v>
      </c>
      <c r="Q11" s="199"/>
      <c r="R11" s="199"/>
      <c r="S11" s="151">
        <f>SUM(T11:V11)</f>
        <v>0</v>
      </c>
      <c r="T11" s="199"/>
      <c r="U11" s="199"/>
      <c r="V11" s="199"/>
      <c r="W11" s="151">
        <f t="shared" ref="W11:W77" si="4">X11+Y11</f>
        <v>0</v>
      </c>
      <c r="X11" s="199"/>
      <c r="Y11" s="199"/>
      <c r="Z11" s="152">
        <f>A11</f>
        <v>1</v>
      </c>
      <c r="AA11" s="150">
        <f>SUM(AB11:AD11)</f>
        <v>0</v>
      </c>
      <c r="AB11" s="151">
        <f>AE11+AL11</f>
        <v>0</v>
      </c>
      <c r="AC11" s="199"/>
      <c r="AD11" s="199"/>
      <c r="AE11" s="153">
        <f t="shared" ref="AE11:AE18" si="5">SUM(AF11:AJ11)</f>
        <v>0</v>
      </c>
      <c r="AF11" s="154">
        <f>'3_Розподіл пл.соб.'!G8</f>
        <v>0</v>
      </c>
      <c r="AG11" s="243" t="s">
        <v>167</v>
      </c>
      <c r="AH11" s="246"/>
      <c r="AI11" s="245"/>
      <c r="AJ11" s="249"/>
      <c r="AK11" s="245"/>
      <c r="AL11" s="151">
        <f t="shared" ref="AL11:AL18" si="6">AM11+AN11</f>
        <v>0</v>
      </c>
      <c r="AM11" s="199"/>
      <c r="AN11" s="199"/>
      <c r="AO11" s="167">
        <f>BD11</f>
        <v>0</v>
      </c>
      <c r="AP11" s="167">
        <f>BE11</f>
        <v>0</v>
      </c>
      <c r="AQ11" s="152">
        <f t="shared" ref="AQ11:AQ76" si="7">A11</f>
        <v>1</v>
      </c>
      <c r="AR11" s="207">
        <f t="shared" ref="AR11:AR76" si="8">IFERROR(AE11+(SUM(AC11:AD11)/100*($AE$14/$AB$14*100)),0)</f>
        <v>0</v>
      </c>
      <c r="AS11" s="141">
        <f>AV11+AY11+BB11</f>
        <v>0</v>
      </c>
      <c r="AT11" s="141">
        <f>IFERROR((AR11/SUM('4_Структура пл.соб.'!$F$4:$F$6))*100,0)</f>
        <v>0</v>
      </c>
      <c r="AU11" s="207">
        <f>IFERROR(AF11+(SUM($AC11:$AD11)/100*($AE$14/$AB$14*100))/'4_Структура пл.соб.'!$B$7*'4_Структура пл.соб.'!$B$4,0)</f>
        <v>0</v>
      </c>
      <c r="AV11" s="167">
        <f>IFERROR(AU11/'5_Розрахунок тарифів'!$H$7,0)</f>
        <v>0</v>
      </c>
      <c r="AW11" s="167">
        <f>IFERROR((AU11/SUM('4_Структура пл.соб.'!$F$4:$F$6))*100,0)</f>
        <v>0</v>
      </c>
      <c r="AX11" s="207">
        <f>IFERROR(AH11+(SUM($AC11:$AD11)/100*($AE$14/$AB$14*100))/SUM('4_Структура пл.соб.'!$B$5:$B$6)*'4_Структура пл.соб.'!$B$5,0)</f>
        <v>0</v>
      </c>
      <c r="AY11" s="167">
        <f>IFERROR(AX11/'5_Розрахунок тарифів'!$L$7,0)</f>
        <v>0</v>
      </c>
      <c r="AZ11" s="167">
        <f>IFERROR((AX11/SUM('4_Структура пл.соб.'!$F$4:$F$6))*100,0)</f>
        <v>0</v>
      </c>
      <c r="BA11" s="207">
        <f>IFERROR(AJ11+(SUM($AC11:$AD11)/100*($AE$14/$AB$14*100))/SUM('4_Структура пл.соб.'!$B$5:$B$6)*'4_Структура пл.соб.'!$B$6,0)</f>
        <v>0</v>
      </c>
      <c r="BB11" s="167">
        <f>IFERROR(BA11/'5_Розрахунок тарифів'!$P$7,0)</f>
        <v>0</v>
      </c>
      <c r="BC11" s="167">
        <f>IFERROR((BA11/SUM('4_Структура пл.соб.'!$F$4:$F$6))*100,0)</f>
        <v>0</v>
      </c>
      <c r="BD11" s="141">
        <f>IFERROR(ROUND(AE11/S11*100,2),0)</f>
        <v>0</v>
      </c>
      <c r="BE11" s="141">
        <f>IFERROR(ROUND(AA11/O11*100,2),0)</f>
        <v>0</v>
      </c>
      <c r="BF11" s="203"/>
      <c r="BG11" s="203"/>
      <c r="BH11" s="224" t="s">
        <v>359</v>
      </c>
      <c r="BI11" s="226" t="s">
        <v>362</v>
      </c>
    </row>
    <row r="12" spans="1:61" ht="24" customHeight="1" thickBot="1" x14ac:dyDescent="0.3">
      <c r="A12" s="113">
        <f>IF(ISBLANK(B12),"",COUNTA($B$11:B12))</f>
        <v>2</v>
      </c>
      <c r="B12" s="114" t="s">
        <v>54</v>
      </c>
      <c r="C12" s="150">
        <f t="shared" ref="C12:C78" si="9">D12+E12+F12</f>
        <v>19979528</v>
      </c>
      <c r="D12" s="151">
        <f t="shared" ref="D12:D78" si="10">G12+K12</f>
        <v>19979528</v>
      </c>
      <c r="E12" s="199"/>
      <c r="F12" s="199"/>
      <c r="G12" s="151">
        <f t="shared" ref="G12:G78" si="11">SUM(H12:J12)</f>
        <v>19979528</v>
      </c>
      <c r="H12" s="199">
        <v>19979528</v>
      </c>
      <c r="I12" s="199"/>
      <c r="J12" s="199"/>
      <c r="K12" s="151">
        <f t="shared" si="3"/>
        <v>0</v>
      </c>
      <c r="L12" s="199"/>
      <c r="M12" s="199"/>
      <c r="N12" s="152">
        <f t="shared" ref="N12:N78" si="12">A12</f>
        <v>2</v>
      </c>
      <c r="O12" s="150">
        <f t="shared" ref="O12:O78" si="13">P12+Q12+R12</f>
        <v>19652018</v>
      </c>
      <c r="P12" s="151">
        <f t="shared" ref="P12:P78" si="14">S12+W12</f>
        <v>19652018</v>
      </c>
      <c r="Q12" s="199"/>
      <c r="R12" s="199"/>
      <c r="S12" s="151">
        <f t="shared" ref="S12:S78" si="15">SUM(T12:V12)</f>
        <v>19652018</v>
      </c>
      <c r="T12" s="199">
        <v>19652018</v>
      </c>
      <c r="U12" s="199"/>
      <c r="V12" s="199"/>
      <c r="W12" s="151">
        <f t="shared" si="4"/>
        <v>0</v>
      </c>
      <c r="X12" s="199"/>
      <c r="Y12" s="199"/>
      <c r="Z12" s="152">
        <f t="shared" ref="Z12:Z78" si="16">A12</f>
        <v>2</v>
      </c>
      <c r="AA12" s="150">
        <f>SUM(AB12:AD12)</f>
        <v>17979394.756200001</v>
      </c>
      <c r="AB12" s="155">
        <f>AE12+AL12</f>
        <v>17979394.756200001</v>
      </c>
      <c r="AC12" s="199"/>
      <c r="AD12" s="199"/>
      <c r="AE12" s="156">
        <f t="shared" si="5"/>
        <v>17979394.756200001</v>
      </c>
      <c r="AF12" s="157">
        <f>'3_Розподіл пл.соб.'!G9</f>
        <v>17979394.756200001</v>
      </c>
      <c r="AG12" s="244" t="s">
        <v>171</v>
      </c>
      <c r="AH12" s="250"/>
      <c r="AI12" s="245"/>
      <c r="AJ12" s="249"/>
      <c r="AK12" s="251"/>
      <c r="AL12" s="155">
        <f t="shared" si="6"/>
        <v>0</v>
      </c>
      <c r="AM12" s="199"/>
      <c r="AN12" s="199"/>
      <c r="AO12" s="167">
        <f t="shared" ref="AO12:AO77" si="17">BD12</f>
        <v>91.49</v>
      </c>
      <c r="AP12" s="167">
        <f t="shared" ref="AP12:AP77" si="18">BE12</f>
        <v>91.49</v>
      </c>
      <c r="AQ12" s="152">
        <f t="shared" si="7"/>
        <v>2</v>
      </c>
      <c r="AR12" s="207">
        <f t="shared" si="8"/>
        <v>17979394.756200001</v>
      </c>
      <c r="AS12" s="167">
        <f t="shared" ref="AS12:AS78" si="19">AV12+AY12+BB12</f>
        <v>74.575862490587483</v>
      </c>
      <c r="AT12" s="167">
        <f>IFERROR((AR12/SUM('4_Структура пл.соб.'!$F$4:$F$6))*100,0)</f>
        <v>79.955371728234908</v>
      </c>
      <c r="AU12" s="207">
        <f>IFERROR(AF12,0)</f>
        <v>17979394.756200001</v>
      </c>
      <c r="AV12" s="167">
        <f>IFERROR(AU12/'5_Розрахунок тарифів'!$H$7,0)</f>
        <v>74.575862490587483</v>
      </c>
      <c r="AW12" s="167">
        <f>IFERROR((AU12/SUM('4_Структура пл.соб.'!$F$4:$F$6))*100,0)</f>
        <v>79.955371728234908</v>
      </c>
      <c r="AX12" s="207">
        <f>IFERROR(AH12+(SUM($AC12:$AD12)/100*($AE$14/$AB$14*100))/SUM('4_Структура пл.соб.'!$B$5:$B$6)*'4_Структура пл.соб.'!$B$5,0)</f>
        <v>0</v>
      </c>
      <c r="AY12" s="167">
        <f>IFERROR(AX12/'5_Розрахунок тарифів'!$L$7,0)</f>
        <v>0</v>
      </c>
      <c r="AZ12" s="167">
        <f>IFERROR((AX12/SUM('4_Структура пл.соб.'!$F$4:$F$6))*100,0)</f>
        <v>0</v>
      </c>
      <c r="BA12" s="207">
        <f>IFERROR(AJ12+(SUM($AC12:$AD12)/100*($AE$14/$AB$14*100))/SUM('4_Структура пл.соб.'!$B$5:$B$6)*'4_Структура пл.соб.'!$B$6,0)</f>
        <v>0</v>
      </c>
      <c r="BB12" s="167">
        <f>IFERROR(BA12/'5_Розрахунок тарифів'!$P$7,0)</f>
        <v>0</v>
      </c>
      <c r="BC12" s="167">
        <f>IFERROR((BA12/SUM('4_Структура пл.соб.'!$F$4:$F$6))*100,0)</f>
        <v>0</v>
      </c>
      <c r="BD12" s="167">
        <f t="shared" ref="BD12:BD78" si="20">IFERROR(ROUND(AE12/S12*100,2),0)</f>
        <v>91.49</v>
      </c>
      <c r="BE12" s="167">
        <f t="shared" ref="BE12:BE78" si="21">IFERROR(ROUND(AA12/O12*100,2),0)</f>
        <v>91.49</v>
      </c>
      <c r="BF12" s="203"/>
      <c r="BG12" s="203"/>
      <c r="BH12" s="224" t="s">
        <v>360</v>
      </c>
      <c r="BI12" s="226" t="s">
        <v>363</v>
      </c>
    </row>
    <row r="13" spans="1:61" ht="24.75" thickBot="1" x14ac:dyDescent="0.3">
      <c r="A13" s="115">
        <f>IF(ISBLANK(B13),"",COUNTA($B$11:B13))</f>
        <v>3</v>
      </c>
      <c r="B13" s="116" t="s">
        <v>84</v>
      </c>
      <c r="C13" s="150">
        <f>D13+E13+F13</f>
        <v>0</v>
      </c>
      <c r="D13" s="151">
        <f>G13+K13</f>
        <v>0</v>
      </c>
      <c r="E13" s="201"/>
      <c r="F13" s="201"/>
      <c r="G13" s="151">
        <f>SUM(H13:J13)</f>
        <v>0</v>
      </c>
      <c r="H13" s="199"/>
      <c r="I13" s="201"/>
      <c r="J13" s="201"/>
      <c r="K13" s="151">
        <f>L13+M13</f>
        <v>0</v>
      </c>
      <c r="L13" s="201"/>
      <c r="M13" s="201"/>
      <c r="N13" s="152">
        <f>A13</f>
        <v>3</v>
      </c>
      <c r="O13" s="150">
        <f>P13+Q13+R13</f>
        <v>0</v>
      </c>
      <c r="P13" s="151">
        <f>S13+W13</f>
        <v>0</v>
      </c>
      <c r="Q13" s="201"/>
      <c r="R13" s="201"/>
      <c r="S13" s="151">
        <f>SUM(T13:V13)</f>
        <v>0</v>
      </c>
      <c r="T13" s="199"/>
      <c r="U13" s="201"/>
      <c r="V13" s="201"/>
      <c r="W13" s="151">
        <f>X13+Y13</f>
        <v>0</v>
      </c>
      <c r="X13" s="201"/>
      <c r="Y13" s="201"/>
      <c r="Z13" s="152">
        <f>A13</f>
        <v>3</v>
      </c>
      <c r="AA13" s="158">
        <f t="shared" ref="AA13:AA18" si="22">SUM(AB13:AD13)</f>
        <v>0</v>
      </c>
      <c r="AB13" s="155">
        <f t="shared" ref="AB13:AB18" si="23">AE13+AL13</f>
        <v>0</v>
      </c>
      <c r="AC13" s="201"/>
      <c r="AD13" s="201"/>
      <c r="AE13" s="156">
        <f t="shared" si="5"/>
        <v>0</v>
      </c>
      <c r="AF13" s="246"/>
      <c r="AG13" s="247"/>
      <c r="AH13" s="157">
        <f>'3_Розподіл пл.соб.'!K10</f>
        <v>0</v>
      </c>
      <c r="AI13" s="252" t="s">
        <v>169</v>
      </c>
      <c r="AJ13" s="246"/>
      <c r="AK13" s="253"/>
      <c r="AL13" s="163">
        <f t="shared" si="6"/>
        <v>0</v>
      </c>
      <c r="AM13" s="201"/>
      <c r="AN13" s="201"/>
      <c r="AO13" s="167">
        <f t="shared" si="17"/>
        <v>0</v>
      </c>
      <c r="AP13" s="167">
        <f t="shared" si="18"/>
        <v>0</v>
      </c>
      <c r="AQ13" s="152">
        <f t="shared" si="7"/>
        <v>3</v>
      </c>
      <c r="AR13" s="207">
        <f t="shared" si="8"/>
        <v>0</v>
      </c>
      <c r="AS13" s="167">
        <f>AV13+AY13+BB13</f>
        <v>0</v>
      </c>
      <c r="AT13" s="167">
        <f>IFERROR((AR13/SUM('4_Структура пл.соб.'!$F$4:$F$6))*100,0)</f>
        <v>0</v>
      </c>
      <c r="AU13" s="207">
        <f t="shared" ref="AU13:AU76" si="24">IFERROR(AF13,0)</f>
        <v>0</v>
      </c>
      <c r="AV13" s="167">
        <f>IFERROR(AU13/'5_Розрахунок тарифів'!$H$7,0)</f>
        <v>0</v>
      </c>
      <c r="AW13" s="167">
        <f>IFERROR((AU13/SUM('4_Структура пл.соб.'!$F$4:$F$6))*100,0)</f>
        <v>0</v>
      </c>
      <c r="AX13" s="207">
        <f>IFERROR(AH13+(SUM($AC13:$AD13)/100*($AE$14/$AB$14*100))/SUM('4_Структура пл.соб.'!$B$5:$B$6)*'4_Структура пл.соб.'!$B$5,0)</f>
        <v>0</v>
      </c>
      <c r="AY13" s="167">
        <f>IFERROR(AX13/'5_Розрахунок тарифів'!$L$7,0)</f>
        <v>0</v>
      </c>
      <c r="AZ13" s="167">
        <f>IFERROR((AX13/SUM('4_Структура пл.соб.'!$F$4:$F$6))*100,0)</f>
        <v>0</v>
      </c>
      <c r="BA13" s="207">
        <f>IFERROR(AJ13+(SUM($AC13:$AD13)/100*($AE$14/$AB$14*100))/SUM('4_Структура пл.соб.'!$B$5:$B$6)*'4_Структура пл.соб.'!$B$6,0)</f>
        <v>0</v>
      </c>
      <c r="BB13" s="167">
        <f>IFERROR(BA13/'5_Розрахунок тарифів'!$P$7,0)</f>
        <v>0</v>
      </c>
      <c r="BC13" s="167">
        <f>IFERROR((BA13/SUM('4_Структура пл.соб.'!$F$4:$F$6))*100,0)</f>
        <v>0</v>
      </c>
      <c r="BD13" s="167">
        <f>IFERROR(ROUND(AE13/S13*100,2),0)</f>
        <v>0</v>
      </c>
      <c r="BE13" s="167">
        <f>IFERROR(ROUND(AA13/O13*100,2),0)</f>
        <v>0</v>
      </c>
      <c r="BF13" s="205"/>
      <c r="BG13" s="206"/>
      <c r="BH13" s="224" t="s">
        <v>361</v>
      </c>
    </row>
    <row r="14" spans="1:61" ht="12.75" thickBot="1" x14ac:dyDescent="0.3">
      <c r="A14" s="115">
        <f>IF(ISBLANK(B14),"",COUNTA($B$11:B14))</f>
        <v>4</v>
      </c>
      <c r="B14" s="116" t="s">
        <v>31</v>
      </c>
      <c r="C14" s="159">
        <f t="shared" si="9"/>
        <v>32388078</v>
      </c>
      <c r="D14" s="160">
        <f>G14+K14</f>
        <v>29391253</v>
      </c>
      <c r="E14" s="161">
        <f>'2_ФОП'!F18</f>
        <v>0</v>
      </c>
      <c r="F14" s="162">
        <f>'2_ФОП'!G18</f>
        <v>2996825</v>
      </c>
      <c r="G14" s="160">
        <f t="shared" si="11"/>
        <v>1047114</v>
      </c>
      <c r="H14" s="228">
        <f>'2_ФОП'!I18</f>
        <v>0</v>
      </c>
      <c r="I14" s="152">
        <f>'2_ФОП'!J18</f>
        <v>1000889</v>
      </c>
      <c r="J14" s="234">
        <f>'2_ФОП'!K18</f>
        <v>46225</v>
      </c>
      <c r="K14" s="151">
        <f t="shared" si="3"/>
        <v>28344139</v>
      </c>
      <c r="L14" s="161">
        <f>'2_ФОП'!M18</f>
        <v>160502</v>
      </c>
      <c r="M14" s="152">
        <f>'2_ФОП'!N18</f>
        <v>28183637</v>
      </c>
      <c r="N14" s="152">
        <f t="shared" si="12"/>
        <v>4</v>
      </c>
      <c r="O14" s="159">
        <f t="shared" si="13"/>
        <v>35851610</v>
      </c>
      <c r="P14" s="160">
        <f t="shared" si="14"/>
        <v>32415846</v>
      </c>
      <c r="Q14" s="161">
        <f>'2_ФОП'!F12</f>
        <v>0</v>
      </c>
      <c r="R14" s="162">
        <f>'2_ФОП'!G12</f>
        <v>3435764</v>
      </c>
      <c r="S14" s="160">
        <f t="shared" si="15"/>
        <v>1170316</v>
      </c>
      <c r="T14" s="228">
        <f>'2_ФОП'!I12</f>
        <v>0</v>
      </c>
      <c r="U14" s="152">
        <f>'2_ФОП'!J12</f>
        <v>1116462</v>
      </c>
      <c r="V14" s="234">
        <f>'2_ФОП'!K12</f>
        <v>53854</v>
      </c>
      <c r="W14" s="151">
        <f t="shared" si="4"/>
        <v>31245530</v>
      </c>
      <c r="X14" s="161">
        <f>'2_ФОП'!M12</f>
        <v>175059</v>
      </c>
      <c r="Y14" s="152">
        <f>'2_ФОП'!N12</f>
        <v>31070471</v>
      </c>
      <c r="Z14" s="152">
        <f t="shared" si="16"/>
        <v>4</v>
      </c>
      <c r="AA14" s="159">
        <f t="shared" si="22"/>
        <v>21120604.800000001</v>
      </c>
      <c r="AB14" s="160">
        <f t="shared" si="23"/>
        <v>18436650</v>
      </c>
      <c r="AC14" s="161">
        <f>'2_ФОП'!F10</f>
        <v>0</v>
      </c>
      <c r="AD14" s="162">
        <f>'2_ФОП'!G10</f>
        <v>2683954.7999999998</v>
      </c>
      <c r="AE14" s="160">
        <f t="shared" si="5"/>
        <v>2074363.2000000002</v>
      </c>
      <c r="AF14" s="228">
        <f>'2_ФОП'!I10</f>
        <v>0</v>
      </c>
      <c r="AG14" s="245" t="s">
        <v>113</v>
      </c>
      <c r="AH14" s="232">
        <f>'2_ФОП'!J10</f>
        <v>1987659.6</v>
      </c>
      <c r="AI14" s="245" t="s">
        <v>113</v>
      </c>
      <c r="AJ14" s="234">
        <f>'2_ФОП'!K10</f>
        <v>86703.6</v>
      </c>
      <c r="AK14" s="245" t="s">
        <v>113</v>
      </c>
      <c r="AL14" s="235">
        <f t="shared" si="6"/>
        <v>16362286.799999999</v>
      </c>
      <c r="AM14" s="161">
        <f>'2_ФОП'!M10</f>
        <v>661305.59999999998</v>
      </c>
      <c r="AN14" s="152">
        <f>'2_ФОП'!N10</f>
        <v>15700981.199999999</v>
      </c>
      <c r="AO14" s="167">
        <f t="shared" si="17"/>
        <v>177.25</v>
      </c>
      <c r="AP14" s="167">
        <f t="shared" si="18"/>
        <v>58.91</v>
      </c>
      <c r="AQ14" s="152">
        <f t="shared" si="7"/>
        <v>4</v>
      </c>
      <c r="AR14" s="207">
        <f t="shared" si="8"/>
        <v>2376343.0644321698</v>
      </c>
      <c r="AS14" s="167">
        <f t="shared" si="19"/>
        <v>9.8567185384504175</v>
      </c>
      <c r="AT14" s="167">
        <f>IFERROR((AR14/SUM('4_Структура пл.соб.'!$F$4:$F$6))*100,0)</f>
        <v>10.567730207100944</v>
      </c>
      <c r="AU14" s="207">
        <f t="shared" si="24"/>
        <v>0</v>
      </c>
      <c r="AV14" s="167">
        <f>IFERROR(AU14/'5_Розрахунок тарифів'!$H$7,0)</f>
        <v>0</v>
      </c>
      <c r="AW14" s="167">
        <f>IFERROR((AU14/SUM('4_Структура пл.соб.'!$F$4:$F$6))*100,0)</f>
        <v>0</v>
      </c>
      <c r="AX14" s="207">
        <f>IFERROR(AH14+(SUM($AC14:$AD14)/100*($AE$14/$AB$14*100))/SUM('4_Структура пл.соб.'!$B$5:$B$6)*'4_Структура пл.соб.'!$B$5,0)</f>
        <v>2281541.4709495502</v>
      </c>
      <c r="AY14" s="167">
        <f>IFERROR(AX14/'5_Розрахунок тарифів'!$L$7,0)</f>
        <v>9.4634955909977272</v>
      </c>
      <c r="AZ14" s="167">
        <f>IFERROR((AX14/SUM('4_Структура пл.соб.'!$F$4:$F$6))*100,0)</f>
        <v>10.146142230969653</v>
      </c>
      <c r="BA14" s="207">
        <f>IFERROR(AJ14+(SUM($AC14:$AD14)/100*($AE$14/$AB$14*100))/SUM('4_Структура пл.соб.'!$B$5:$B$6)*'4_Структура пл.соб.'!$B$6,0)</f>
        <v>94801.593482619603</v>
      </c>
      <c r="BB14" s="167">
        <f>IFERROR(BA14/'5_Розрахунок тарифів'!$P$7,0)</f>
        <v>0.39322294745269065</v>
      </c>
      <c r="BC14" s="167">
        <f>IFERROR((BA14/SUM('4_Структура пл.соб.'!$F$4:$F$6))*100,0)</f>
        <v>0.42158797613128873</v>
      </c>
      <c r="BD14" s="167">
        <f t="shared" si="20"/>
        <v>177.25</v>
      </c>
      <c r="BE14" s="167">
        <f t="shared" si="21"/>
        <v>58.91</v>
      </c>
      <c r="BF14" s="203"/>
      <c r="BG14" s="205"/>
      <c r="BH14" s="224" t="s">
        <v>363</v>
      </c>
    </row>
    <row r="15" spans="1:61" ht="12.75" thickBot="1" x14ac:dyDescent="0.3">
      <c r="A15" s="113">
        <f>IF(ISBLANK(B15),"",COUNTA($B$11:B15))</f>
        <v>5</v>
      </c>
      <c r="B15" s="114" t="s">
        <v>72</v>
      </c>
      <c r="C15" s="150">
        <f t="shared" si="9"/>
        <v>11661661</v>
      </c>
      <c r="D15" s="151">
        <f t="shared" si="10"/>
        <v>10566921</v>
      </c>
      <c r="E15" s="199"/>
      <c r="F15" s="199">
        <v>1094740</v>
      </c>
      <c r="G15" s="151">
        <f t="shared" si="11"/>
        <v>385022</v>
      </c>
      <c r="H15" s="199"/>
      <c r="I15" s="199">
        <v>368025</v>
      </c>
      <c r="J15" s="199">
        <v>16997</v>
      </c>
      <c r="K15" s="151">
        <f t="shared" si="3"/>
        <v>10181899</v>
      </c>
      <c r="L15" s="199">
        <v>52889</v>
      </c>
      <c r="M15" s="199">
        <f>3960689+1043843+241421+17665+18767+87037+5357+61550+1507425+227627+582521+232621+55506+77247+722793+112841+240069+68762+234226+69569+11593+11847+6187+531847</f>
        <v>10129010</v>
      </c>
      <c r="N15" s="152">
        <f t="shared" si="12"/>
        <v>5</v>
      </c>
      <c r="O15" s="150">
        <f t="shared" si="13"/>
        <v>7819700</v>
      </c>
      <c r="P15" s="151">
        <f t="shared" si="14"/>
        <v>7123588</v>
      </c>
      <c r="Q15" s="199"/>
      <c r="R15" s="199">
        <v>696112</v>
      </c>
      <c r="S15" s="151">
        <f t="shared" si="15"/>
        <v>257415</v>
      </c>
      <c r="T15" s="199"/>
      <c r="U15" s="199">
        <f>144602+100964</f>
        <v>245566</v>
      </c>
      <c r="V15" s="199">
        <f>11849</f>
        <v>11849</v>
      </c>
      <c r="W15" s="151">
        <f t="shared" si="4"/>
        <v>6866173</v>
      </c>
      <c r="X15" s="199">
        <f>25017+13195</f>
        <v>38212</v>
      </c>
      <c r="Y15" s="199">
        <f>2605839+704146+146092+10537+49945+5581+41765+976219+140857+356792+128400+415589+132704+422199+60402+130435+33464+7271+5261+339677+47430+56135+11221</f>
        <v>6827961</v>
      </c>
      <c r="Z15" s="152">
        <f t="shared" si="16"/>
        <v>5</v>
      </c>
      <c r="AA15" s="189">
        <f t="shared" si="22"/>
        <v>4646533.05</v>
      </c>
      <c r="AB15" s="190">
        <f t="shared" si="23"/>
        <v>4056062.9899999998</v>
      </c>
      <c r="AC15" s="191">
        <f>ROUND(AC14*$BG$15,2)</f>
        <v>0</v>
      </c>
      <c r="AD15" s="191">
        <f>ROUND(AD14*$BG$15,2)</f>
        <v>590470.06000000006</v>
      </c>
      <c r="AE15" s="190">
        <f t="shared" si="5"/>
        <v>456359.89999999997</v>
      </c>
      <c r="AF15" s="229">
        <f>ROUND(AF14*$BG$15,2)</f>
        <v>0</v>
      </c>
      <c r="AG15" s="245" t="s">
        <v>180</v>
      </c>
      <c r="AH15" s="233">
        <f>ROUND(AH14*$BG$15,2)</f>
        <v>437285.11</v>
      </c>
      <c r="AI15" s="245" t="s">
        <v>180</v>
      </c>
      <c r="AJ15" s="233">
        <f>ROUND(AJ14*$BG$15,2)</f>
        <v>19074.79</v>
      </c>
      <c r="AK15" s="245" t="s">
        <v>180</v>
      </c>
      <c r="AL15" s="236">
        <f t="shared" si="6"/>
        <v>3599703.09</v>
      </c>
      <c r="AM15" s="191">
        <f>ROUND(AM14*$BG$15,2)</f>
        <v>145487.23000000001</v>
      </c>
      <c r="AN15" s="191">
        <f>ROUND(AN14*$BG$15,2)</f>
        <v>3454215.86</v>
      </c>
      <c r="AO15" s="167">
        <f t="shared" si="17"/>
        <v>177.29</v>
      </c>
      <c r="AP15" s="167">
        <f t="shared" si="18"/>
        <v>59.42</v>
      </c>
      <c r="AQ15" s="152">
        <f t="shared" si="7"/>
        <v>5</v>
      </c>
      <c r="AR15" s="207">
        <f t="shared" si="8"/>
        <v>522795.47062512935</v>
      </c>
      <c r="AS15" s="167">
        <f t="shared" si="19"/>
        <v>2.1684780637344345</v>
      </c>
      <c r="AT15" s="167">
        <f>IFERROR((AR15/SUM('4_Структура пл.соб.'!$F$4:$F$6))*100,0)</f>
        <v>2.3249006297753909</v>
      </c>
      <c r="AU15" s="207">
        <f t="shared" si="24"/>
        <v>0</v>
      </c>
      <c r="AV15" s="167">
        <f>IFERROR(AU15/'5_Розрахунок тарифів'!$H$7,0)</f>
        <v>0</v>
      </c>
      <c r="AW15" s="167">
        <f>IFERROR((AU15/SUM('4_Структура пл.соб.'!$F$4:$F$6))*100,0)</f>
        <v>0</v>
      </c>
      <c r="AX15" s="207">
        <f>IFERROR(AH15+(SUM($AC15:$AD15)/100*($AE$14/$AB$14*100))/SUM('4_Структура пл.соб.'!$B$5:$B$6)*'4_Структура пл.соб.'!$B$5,0)</f>
        <v>501939.12204688432</v>
      </c>
      <c r="AY15" s="167">
        <f>IFERROR(AX15/'5_Розрахунок тарифів'!$L$7,0)</f>
        <v>2.0819690235404864</v>
      </c>
      <c r="AZ15" s="167">
        <f>IFERROR((AX15/SUM('4_Структура пл.соб.'!$F$4:$F$6))*100,0)</f>
        <v>2.2321512838669482</v>
      </c>
      <c r="BA15" s="207">
        <f>IFERROR(AJ15+(SUM($AC15:$AD15)/100*($AE$14/$AB$14*100))/SUM('4_Структура пл.соб.'!$B$5:$B$6)*'4_Структура пл.соб.'!$B$6,0)</f>
        <v>20856.348578245059</v>
      </c>
      <c r="BB15" s="167">
        <f>IFERROR(BA15/'5_Розрахунок тарифів'!$P$7,0)</f>
        <v>8.6509040193947978E-2</v>
      </c>
      <c r="BC15" s="167">
        <f>IFERROR((BA15/SUM('4_Структура пл.соб.'!$F$4:$F$6))*100,0)</f>
        <v>9.2749345908442304E-2</v>
      </c>
      <c r="BD15" s="167">
        <f t="shared" si="20"/>
        <v>177.29</v>
      </c>
      <c r="BE15" s="167">
        <f t="shared" si="21"/>
        <v>59.42</v>
      </c>
      <c r="BF15" s="204"/>
      <c r="BG15" s="164">
        <v>0.22</v>
      </c>
    </row>
    <row r="16" spans="1:61" ht="18" x14ac:dyDescent="0.25">
      <c r="A16" s="115">
        <f>IF(ISBLANK(B16),"",COUNTA($B$11:B16))</f>
        <v>6</v>
      </c>
      <c r="B16" s="116" t="s">
        <v>32</v>
      </c>
      <c r="C16" s="150">
        <f t="shared" si="9"/>
        <v>1662756</v>
      </c>
      <c r="D16" s="151">
        <f t="shared" si="10"/>
        <v>1578866</v>
      </c>
      <c r="E16" s="201"/>
      <c r="F16" s="201">
        <v>83890</v>
      </c>
      <c r="G16" s="151">
        <f t="shared" si="11"/>
        <v>541030</v>
      </c>
      <c r="H16" s="201"/>
      <c r="I16" s="201">
        <v>540803</v>
      </c>
      <c r="J16" s="201">
        <v>227</v>
      </c>
      <c r="K16" s="151">
        <f t="shared" si="3"/>
        <v>1037836</v>
      </c>
      <c r="L16" s="201"/>
      <c r="M16" s="201">
        <f>13517+27096+70107+37368+2598+15046+433+611107+5388+18560+221817+8271+6528</f>
        <v>1037836</v>
      </c>
      <c r="N16" s="152">
        <f t="shared" si="12"/>
        <v>6</v>
      </c>
      <c r="O16" s="150">
        <f t="shared" si="13"/>
        <v>1715914</v>
      </c>
      <c r="P16" s="151">
        <f t="shared" si="14"/>
        <v>1629928</v>
      </c>
      <c r="Q16" s="201"/>
      <c r="R16" s="201">
        <f>38966+26207+20813</f>
        <v>85986</v>
      </c>
      <c r="S16" s="151">
        <f t="shared" si="15"/>
        <v>544889</v>
      </c>
      <c r="T16" s="201"/>
      <c r="U16" s="201">
        <f>542995+228+1438</f>
        <v>544661</v>
      </c>
      <c r="V16" s="201">
        <f>228</f>
        <v>228</v>
      </c>
      <c r="W16" s="151">
        <f t="shared" si="4"/>
        <v>1085039</v>
      </c>
      <c r="X16" s="201">
        <f>224</f>
        <v>224</v>
      </c>
      <c r="Y16" s="201">
        <f>20304+4704+52534+23258+831+18441+396+606+580+223426+9115+1234+525767+7855+10053+183897+1814</f>
        <v>1084815</v>
      </c>
      <c r="Z16" s="152">
        <f t="shared" si="16"/>
        <v>6</v>
      </c>
      <c r="AA16" s="158">
        <f t="shared" si="22"/>
        <v>590886.55000000005</v>
      </c>
      <c r="AB16" s="155">
        <f t="shared" si="23"/>
        <v>543219.55000000005</v>
      </c>
      <c r="AC16" s="201"/>
      <c r="AD16" s="201">
        <v>47667</v>
      </c>
      <c r="AE16" s="156">
        <f t="shared" si="5"/>
        <v>543219.55000000005</v>
      </c>
      <c r="AF16" s="199"/>
      <c r="AG16" s="248" t="s">
        <v>621</v>
      </c>
      <c r="AH16" s="199">
        <v>542991.55000000005</v>
      </c>
      <c r="AI16" s="248" t="s">
        <v>182</v>
      </c>
      <c r="AJ16" s="230">
        <v>228</v>
      </c>
      <c r="AK16" s="248" t="s">
        <v>182</v>
      </c>
      <c r="AL16" s="163">
        <f t="shared" si="6"/>
        <v>0</v>
      </c>
      <c r="AM16" s="201"/>
      <c r="AN16" s="201"/>
      <c r="AO16" s="167">
        <f t="shared" si="17"/>
        <v>99.69</v>
      </c>
      <c r="AP16" s="167">
        <f t="shared" si="18"/>
        <v>34.44</v>
      </c>
      <c r="AQ16" s="152">
        <f t="shared" si="7"/>
        <v>6</v>
      </c>
      <c r="AR16" s="207">
        <f t="shared" si="8"/>
        <v>548582.70820143039</v>
      </c>
      <c r="AS16" s="167">
        <f t="shared" si="19"/>
        <v>2.2754397000731199</v>
      </c>
      <c r="AT16" s="167">
        <f>IFERROR((AR16/SUM('4_Структура пл.соб.'!$F$4:$F$6))*100,0)</f>
        <v>2.4395779142010223</v>
      </c>
      <c r="AU16" s="207">
        <f t="shared" si="24"/>
        <v>0</v>
      </c>
      <c r="AV16" s="167">
        <f>IFERROR(AU16/'5_Розрахунок тарифів'!$H$7,0)</f>
        <v>0</v>
      </c>
      <c r="AW16" s="167">
        <f>IFERROR((AU16/SUM('4_Структура пл.соб.'!$F$4:$F$6))*100,0)</f>
        <v>0</v>
      </c>
      <c r="AX16" s="207">
        <f>IFERROR(AH16+(SUM($AC16:$AD16)/100*($AE$14/$AB$14*100))/SUM('4_Структура пл.соб.'!$B$5:$B$6)*'4_Структура пл.соб.'!$B$5,0)</f>
        <v>548210.88794956321</v>
      </c>
      <c r="AY16" s="167">
        <f>IFERROR(AX16/'5_Розрахунок тарифів'!$L$7,0)</f>
        <v>2.2738974448220137</v>
      </c>
      <c r="AZ16" s="167">
        <f>IFERROR((AX16/SUM('4_Структура пл.соб.'!$F$4:$F$6))*100,0)</f>
        <v>2.4379244087934571</v>
      </c>
      <c r="BA16" s="207">
        <f>IFERROR(AJ16+(SUM($AC16:$AD16)/100*($AE$14/$AB$14*100))/SUM('4_Структура пл.соб.'!$B$5:$B$6)*'4_Структура пл.соб.'!$B$6,0)</f>
        <v>371.82025186714338</v>
      </c>
      <c r="BB16" s="167">
        <f>IFERROR(BA16/'5_Розрахунок тарифів'!$P$7,0)</f>
        <v>1.5422552511061424E-3</v>
      </c>
      <c r="BC16" s="167">
        <f>IFERROR((BA16/SUM('4_Структура пл.соб.'!$F$4:$F$6))*100,0)</f>
        <v>1.653505407565049E-3</v>
      </c>
      <c r="BD16" s="167">
        <f t="shared" si="20"/>
        <v>99.69</v>
      </c>
      <c r="BE16" s="167">
        <f t="shared" si="21"/>
        <v>34.44</v>
      </c>
      <c r="BF16" s="205"/>
      <c r="BG16" s="485"/>
      <c r="BH16" s="117"/>
    </row>
    <row r="17" spans="1:59" s="118" customFormat="1" x14ac:dyDescent="0.25">
      <c r="A17" s="115">
        <f>IF(ISBLANK(B17),"",COUNTA($B$11:B17))</f>
        <v>7</v>
      </c>
      <c r="B17" s="116" t="s">
        <v>557</v>
      </c>
      <c r="C17" s="150">
        <f t="shared" si="9"/>
        <v>4859709</v>
      </c>
      <c r="D17" s="151">
        <f t="shared" si="10"/>
        <v>4811081</v>
      </c>
      <c r="E17" s="199"/>
      <c r="F17" s="199">
        <v>48628</v>
      </c>
      <c r="G17" s="151">
        <f t="shared" si="11"/>
        <v>1779</v>
      </c>
      <c r="H17" s="199"/>
      <c r="I17" s="199">
        <v>1779</v>
      </c>
      <c r="J17" s="199"/>
      <c r="K17" s="151">
        <f t="shared" si="3"/>
        <v>4809302</v>
      </c>
      <c r="L17" s="199"/>
      <c r="M17" s="199">
        <f>415146+467510+72746+40877+1801192+1924+2008801+1106</f>
        <v>4809302</v>
      </c>
      <c r="N17" s="152">
        <f t="shared" si="12"/>
        <v>7</v>
      </c>
      <c r="O17" s="150">
        <f t="shared" si="13"/>
        <v>6705711</v>
      </c>
      <c r="P17" s="151">
        <f t="shared" si="14"/>
        <v>6634989</v>
      </c>
      <c r="Q17" s="199"/>
      <c r="R17" s="199">
        <f>70722</f>
        <v>70722</v>
      </c>
      <c r="S17" s="151">
        <f t="shared" si="15"/>
        <v>2523</v>
      </c>
      <c r="T17" s="199"/>
      <c r="U17" s="199">
        <v>2523</v>
      </c>
      <c r="V17" s="199"/>
      <c r="W17" s="151">
        <f t="shared" si="4"/>
        <v>6632466</v>
      </c>
      <c r="X17" s="199"/>
      <c r="Y17" s="199">
        <f>739647+608980+73420+64825+2419376+1569+2690292+2731+31626</f>
        <v>6632466</v>
      </c>
      <c r="Z17" s="152">
        <f t="shared" si="16"/>
        <v>7</v>
      </c>
      <c r="AA17" s="150">
        <f t="shared" si="22"/>
        <v>0</v>
      </c>
      <c r="AB17" s="151">
        <f t="shared" si="23"/>
        <v>0</v>
      </c>
      <c r="AC17" s="199"/>
      <c r="AD17" s="199"/>
      <c r="AE17" s="151">
        <f t="shared" si="5"/>
        <v>0</v>
      </c>
      <c r="AF17" s="202"/>
      <c r="AG17" s="400" t="s">
        <v>359</v>
      </c>
      <c r="AH17" s="202"/>
      <c r="AI17" s="400" t="s">
        <v>359</v>
      </c>
      <c r="AJ17" s="231"/>
      <c r="AK17" s="401" t="s">
        <v>362</v>
      </c>
      <c r="AL17" s="237">
        <f t="shared" si="6"/>
        <v>0</v>
      </c>
      <c r="AM17" s="199"/>
      <c r="AN17" s="199"/>
      <c r="AO17" s="167">
        <f t="shared" si="17"/>
        <v>0</v>
      </c>
      <c r="AP17" s="167">
        <f t="shared" si="18"/>
        <v>0</v>
      </c>
      <c r="AQ17" s="152">
        <f t="shared" si="7"/>
        <v>7</v>
      </c>
      <c r="AR17" s="207">
        <f t="shared" si="8"/>
        <v>0</v>
      </c>
      <c r="AS17" s="167">
        <f t="shared" si="19"/>
        <v>0</v>
      </c>
      <c r="AT17" s="167">
        <f>IFERROR((AR17/SUM('4_Структура пл.соб.'!$F$4:$F$6))*100,0)</f>
        <v>0</v>
      </c>
      <c r="AU17" s="207">
        <f t="shared" si="24"/>
        <v>0</v>
      </c>
      <c r="AV17" s="167">
        <f>IFERROR(AU17/'5_Розрахунок тарифів'!$H$7,0)</f>
        <v>0</v>
      </c>
      <c r="AW17" s="167">
        <f>IFERROR((AU17/SUM('4_Структура пл.соб.'!$F$4:$F$6))*100,0)</f>
        <v>0</v>
      </c>
      <c r="AX17" s="207">
        <f>IFERROR(AH17+(SUM($AC17:$AD17)/100*($AE$14/$AB$14*100))/SUM('4_Структура пл.соб.'!$B$5:$B$6)*'4_Структура пл.соб.'!$B$5,0)</f>
        <v>0</v>
      </c>
      <c r="AY17" s="167">
        <f>IFERROR(AX17/'5_Розрахунок тарифів'!$L$7,0)</f>
        <v>0</v>
      </c>
      <c r="AZ17" s="167">
        <f>IFERROR((AX17/SUM('4_Структура пл.соб.'!$F$4:$F$6))*100,0)</f>
        <v>0</v>
      </c>
      <c r="BA17" s="207">
        <f>IFERROR(AJ17+(SUM($AC17:$AD17)/100*($AE$14/$AB$14*100))/SUM('4_Структура пл.соб.'!$B$5:$B$6)*'4_Структура пл.соб.'!$B$6,0)</f>
        <v>0</v>
      </c>
      <c r="BB17" s="167">
        <f>IFERROR(BA17/'5_Розрахунок тарифів'!$P$7,0)</f>
        <v>0</v>
      </c>
      <c r="BC17" s="167">
        <f>IFERROR((BA17/SUM('4_Структура пл.соб.'!$F$4:$F$6))*100,0)</f>
        <v>0</v>
      </c>
      <c r="BD17" s="167">
        <f t="shared" si="20"/>
        <v>0</v>
      </c>
      <c r="BE17" s="167">
        <f t="shared" si="21"/>
        <v>0</v>
      </c>
      <c r="BF17" s="203"/>
      <c r="BG17" s="203"/>
    </row>
    <row r="18" spans="1:59" s="118" customFormat="1" ht="25.5" customHeight="1" x14ac:dyDescent="0.25">
      <c r="A18" s="115">
        <f>IF(ISBLANK(B18),"",COUNTA($B$11:B18))</f>
        <v>8</v>
      </c>
      <c r="B18" s="116" t="s">
        <v>572</v>
      </c>
      <c r="C18" s="150">
        <f t="shared" si="9"/>
        <v>2221441</v>
      </c>
      <c r="D18" s="151">
        <f t="shared" si="10"/>
        <v>2221441</v>
      </c>
      <c r="E18" s="199"/>
      <c r="F18" s="199"/>
      <c r="G18" s="151">
        <f t="shared" si="11"/>
        <v>119265</v>
      </c>
      <c r="H18" s="199"/>
      <c r="I18" s="199">
        <v>119265</v>
      </c>
      <c r="J18" s="199"/>
      <c r="K18" s="151">
        <f t="shared" si="3"/>
        <v>2102176</v>
      </c>
      <c r="L18" s="199"/>
      <c r="M18" s="199">
        <f>955460+3689+4175+23297+853554+261127+874</f>
        <v>2102176</v>
      </c>
      <c r="N18" s="152">
        <f t="shared" si="12"/>
        <v>8</v>
      </c>
      <c r="O18" s="150">
        <f t="shared" si="13"/>
        <v>2390807</v>
      </c>
      <c r="P18" s="151">
        <f t="shared" si="14"/>
        <v>2295041</v>
      </c>
      <c r="Q18" s="199"/>
      <c r="R18" s="199">
        <f>95766</f>
        <v>95766</v>
      </c>
      <c r="S18" s="151">
        <f t="shared" si="15"/>
        <v>32914</v>
      </c>
      <c r="T18" s="199"/>
      <c r="U18" s="199">
        <v>32219</v>
      </c>
      <c r="V18" s="199">
        <v>695</v>
      </c>
      <c r="W18" s="151">
        <f t="shared" si="4"/>
        <v>2262127</v>
      </c>
      <c r="X18" s="199">
        <f>4364+4298</f>
        <v>8662</v>
      </c>
      <c r="Y18" s="199">
        <f>972839+76634+1918+924+842+20302+237462+6049+920044+16451</f>
        <v>2253465</v>
      </c>
      <c r="Z18" s="152">
        <f t="shared" si="16"/>
        <v>8</v>
      </c>
      <c r="AA18" s="150">
        <f t="shared" si="22"/>
        <v>582477</v>
      </c>
      <c r="AB18" s="151">
        <f t="shared" si="23"/>
        <v>582477</v>
      </c>
      <c r="AC18" s="199"/>
      <c r="AD18" s="199"/>
      <c r="AE18" s="151">
        <f t="shared" si="5"/>
        <v>582477</v>
      </c>
      <c r="AF18" s="202"/>
      <c r="AG18" s="400" t="s">
        <v>363</v>
      </c>
      <c r="AH18" s="202">
        <f>582477</f>
        <v>582477</v>
      </c>
      <c r="AI18" s="400" t="s">
        <v>363</v>
      </c>
      <c r="AJ18" s="202"/>
      <c r="AK18" s="400" t="s">
        <v>363</v>
      </c>
      <c r="AL18" s="151">
        <f t="shared" si="6"/>
        <v>0</v>
      </c>
      <c r="AM18" s="199"/>
      <c r="AN18" s="199"/>
      <c r="AO18" s="167">
        <f t="shared" si="17"/>
        <v>1769.69</v>
      </c>
      <c r="AP18" s="167">
        <f t="shared" si="18"/>
        <v>24.36</v>
      </c>
      <c r="AQ18" s="152">
        <f t="shared" si="7"/>
        <v>8</v>
      </c>
      <c r="AR18" s="207">
        <f t="shared" si="8"/>
        <v>582477</v>
      </c>
      <c r="AS18" s="167">
        <f t="shared" si="19"/>
        <v>2.4160281947728275</v>
      </c>
      <c r="AT18" s="167">
        <f>IFERROR((AR18/SUM('4_Структура пл.соб.'!$F$4:$F$6))*100,0)</f>
        <v>2.5903077211254391</v>
      </c>
      <c r="AU18" s="207">
        <f t="shared" si="24"/>
        <v>0</v>
      </c>
      <c r="AV18" s="167">
        <f>IFERROR(AU18/'5_Розрахунок тарифів'!$H$7,0)</f>
        <v>0</v>
      </c>
      <c r="AW18" s="167">
        <f>IFERROR((AU18/SUM('4_Структура пл.соб.'!$F$4:$F$6))*100,0)</f>
        <v>0</v>
      </c>
      <c r="AX18" s="207">
        <f>IFERROR(AH18+(SUM($AC18:$AD18)/100*($AE$14/$AB$14*100))/SUM('4_Структура пл.соб.'!$B$5:$B$6)*'4_Структура пл.соб.'!$B$5,0)</f>
        <v>582477</v>
      </c>
      <c r="AY18" s="167">
        <f>IFERROR(AX18/'5_Розрахунок тарифів'!$L$7,0)</f>
        <v>2.4160281947728275</v>
      </c>
      <c r="AZ18" s="167">
        <f>IFERROR((AX18/SUM('4_Структура пл.соб.'!$F$4:$F$6))*100,0)</f>
        <v>2.5903077211254391</v>
      </c>
      <c r="BA18" s="207">
        <f>IFERROR(AJ18+(SUM($AC18:$AD18)/100*($AE$14/$AB$14*100))/SUM('4_Структура пл.соб.'!$B$5:$B$6)*'4_Структура пл.соб.'!$B$6,0)</f>
        <v>0</v>
      </c>
      <c r="BB18" s="167">
        <f>IFERROR(BA18/'5_Розрахунок тарифів'!$P$7,0)</f>
        <v>0</v>
      </c>
      <c r="BC18" s="167">
        <f>IFERROR((BA18/SUM('4_Структура пл.соб.'!$F$4:$F$6))*100,0)</f>
        <v>0</v>
      </c>
      <c r="BD18" s="167">
        <f t="shared" si="20"/>
        <v>1769.69</v>
      </c>
      <c r="BE18" s="167">
        <f t="shared" si="21"/>
        <v>24.36</v>
      </c>
      <c r="BF18" s="203"/>
      <c r="BG18" s="203"/>
    </row>
    <row r="19" spans="1:59" s="118" customFormat="1" ht="21.75" customHeight="1" x14ac:dyDescent="0.25">
      <c r="A19" s="115">
        <f>IF(ISBLANK(B19),"",COUNTA($B$11:B19))</f>
        <v>9</v>
      </c>
      <c r="B19" s="116" t="s">
        <v>558</v>
      </c>
      <c r="C19" s="150">
        <f t="shared" si="9"/>
        <v>0</v>
      </c>
      <c r="D19" s="151">
        <f t="shared" si="10"/>
        <v>0</v>
      </c>
      <c r="E19" s="199"/>
      <c r="F19" s="199"/>
      <c r="G19" s="151">
        <f t="shared" si="11"/>
        <v>0</v>
      </c>
      <c r="H19" s="199"/>
      <c r="I19" s="199">
        <v>0</v>
      </c>
      <c r="J19" s="199"/>
      <c r="K19" s="151">
        <f t="shared" si="3"/>
        <v>0</v>
      </c>
      <c r="L19" s="199"/>
      <c r="M19" s="199"/>
      <c r="N19" s="152">
        <f t="shared" si="12"/>
        <v>9</v>
      </c>
      <c r="O19" s="150">
        <f t="shared" si="13"/>
        <v>0</v>
      </c>
      <c r="P19" s="151">
        <f t="shared" si="14"/>
        <v>0</v>
      </c>
      <c r="Q19" s="199"/>
      <c r="R19" s="199"/>
      <c r="S19" s="151">
        <f t="shared" si="15"/>
        <v>0</v>
      </c>
      <c r="T19" s="199"/>
      <c r="U19" s="199"/>
      <c r="V19" s="199"/>
      <c r="W19" s="151">
        <f t="shared" si="4"/>
        <v>0</v>
      </c>
      <c r="X19" s="199"/>
      <c r="Y19" s="199"/>
      <c r="Z19" s="152">
        <f t="shared" si="16"/>
        <v>9</v>
      </c>
      <c r="AA19" s="150">
        <f t="shared" ref="AA19:AA84" si="25">SUM(AB19:AD19)</f>
        <v>0</v>
      </c>
      <c r="AB19" s="151">
        <f t="shared" ref="AB19:AB84" si="26">AE19+AL19</f>
        <v>0</v>
      </c>
      <c r="AC19" s="199"/>
      <c r="AD19" s="199"/>
      <c r="AE19" s="151">
        <f t="shared" ref="AE19:AE84" si="27">SUM(AF19:AJ19)</f>
        <v>0</v>
      </c>
      <c r="AF19" s="202"/>
      <c r="AG19" s="400" t="s">
        <v>363</v>
      </c>
      <c r="AH19" s="202"/>
      <c r="AI19" s="400" t="s">
        <v>363</v>
      </c>
      <c r="AJ19" s="202"/>
      <c r="AK19" s="400" t="s">
        <v>363</v>
      </c>
      <c r="AL19" s="151">
        <f t="shared" ref="AL19:AL84" si="28">AM19+AN19</f>
        <v>0</v>
      </c>
      <c r="AM19" s="199"/>
      <c r="AN19" s="199"/>
      <c r="AO19" s="167">
        <f t="shared" si="17"/>
        <v>0</v>
      </c>
      <c r="AP19" s="167">
        <f t="shared" si="18"/>
        <v>0</v>
      </c>
      <c r="AQ19" s="152">
        <f t="shared" si="7"/>
        <v>9</v>
      </c>
      <c r="AR19" s="207">
        <f t="shared" si="8"/>
        <v>0</v>
      </c>
      <c r="AS19" s="167">
        <f t="shared" si="19"/>
        <v>0</v>
      </c>
      <c r="AT19" s="167">
        <f>IFERROR((AR19/SUM('4_Структура пл.соб.'!$F$4:$F$6))*100,0)</f>
        <v>0</v>
      </c>
      <c r="AU19" s="207">
        <f t="shared" si="24"/>
        <v>0</v>
      </c>
      <c r="AV19" s="167">
        <f>IFERROR(AU19/'5_Розрахунок тарифів'!$H$7,0)</f>
        <v>0</v>
      </c>
      <c r="AW19" s="167">
        <f>IFERROR((AU19/SUM('4_Структура пл.соб.'!$F$4:$F$6))*100,0)</f>
        <v>0</v>
      </c>
      <c r="AX19" s="207">
        <f>IFERROR(AH19+(SUM($AC19:$AD19)/100*($AE$14/$AB$14*100))/SUM('4_Структура пл.соб.'!$B$5:$B$6)*'4_Структура пл.соб.'!$B$5,0)</f>
        <v>0</v>
      </c>
      <c r="AY19" s="167">
        <f>IFERROR(AX19/'5_Розрахунок тарифів'!$L$7,0)</f>
        <v>0</v>
      </c>
      <c r="AZ19" s="167">
        <f>IFERROR((AX19/SUM('4_Структура пл.соб.'!$F$4:$F$6))*100,0)</f>
        <v>0</v>
      </c>
      <c r="BA19" s="207">
        <f>IFERROR(AJ19+(SUM($AC19:$AD19)/100*($AE$14/$AB$14*100))/SUM('4_Структура пл.соб.'!$B$5:$B$6)*'4_Структура пл.соб.'!$B$6,0)</f>
        <v>0</v>
      </c>
      <c r="BB19" s="167">
        <f>IFERROR(BA19/'5_Розрахунок тарифів'!$P$7,0)</f>
        <v>0</v>
      </c>
      <c r="BC19" s="167">
        <f>IFERROR((BA19/SUM('4_Структура пл.соб.'!$F$4:$F$6))*100,0)</f>
        <v>0</v>
      </c>
      <c r="BD19" s="167">
        <f t="shared" si="20"/>
        <v>0</v>
      </c>
      <c r="BE19" s="167">
        <f t="shared" si="21"/>
        <v>0</v>
      </c>
      <c r="BF19" s="203"/>
      <c r="BG19" s="203"/>
    </row>
    <row r="20" spans="1:59" s="118" customFormat="1" x14ac:dyDescent="0.25">
      <c r="A20" s="128">
        <v>10</v>
      </c>
      <c r="B20" s="200" t="s">
        <v>580</v>
      </c>
      <c r="C20" s="150">
        <f t="shared" si="9"/>
        <v>290360.92</v>
      </c>
      <c r="D20" s="151">
        <f t="shared" si="10"/>
        <v>276623.92</v>
      </c>
      <c r="E20" s="199"/>
      <c r="F20" s="199">
        <v>13737</v>
      </c>
      <c r="G20" s="151">
        <f t="shared" si="11"/>
        <v>13116.92</v>
      </c>
      <c r="H20" s="199"/>
      <c r="I20" s="199">
        <v>13116.92</v>
      </c>
      <c r="J20" s="199"/>
      <c r="K20" s="151">
        <f t="shared" si="3"/>
        <v>263507</v>
      </c>
      <c r="L20" s="199"/>
      <c r="M20" s="199">
        <f>36363+144537+681+6092+310+2455+10113+43625+3366+15965</f>
        <v>263507</v>
      </c>
      <c r="N20" s="152">
        <f t="shared" si="12"/>
        <v>10</v>
      </c>
      <c r="O20" s="150">
        <f t="shared" si="13"/>
        <v>114818</v>
      </c>
      <c r="P20" s="151">
        <f t="shared" si="14"/>
        <v>114275</v>
      </c>
      <c r="Q20" s="199"/>
      <c r="R20" s="199">
        <f>543</f>
        <v>543</v>
      </c>
      <c r="S20" s="151">
        <f t="shared" si="15"/>
        <v>2698</v>
      </c>
      <c r="T20" s="199"/>
      <c r="U20" s="199">
        <v>2698</v>
      </c>
      <c r="V20" s="199"/>
      <c r="W20" s="151">
        <f t="shared" si="4"/>
        <v>111577</v>
      </c>
      <c r="X20" s="199">
        <v>290</v>
      </c>
      <c r="Y20" s="199">
        <f>46646+29569+2288+284+781+3282+5532+11932+10973</f>
        <v>111287</v>
      </c>
      <c r="Z20" s="152">
        <f t="shared" si="16"/>
        <v>10</v>
      </c>
      <c r="AA20" s="150">
        <f t="shared" si="25"/>
        <v>5728.24</v>
      </c>
      <c r="AB20" s="151">
        <f t="shared" si="26"/>
        <v>5728.24</v>
      </c>
      <c r="AC20" s="199"/>
      <c r="AD20" s="199"/>
      <c r="AE20" s="151">
        <f t="shared" si="27"/>
        <v>5728.24</v>
      </c>
      <c r="AF20" s="202"/>
      <c r="AG20" s="333"/>
      <c r="AH20" s="202">
        <v>5728.24</v>
      </c>
      <c r="AI20" s="333" t="s">
        <v>363</v>
      </c>
      <c r="AJ20" s="202"/>
      <c r="AK20" s="333"/>
      <c r="AL20" s="151">
        <f t="shared" si="28"/>
        <v>0</v>
      </c>
      <c r="AM20" s="199"/>
      <c r="AN20" s="199"/>
      <c r="AO20" s="167">
        <f t="shared" si="17"/>
        <v>212.31</v>
      </c>
      <c r="AP20" s="167">
        <f t="shared" si="18"/>
        <v>4.99</v>
      </c>
      <c r="AQ20" s="152">
        <f t="shared" si="7"/>
        <v>10</v>
      </c>
      <c r="AR20" s="207">
        <f t="shared" si="8"/>
        <v>5728.24</v>
      </c>
      <c r="AS20" s="167">
        <f t="shared" si="19"/>
        <v>2.375988982642319E-2</v>
      </c>
      <c r="AT20" s="167">
        <f>IFERROR((AR20/SUM('4_Структура пл.соб.'!$F$4:$F$6))*100,0)</f>
        <v>2.5473802914895496E-2</v>
      </c>
      <c r="AU20" s="207">
        <f t="shared" si="24"/>
        <v>0</v>
      </c>
      <c r="AV20" s="167">
        <f>IFERROR(AU20/'5_Розрахунок тарифів'!$H$7,0)</f>
        <v>0</v>
      </c>
      <c r="AW20" s="167">
        <f>IFERROR((AU20/SUM('4_Структура пл.соб.'!$F$4:$F$6))*100,0)</f>
        <v>0</v>
      </c>
      <c r="AX20" s="207">
        <f>IFERROR(AH20+(SUM($AC20:$AD20)/100*($AE$14/$AB$14*100))/SUM('4_Структура пл.соб.'!$B$5:$B$6)*'4_Структура пл.соб.'!$B$5,0)</f>
        <v>5728.24</v>
      </c>
      <c r="AY20" s="167">
        <f>IFERROR(AX20/'5_Розрахунок тарифів'!$L$7,0)</f>
        <v>2.375988982642319E-2</v>
      </c>
      <c r="AZ20" s="167">
        <f>IFERROR((AX20/SUM('4_Структура пл.соб.'!$F$4:$F$6))*100,0)</f>
        <v>2.5473802914895496E-2</v>
      </c>
      <c r="BA20" s="207">
        <f>IFERROR(AJ20+(SUM($AC20:$AD20)/100*($AE$14/$AB$14*100))/SUM('4_Структура пл.соб.'!$B$5:$B$6)*'4_Структура пл.соб.'!$B$6,0)</f>
        <v>0</v>
      </c>
      <c r="BB20" s="167">
        <f>IFERROR(BA20/'5_Розрахунок тарифів'!$P$7,0)</f>
        <v>0</v>
      </c>
      <c r="BC20" s="167">
        <f>IFERROR((BA20/SUM('4_Структура пл.соб.'!$F$4:$F$6))*100,0)</f>
        <v>0</v>
      </c>
      <c r="BD20" s="167">
        <f t="shared" si="20"/>
        <v>212.31</v>
      </c>
      <c r="BE20" s="167">
        <f t="shared" si="21"/>
        <v>4.99</v>
      </c>
      <c r="BF20" s="203"/>
      <c r="BG20" s="203"/>
    </row>
    <row r="21" spans="1:59" s="118" customFormat="1" x14ac:dyDescent="0.25">
      <c r="A21" s="128">
        <v>11</v>
      </c>
      <c r="B21" s="200" t="s">
        <v>635</v>
      </c>
      <c r="C21" s="150">
        <f t="shared" si="9"/>
        <v>3095</v>
      </c>
      <c r="D21" s="151">
        <f t="shared" si="10"/>
        <v>3095</v>
      </c>
      <c r="E21" s="199"/>
      <c r="F21" s="199"/>
      <c r="G21" s="151">
        <f t="shared" si="11"/>
        <v>3095</v>
      </c>
      <c r="H21" s="199"/>
      <c r="I21" s="199">
        <v>3072</v>
      </c>
      <c r="J21" s="199">
        <v>23</v>
      </c>
      <c r="K21" s="151">
        <f t="shared" si="3"/>
        <v>0</v>
      </c>
      <c r="L21" s="199"/>
      <c r="M21" s="199"/>
      <c r="N21" s="152">
        <f t="shared" si="12"/>
        <v>11</v>
      </c>
      <c r="O21" s="150">
        <f t="shared" si="13"/>
        <v>6575</v>
      </c>
      <c r="P21" s="151">
        <f t="shared" si="14"/>
        <v>6575</v>
      </c>
      <c r="Q21" s="199"/>
      <c r="R21" s="199"/>
      <c r="S21" s="151">
        <f t="shared" si="15"/>
        <v>0</v>
      </c>
      <c r="T21" s="199"/>
      <c r="U21" s="199"/>
      <c r="V21" s="199"/>
      <c r="W21" s="151">
        <f t="shared" si="4"/>
        <v>6575</v>
      </c>
      <c r="X21" s="199">
        <v>6575</v>
      </c>
      <c r="Y21" s="199"/>
      <c r="Z21" s="152">
        <f t="shared" si="16"/>
        <v>11</v>
      </c>
      <c r="AA21" s="150">
        <f t="shared" si="25"/>
        <v>0</v>
      </c>
      <c r="AB21" s="151">
        <f t="shared" si="26"/>
        <v>0</v>
      </c>
      <c r="AC21" s="199"/>
      <c r="AD21" s="199"/>
      <c r="AE21" s="151">
        <f t="shared" si="27"/>
        <v>0</v>
      </c>
      <c r="AF21" s="202"/>
      <c r="AG21" s="333"/>
      <c r="AH21" s="202"/>
      <c r="AI21" s="333"/>
      <c r="AJ21" s="202"/>
      <c r="AK21" s="333"/>
      <c r="AL21" s="151">
        <f t="shared" si="28"/>
        <v>0</v>
      </c>
      <c r="AM21" s="199"/>
      <c r="AN21" s="199"/>
      <c r="AO21" s="167">
        <f t="shared" si="17"/>
        <v>0</v>
      </c>
      <c r="AP21" s="167">
        <f t="shared" si="18"/>
        <v>0</v>
      </c>
      <c r="AQ21" s="152">
        <f t="shared" si="7"/>
        <v>11</v>
      </c>
      <c r="AR21" s="207">
        <f t="shared" si="8"/>
        <v>0</v>
      </c>
      <c r="AS21" s="167">
        <f t="shared" si="19"/>
        <v>0</v>
      </c>
      <c r="AT21" s="167">
        <f>IFERROR((AR21/SUM('4_Структура пл.соб.'!$F$4:$F$6))*100,0)</f>
        <v>0</v>
      </c>
      <c r="AU21" s="207">
        <f t="shared" si="24"/>
        <v>0</v>
      </c>
      <c r="AV21" s="167">
        <f>IFERROR(AU21/'5_Розрахунок тарифів'!$H$7,0)</f>
        <v>0</v>
      </c>
      <c r="AW21" s="167">
        <f>IFERROR((AU21/SUM('4_Структура пл.соб.'!$F$4:$F$6))*100,0)</f>
        <v>0</v>
      </c>
      <c r="AX21" s="207">
        <f>IFERROR(AH21+(SUM($AC21:$AD21)/100*($AE$14/$AB$14*100))/SUM('4_Структура пл.соб.'!$B$5:$B$6)*'4_Структура пл.соб.'!$B$5,0)</f>
        <v>0</v>
      </c>
      <c r="AY21" s="167">
        <f>IFERROR(AX21/'5_Розрахунок тарифів'!$L$7,0)</f>
        <v>0</v>
      </c>
      <c r="AZ21" s="167">
        <f>IFERROR((AX21/SUM('4_Структура пл.соб.'!$F$4:$F$6))*100,0)</f>
        <v>0</v>
      </c>
      <c r="BA21" s="207">
        <f>IFERROR(AJ21+(SUM($AC21:$AD21)/100*($AE$14/$AB$14*100))/SUM('4_Структура пл.соб.'!$B$5:$B$6)*'4_Структура пл.соб.'!$B$6,0)</f>
        <v>0</v>
      </c>
      <c r="BB21" s="167">
        <f>IFERROR(BA21/'5_Розрахунок тарифів'!$P$7,0)</f>
        <v>0</v>
      </c>
      <c r="BC21" s="167">
        <f>IFERROR((BA21/SUM('4_Структура пл.соб.'!$F$4:$F$6))*100,0)</f>
        <v>0</v>
      </c>
      <c r="BD21" s="167">
        <f t="shared" si="20"/>
        <v>0</v>
      </c>
      <c r="BE21" s="167">
        <f t="shared" si="21"/>
        <v>0</v>
      </c>
      <c r="BF21" s="203"/>
      <c r="BG21" s="203"/>
    </row>
    <row r="22" spans="1:59" s="118" customFormat="1" x14ac:dyDescent="0.25">
      <c r="A22" s="483">
        <v>12</v>
      </c>
      <c r="B22" s="200" t="s">
        <v>623</v>
      </c>
      <c r="C22" s="150">
        <f t="shared" si="9"/>
        <v>15078</v>
      </c>
      <c r="D22" s="151">
        <f t="shared" si="10"/>
        <v>15078</v>
      </c>
      <c r="E22" s="199"/>
      <c r="F22" s="199"/>
      <c r="G22" s="151">
        <f t="shared" si="11"/>
        <v>15078</v>
      </c>
      <c r="H22" s="199"/>
      <c r="I22" s="199">
        <v>15078</v>
      </c>
      <c r="J22" s="199"/>
      <c r="K22" s="151">
        <f t="shared" si="3"/>
        <v>0</v>
      </c>
      <c r="L22" s="199"/>
      <c r="M22" s="199"/>
      <c r="N22" s="152">
        <f t="shared" si="12"/>
        <v>12</v>
      </c>
      <c r="O22" s="150">
        <f t="shared" si="13"/>
        <v>4517</v>
      </c>
      <c r="P22" s="151">
        <f t="shared" si="14"/>
        <v>4517</v>
      </c>
      <c r="Q22" s="199"/>
      <c r="R22" s="199"/>
      <c r="S22" s="151">
        <f t="shared" si="15"/>
        <v>4517</v>
      </c>
      <c r="T22" s="199"/>
      <c r="U22" s="199">
        <v>4517</v>
      </c>
      <c r="V22" s="199"/>
      <c r="W22" s="151">
        <f t="shared" si="4"/>
        <v>0</v>
      </c>
      <c r="X22" s="199"/>
      <c r="Y22" s="199"/>
      <c r="Z22" s="152">
        <v>12</v>
      </c>
      <c r="AA22" s="150">
        <f t="shared" si="25"/>
        <v>24244.14</v>
      </c>
      <c r="AB22" s="151">
        <f t="shared" si="26"/>
        <v>23732.14</v>
      </c>
      <c r="AC22" s="199"/>
      <c r="AD22" s="199">
        <v>512</v>
      </c>
      <c r="AE22" s="151">
        <f t="shared" si="27"/>
        <v>23732.14</v>
      </c>
      <c r="AF22" s="202"/>
      <c r="AG22" s="333"/>
      <c r="AH22" s="202">
        <v>23732.14</v>
      </c>
      <c r="AI22" s="333" t="s">
        <v>363</v>
      </c>
      <c r="AJ22" s="202"/>
      <c r="AK22" s="333"/>
      <c r="AL22" s="151">
        <f t="shared" si="28"/>
        <v>0</v>
      </c>
      <c r="AM22" s="199"/>
      <c r="AN22" s="199"/>
      <c r="AO22" s="167">
        <f t="shared" si="17"/>
        <v>0</v>
      </c>
      <c r="AP22" s="167">
        <f t="shared" si="18"/>
        <v>0</v>
      </c>
      <c r="AQ22" s="152">
        <v>12</v>
      </c>
      <c r="AR22" s="207">
        <f t="shared" si="8"/>
        <v>23789.746667068041</v>
      </c>
      <c r="AS22" s="167">
        <f t="shared" si="19"/>
        <v>9.8676340343291299E-2</v>
      </c>
      <c r="AT22" s="167">
        <f>IFERROR((AR22/SUM('4_Структура пл.соб.'!$F$4:$F$6))*100,0)</f>
        <v>0.10579433089259237</v>
      </c>
      <c r="AU22" s="207">
        <f t="shared" si="24"/>
        <v>0</v>
      </c>
      <c r="AV22" s="167">
        <f>IFERROR(AU22/'5_Розрахунок тарифів'!$H$7,0)</f>
        <v>0</v>
      </c>
      <c r="AW22" s="167">
        <f>IFERROR((AU22/SUM('4_Структура пл.соб.'!$F$4:$F$6))*100,0)</f>
        <v>0</v>
      </c>
      <c r="AX22" s="207">
        <f>IFERROR(AH22+(SUM($AC22:$AD22)/100*($AE$14/$AB$14*100))/SUM('4_Структура пл.соб.'!$B$5:$B$6)*'4_Структура пл.соб.'!$B$5,0)</f>
        <v>23788.201867333297</v>
      </c>
      <c r="AY22" s="167">
        <f>IFERROR(AX22/'5_Розрахунок тарифів'!$L$7,0)</f>
        <v>9.8669932743138136E-2</v>
      </c>
      <c r="AZ22" s="167">
        <f>IFERROR((AX22/SUM('4_Структура пл.соб.'!$F$4:$F$6))*100,0)</f>
        <v>0.10578746108197237</v>
      </c>
      <c r="BA22" s="207">
        <f>IFERROR(AJ22+(SUM($AC22:$AD22)/100*($AE$14/$AB$14*100))/SUM('4_Структура пл.соб.'!$B$5:$B$6)*'4_Структура пл.соб.'!$B$6,0)</f>
        <v>1.5447997347426397</v>
      </c>
      <c r="BB22" s="167">
        <f>IFERROR(BA22/'5_Розрахунок тарифів'!$P$7,0)</f>
        <v>6.4076001531662237E-6</v>
      </c>
      <c r="BC22" s="167">
        <f>IFERROR((BA22/SUM('4_Структура пл.соб.'!$F$4:$F$6))*100,0)</f>
        <v>6.8698106199839477E-6</v>
      </c>
      <c r="BD22" s="167"/>
      <c r="BE22" s="167"/>
      <c r="BF22" s="203"/>
      <c r="BG22" s="203"/>
    </row>
    <row r="23" spans="1:59" s="118" customFormat="1" x14ac:dyDescent="0.25">
      <c r="A23" s="484">
        <v>13</v>
      </c>
      <c r="B23" s="200" t="s">
        <v>624</v>
      </c>
      <c r="C23" s="150">
        <f t="shared" si="9"/>
        <v>4506</v>
      </c>
      <c r="D23" s="151">
        <f t="shared" si="10"/>
        <v>4506</v>
      </c>
      <c r="E23" s="199"/>
      <c r="F23" s="199"/>
      <c r="G23" s="151">
        <f t="shared" si="11"/>
        <v>4506</v>
      </c>
      <c r="H23" s="199"/>
      <c r="I23" s="199">
        <v>4506</v>
      </c>
      <c r="J23" s="199"/>
      <c r="K23" s="151">
        <f t="shared" si="3"/>
        <v>0</v>
      </c>
      <c r="L23" s="199"/>
      <c r="M23" s="199"/>
      <c r="N23" s="152">
        <f t="shared" si="12"/>
        <v>13</v>
      </c>
      <c r="O23" s="150">
        <f t="shared" si="13"/>
        <v>64837</v>
      </c>
      <c r="P23" s="151">
        <f t="shared" si="14"/>
        <v>64246</v>
      </c>
      <c r="Q23" s="199"/>
      <c r="R23" s="199">
        <v>591</v>
      </c>
      <c r="S23" s="151">
        <f t="shared" si="15"/>
        <v>921</v>
      </c>
      <c r="T23" s="199"/>
      <c r="U23" s="199">
        <v>921</v>
      </c>
      <c r="V23" s="199"/>
      <c r="W23" s="151">
        <f t="shared" si="4"/>
        <v>63325</v>
      </c>
      <c r="X23" s="199"/>
      <c r="Y23" s="199">
        <f>35522+1011+6877+19915</f>
        <v>63325</v>
      </c>
      <c r="Z23" s="152">
        <v>13</v>
      </c>
      <c r="AA23" s="150">
        <f t="shared" si="25"/>
        <v>6193.16</v>
      </c>
      <c r="AB23" s="151">
        <f t="shared" si="26"/>
        <v>5162.16</v>
      </c>
      <c r="AC23" s="199"/>
      <c r="AD23" s="199">
        <v>1031</v>
      </c>
      <c r="AE23" s="151">
        <f t="shared" si="27"/>
        <v>5162.16</v>
      </c>
      <c r="AF23" s="202"/>
      <c r="AG23" s="333"/>
      <c r="AH23" s="202">
        <v>5162.16</v>
      </c>
      <c r="AI23" s="333" t="s">
        <v>363</v>
      </c>
      <c r="AJ23" s="202"/>
      <c r="AK23" s="333"/>
      <c r="AL23" s="151">
        <f t="shared" si="28"/>
        <v>0</v>
      </c>
      <c r="AM23" s="199"/>
      <c r="AN23" s="199"/>
      <c r="AO23" s="167">
        <f t="shared" si="17"/>
        <v>0</v>
      </c>
      <c r="AP23" s="167">
        <f t="shared" si="18"/>
        <v>0</v>
      </c>
      <c r="AQ23" s="152">
        <v>13</v>
      </c>
      <c r="AR23" s="207">
        <f t="shared" si="8"/>
        <v>5278.1609252874032</v>
      </c>
      <c r="AS23" s="167">
        <f t="shared" si="19"/>
        <v>2.1893028586609603E-2</v>
      </c>
      <c r="AT23" s="167">
        <f>IFERROR((AR23/SUM('4_Структура пл.соб.'!$F$4:$F$6))*100,0)</f>
        <v>2.347227615530665E-2</v>
      </c>
      <c r="AU23" s="207">
        <f t="shared" si="24"/>
        <v>0</v>
      </c>
      <c r="AV23" s="167">
        <f>IFERROR(AU23/'5_Розрахунок тарифів'!$H$7,0)</f>
        <v>0</v>
      </c>
      <c r="AW23" s="167">
        <f>IFERROR((AU23/SUM('4_Структура пл.соб.'!$F$4:$F$6))*100,0)</f>
        <v>0</v>
      </c>
      <c r="AX23" s="207">
        <f>IFERROR(AH23+(SUM($AC23:$AD23)/100*($AE$14/$AB$14*100))/SUM('4_Структура пл.соб.'!$B$5:$B$6)*'4_Структура пл.соб.'!$B$5,0)</f>
        <v>5275.0502055090446</v>
      </c>
      <c r="AY23" s="167">
        <f>IFERROR(AX23/'5_Розрахунок тарифів'!$L$7,0)</f>
        <v>2.1880125782394927E-2</v>
      </c>
      <c r="AZ23" s="167">
        <f>IFERROR((AX23/SUM('4_Структура пл.соб.'!$F$4:$F$6))*100,0)</f>
        <v>2.3458442610874614E-2</v>
      </c>
      <c r="BA23" s="207">
        <f>IFERROR(AJ23+(SUM($AC23:$AD23)/100*($AE$14/$AB$14*100))/SUM('4_Структура пл.соб.'!$B$5:$B$6)*'4_Структура пл.соб.'!$B$6,0)</f>
        <v>3.1107197783587139</v>
      </c>
      <c r="BB23" s="167">
        <f>IFERROR(BA23/'5_Розрахунок тарифів'!$P$7,0)</f>
        <v>1.2902804214676517E-5</v>
      </c>
      <c r="BC23" s="167">
        <f>IFERROR((BA23/SUM('4_Структура пл.соб.'!$F$4:$F$6))*100,0)</f>
        <v>1.3833544432037989E-5</v>
      </c>
      <c r="BD23" s="167"/>
      <c r="BE23" s="167"/>
      <c r="BF23" s="203"/>
      <c r="BG23" s="203"/>
    </row>
    <row r="24" spans="1:59" s="118" customFormat="1" ht="24" x14ac:dyDescent="0.25">
      <c r="A24" s="128">
        <v>14</v>
      </c>
      <c r="B24" s="200" t="s">
        <v>649</v>
      </c>
      <c r="C24" s="150">
        <f t="shared" si="9"/>
        <v>5882226</v>
      </c>
      <c r="D24" s="151">
        <f t="shared" si="10"/>
        <v>5636743</v>
      </c>
      <c r="E24" s="199"/>
      <c r="F24" s="199">
        <v>245483</v>
      </c>
      <c r="G24" s="151">
        <f t="shared" si="11"/>
        <v>649534</v>
      </c>
      <c r="H24" s="199"/>
      <c r="I24" s="199">
        <v>649534</v>
      </c>
      <c r="J24" s="199"/>
      <c r="K24" s="151">
        <f t="shared" si="3"/>
        <v>4987209</v>
      </c>
      <c r="L24" s="199"/>
      <c r="M24" s="199">
        <v>4987209</v>
      </c>
      <c r="N24" s="152">
        <f t="shared" si="12"/>
        <v>14</v>
      </c>
      <c r="O24" s="150">
        <f t="shared" si="13"/>
        <v>3936292</v>
      </c>
      <c r="P24" s="151">
        <f t="shared" si="14"/>
        <v>3804781</v>
      </c>
      <c r="Q24" s="199"/>
      <c r="R24" s="199">
        <f>90208+41303</f>
        <v>131511</v>
      </c>
      <c r="S24" s="151">
        <f t="shared" si="15"/>
        <v>395495</v>
      </c>
      <c r="T24" s="199"/>
      <c r="U24" s="199">
        <f>106183+289312</f>
        <v>395495</v>
      </c>
      <c r="V24" s="199"/>
      <c r="W24" s="151">
        <f t="shared" si="4"/>
        <v>3409286</v>
      </c>
      <c r="X24" s="199"/>
      <c r="Y24" s="199">
        <f>87210+263765+852051+191750+134760+31990+249056+521323+344427+641832+91122</f>
        <v>3409286</v>
      </c>
      <c r="Z24" s="152">
        <f t="shared" si="16"/>
        <v>14</v>
      </c>
      <c r="AA24" s="150">
        <f t="shared" si="25"/>
        <v>327905.3</v>
      </c>
      <c r="AB24" s="151">
        <f t="shared" si="26"/>
        <v>327905.3</v>
      </c>
      <c r="AC24" s="199"/>
      <c r="AD24" s="199"/>
      <c r="AE24" s="151">
        <f t="shared" si="27"/>
        <v>327905.3</v>
      </c>
      <c r="AF24" s="202"/>
      <c r="AG24" s="333"/>
      <c r="AH24" s="202">
        <f>327905.3</f>
        <v>327905.3</v>
      </c>
      <c r="AI24" s="333" t="s">
        <v>363</v>
      </c>
      <c r="AJ24" s="202"/>
      <c r="AK24" s="333"/>
      <c r="AL24" s="151">
        <f t="shared" si="28"/>
        <v>0</v>
      </c>
      <c r="AM24" s="199"/>
      <c r="AN24" s="199"/>
      <c r="AO24" s="167">
        <f t="shared" si="17"/>
        <v>82.91</v>
      </c>
      <c r="AP24" s="167">
        <f t="shared" si="18"/>
        <v>8.33</v>
      </c>
      <c r="AQ24" s="152">
        <f t="shared" si="7"/>
        <v>14</v>
      </c>
      <c r="AR24" s="207">
        <f t="shared" si="8"/>
        <v>327905.3</v>
      </c>
      <c r="AS24" s="167">
        <f t="shared" si="19"/>
        <v>1.360102544848024</v>
      </c>
      <c r="AT24" s="167">
        <f>IFERROR((AR24/SUM('4_Структура пл.соб.'!$F$4:$F$6))*100,0)</f>
        <v>1.4582131661644209</v>
      </c>
      <c r="AU24" s="207">
        <f t="shared" si="24"/>
        <v>0</v>
      </c>
      <c r="AV24" s="167">
        <f>IFERROR(AU24/'5_Розрахунок тарифів'!$H$7,0)</f>
        <v>0</v>
      </c>
      <c r="AW24" s="167">
        <f>IFERROR((AU24/SUM('4_Структура пл.соб.'!$F$4:$F$6))*100,0)</f>
        <v>0</v>
      </c>
      <c r="AX24" s="207">
        <f>IFERROR(AH24+(SUM($AC24:$AD24)/100*($AE$14/$AB$14*100))/SUM('4_Структура пл.соб.'!$B$5:$B$6)*'4_Структура пл.соб.'!$B$5,0)</f>
        <v>327905.3</v>
      </c>
      <c r="AY24" s="167">
        <f>IFERROR(AX24/'5_Розрахунок тарифів'!$L$7,0)</f>
        <v>1.360102544848024</v>
      </c>
      <c r="AZ24" s="167">
        <f>IFERROR((AX24/SUM('4_Структура пл.соб.'!$F$4:$F$6))*100,0)</f>
        <v>1.4582131661644209</v>
      </c>
      <c r="BA24" s="207">
        <f>IFERROR(AJ24+(SUM($AC24:$AD24)/100*($AE$14/$AB$14*100))/SUM('4_Структура пл.соб.'!$B$5:$B$6)*'4_Структура пл.соб.'!$B$6,0)</f>
        <v>0</v>
      </c>
      <c r="BB24" s="167">
        <f>IFERROR(BA24/'5_Розрахунок тарифів'!$P$7,0)</f>
        <v>0</v>
      </c>
      <c r="BC24" s="167">
        <f>IFERROR((BA24/SUM('4_Структура пл.соб.'!$F$4:$F$6))*100,0)</f>
        <v>0</v>
      </c>
      <c r="BD24" s="167">
        <f t="shared" si="20"/>
        <v>82.91</v>
      </c>
      <c r="BE24" s="167">
        <f t="shared" si="21"/>
        <v>8.33</v>
      </c>
      <c r="BF24" s="203"/>
      <c r="BG24" s="203"/>
    </row>
    <row r="25" spans="1:59" s="118" customFormat="1" ht="24" x14ac:dyDescent="0.25">
      <c r="A25" s="484">
        <v>15</v>
      </c>
      <c r="B25" s="200" t="s">
        <v>643</v>
      </c>
      <c r="C25" s="150">
        <f t="shared" si="9"/>
        <v>-430420</v>
      </c>
      <c r="D25" s="151">
        <f t="shared" si="10"/>
        <v>-430420</v>
      </c>
      <c r="E25" s="199"/>
      <c r="F25" s="199"/>
      <c r="G25" s="151">
        <f t="shared" si="11"/>
        <v>-338716</v>
      </c>
      <c r="H25" s="199"/>
      <c r="I25" s="199">
        <v>-338716</v>
      </c>
      <c r="J25" s="199"/>
      <c r="K25" s="151">
        <f t="shared" si="3"/>
        <v>-91704</v>
      </c>
      <c r="L25" s="199"/>
      <c r="M25" s="199">
        <v>-91704</v>
      </c>
      <c r="N25" s="152">
        <f t="shared" si="12"/>
        <v>15</v>
      </c>
      <c r="O25" s="150">
        <f t="shared" si="13"/>
        <v>-34536</v>
      </c>
      <c r="P25" s="151">
        <f t="shared" si="14"/>
        <v>-34536</v>
      </c>
      <c r="Q25" s="199"/>
      <c r="R25" s="199"/>
      <c r="S25" s="151">
        <f t="shared" si="15"/>
        <v>0</v>
      </c>
      <c r="T25" s="199"/>
      <c r="U25" s="199"/>
      <c r="V25" s="199"/>
      <c r="W25" s="151">
        <f t="shared" si="4"/>
        <v>-34536</v>
      </c>
      <c r="X25" s="199"/>
      <c r="Y25" s="199">
        <f>-20172-14364</f>
        <v>-34536</v>
      </c>
      <c r="Z25" s="152">
        <f t="shared" si="16"/>
        <v>15</v>
      </c>
      <c r="AA25" s="150">
        <f t="shared" si="25"/>
        <v>0</v>
      </c>
      <c r="AB25" s="151">
        <f t="shared" si="26"/>
        <v>0</v>
      </c>
      <c r="AC25" s="199"/>
      <c r="AD25" s="199"/>
      <c r="AE25" s="151">
        <f t="shared" si="27"/>
        <v>0</v>
      </c>
      <c r="AF25" s="202"/>
      <c r="AG25" s="333"/>
      <c r="AH25" s="202"/>
      <c r="AI25" s="333"/>
      <c r="AJ25" s="202"/>
      <c r="AK25" s="333"/>
      <c r="AL25" s="151">
        <f t="shared" si="28"/>
        <v>0</v>
      </c>
      <c r="AM25" s="199"/>
      <c r="AN25" s="199"/>
      <c r="AO25" s="167">
        <f t="shared" si="17"/>
        <v>0</v>
      </c>
      <c r="AP25" s="167">
        <f t="shared" si="18"/>
        <v>0</v>
      </c>
      <c r="AQ25" s="152">
        <f t="shared" si="7"/>
        <v>15</v>
      </c>
      <c r="AR25" s="207">
        <f t="shared" si="8"/>
        <v>0</v>
      </c>
      <c r="AS25" s="167">
        <f t="shared" si="19"/>
        <v>0</v>
      </c>
      <c r="AT25" s="167">
        <f>IFERROR((AR25/SUM('4_Структура пл.соб.'!$F$4:$F$6))*100,0)</f>
        <v>0</v>
      </c>
      <c r="AU25" s="207">
        <f t="shared" si="24"/>
        <v>0</v>
      </c>
      <c r="AV25" s="167">
        <f>IFERROR(AU25/'5_Розрахунок тарифів'!$H$7,0)</f>
        <v>0</v>
      </c>
      <c r="AW25" s="167">
        <f>IFERROR((AU25/SUM('4_Структура пл.соб.'!$F$4:$F$6))*100,0)</f>
        <v>0</v>
      </c>
      <c r="AX25" s="207">
        <f>IFERROR(AH25+(SUM($AC25:$AD25)/100*($AE$14/$AB$14*100))/SUM('4_Структура пл.соб.'!$B$5:$B$6)*'4_Структура пл.соб.'!$B$5,0)</f>
        <v>0</v>
      </c>
      <c r="AY25" s="167">
        <f>IFERROR(AX25/'5_Розрахунок тарифів'!$L$7,0)</f>
        <v>0</v>
      </c>
      <c r="AZ25" s="167">
        <f>IFERROR((AX25/SUM('4_Структура пл.соб.'!$F$4:$F$6))*100,0)</f>
        <v>0</v>
      </c>
      <c r="BA25" s="207">
        <f>IFERROR(AJ25+(SUM($AC25:$AD25)/100*($AE$14/$AB$14*100))/SUM('4_Структура пл.соб.'!$B$5:$B$6)*'4_Структура пл.соб.'!$B$6,0)</f>
        <v>0</v>
      </c>
      <c r="BB25" s="167">
        <f>IFERROR(BA25/'5_Розрахунок тарифів'!$P$7,0)</f>
        <v>0</v>
      </c>
      <c r="BC25" s="167">
        <f>IFERROR((BA25/SUM('4_Структура пл.соб.'!$F$4:$F$6))*100,0)</f>
        <v>0</v>
      </c>
      <c r="BD25" s="167">
        <f t="shared" si="20"/>
        <v>0</v>
      </c>
      <c r="BE25" s="167">
        <f t="shared" si="21"/>
        <v>0</v>
      </c>
      <c r="BF25" s="203"/>
      <c r="BG25" s="203"/>
    </row>
    <row r="26" spans="1:59" s="118" customFormat="1" x14ac:dyDescent="0.25">
      <c r="A26" s="484">
        <v>16</v>
      </c>
      <c r="B26" s="200" t="s">
        <v>581</v>
      </c>
      <c r="C26" s="150">
        <f t="shared" si="9"/>
        <v>116904</v>
      </c>
      <c r="D26" s="151">
        <f t="shared" si="10"/>
        <v>115957</v>
      </c>
      <c r="E26" s="199"/>
      <c r="F26" s="199">
        <v>947</v>
      </c>
      <c r="G26" s="151">
        <f t="shared" si="11"/>
        <v>0</v>
      </c>
      <c r="H26" s="199"/>
      <c r="I26" s="199"/>
      <c r="J26" s="199"/>
      <c r="K26" s="151">
        <f t="shared" si="3"/>
        <v>115957</v>
      </c>
      <c r="L26" s="199">
        <v>2764</v>
      </c>
      <c r="M26" s="199">
        <f>8791+10+100326+1302+2764</f>
        <v>113193</v>
      </c>
      <c r="N26" s="152">
        <f t="shared" si="12"/>
        <v>16</v>
      </c>
      <c r="O26" s="150">
        <f t="shared" si="13"/>
        <v>-221902</v>
      </c>
      <c r="P26" s="151">
        <f t="shared" si="14"/>
        <v>-234685</v>
      </c>
      <c r="Q26" s="199"/>
      <c r="R26" s="199">
        <f>12783</f>
        <v>12783</v>
      </c>
      <c r="S26" s="151">
        <f t="shared" si="15"/>
        <v>-294037</v>
      </c>
      <c r="T26" s="199"/>
      <c r="U26" s="199">
        <f>-294037</f>
        <v>-294037</v>
      </c>
      <c r="V26" s="199"/>
      <c r="W26" s="151">
        <f t="shared" si="4"/>
        <v>59352</v>
      </c>
      <c r="X26" s="199">
        <f>3203</f>
        <v>3203</v>
      </c>
      <c r="Y26" s="199">
        <f>566+290+55293</f>
        <v>56149</v>
      </c>
      <c r="Z26" s="152">
        <f t="shared" si="16"/>
        <v>16</v>
      </c>
      <c r="AA26" s="150">
        <f t="shared" si="25"/>
        <v>0</v>
      </c>
      <c r="AB26" s="151">
        <f t="shared" si="26"/>
        <v>0</v>
      </c>
      <c r="AC26" s="199"/>
      <c r="AD26" s="199"/>
      <c r="AE26" s="151">
        <f t="shared" si="27"/>
        <v>0</v>
      </c>
      <c r="AF26" s="202"/>
      <c r="AG26" s="333"/>
      <c r="AH26" s="202"/>
      <c r="AI26" s="333"/>
      <c r="AJ26" s="202"/>
      <c r="AK26" s="333"/>
      <c r="AL26" s="151">
        <f t="shared" si="28"/>
        <v>0</v>
      </c>
      <c r="AM26" s="199"/>
      <c r="AN26" s="199"/>
      <c r="AO26" s="167">
        <f t="shared" si="17"/>
        <v>0</v>
      </c>
      <c r="AP26" s="167">
        <f t="shared" si="18"/>
        <v>0</v>
      </c>
      <c r="AQ26" s="152">
        <f t="shared" si="7"/>
        <v>16</v>
      </c>
      <c r="AR26" s="207">
        <f t="shared" si="8"/>
        <v>0</v>
      </c>
      <c r="AS26" s="167">
        <f t="shared" si="19"/>
        <v>0</v>
      </c>
      <c r="AT26" s="167">
        <f>IFERROR((AR26/SUM('4_Структура пл.соб.'!$F$4:$F$6))*100,0)</f>
        <v>0</v>
      </c>
      <c r="AU26" s="207">
        <f t="shared" si="24"/>
        <v>0</v>
      </c>
      <c r="AV26" s="167">
        <f>IFERROR(AU26/'5_Розрахунок тарифів'!$H$7,0)</f>
        <v>0</v>
      </c>
      <c r="AW26" s="167">
        <f>IFERROR((AU26/SUM('4_Структура пл.соб.'!$F$4:$F$6))*100,0)</f>
        <v>0</v>
      </c>
      <c r="AX26" s="207">
        <f>IFERROR(AH26+(SUM($AC26:$AD26)/100*($AE$14/$AB$14*100))/SUM('4_Структура пл.соб.'!$B$5:$B$6)*'4_Структура пл.соб.'!$B$5,0)</f>
        <v>0</v>
      </c>
      <c r="AY26" s="167">
        <f>IFERROR(AX26/'5_Розрахунок тарифів'!$L$7,0)</f>
        <v>0</v>
      </c>
      <c r="AZ26" s="167">
        <f>IFERROR((AX26/SUM('4_Структура пл.соб.'!$F$4:$F$6))*100,0)</f>
        <v>0</v>
      </c>
      <c r="BA26" s="207">
        <f>IFERROR(AJ26+(SUM($AC26:$AD26)/100*($AE$14/$AB$14*100))/SUM('4_Структура пл.соб.'!$B$5:$B$6)*'4_Структура пл.соб.'!$B$6,0)</f>
        <v>0</v>
      </c>
      <c r="BB26" s="167">
        <f>IFERROR(BA26/'5_Розрахунок тарифів'!$P$7,0)</f>
        <v>0</v>
      </c>
      <c r="BC26" s="167">
        <f>IFERROR((BA26/SUM('4_Структура пл.соб.'!$F$4:$F$6))*100,0)</f>
        <v>0</v>
      </c>
      <c r="BD26" s="167">
        <f t="shared" si="20"/>
        <v>0</v>
      </c>
      <c r="BE26" s="167">
        <f t="shared" si="21"/>
        <v>0</v>
      </c>
      <c r="BF26" s="203"/>
      <c r="BG26" s="203"/>
    </row>
    <row r="27" spans="1:59" s="118" customFormat="1" x14ac:dyDescent="0.25">
      <c r="A27" s="484">
        <v>17</v>
      </c>
      <c r="B27" s="200" t="s">
        <v>582</v>
      </c>
      <c r="C27" s="150">
        <f t="shared" si="9"/>
        <v>66729</v>
      </c>
      <c r="D27" s="151">
        <f t="shared" si="10"/>
        <v>39015</v>
      </c>
      <c r="E27" s="199"/>
      <c r="F27" s="199">
        <v>27714</v>
      </c>
      <c r="G27" s="151">
        <f t="shared" si="11"/>
        <v>1768</v>
      </c>
      <c r="H27" s="199"/>
      <c r="I27" s="199">
        <v>1768</v>
      </c>
      <c r="J27" s="199"/>
      <c r="K27" s="151">
        <f t="shared" si="3"/>
        <v>37247</v>
      </c>
      <c r="L27" s="199">
        <v>595</v>
      </c>
      <c r="M27" s="199">
        <f>19290+4890+11307+1165</f>
        <v>36652</v>
      </c>
      <c r="N27" s="152">
        <f t="shared" si="12"/>
        <v>17</v>
      </c>
      <c r="O27" s="150">
        <f t="shared" si="13"/>
        <v>64211</v>
      </c>
      <c r="P27" s="151">
        <f t="shared" si="14"/>
        <v>38031</v>
      </c>
      <c r="Q27" s="199"/>
      <c r="R27" s="199">
        <f>26180</f>
        <v>26180</v>
      </c>
      <c r="S27" s="151">
        <f t="shared" si="15"/>
        <v>1834</v>
      </c>
      <c r="T27" s="199"/>
      <c r="U27" s="199">
        <v>1473</v>
      </c>
      <c r="V27" s="199">
        <v>361</v>
      </c>
      <c r="W27" s="151">
        <f t="shared" si="4"/>
        <v>36197</v>
      </c>
      <c r="X27" s="199">
        <f>448+224</f>
        <v>672</v>
      </c>
      <c r="Y27" s="199">
        <f>18391+10422+6712</f>
        <v>35525</v>
      </c>
      <c r="Z27" s="152">
        <f t="shared" si="16"/>
        <v>17</v>
      </c>
      <c r="AA27" s="150">
        <f t="shared" si="25"/>
        <v>5813.6</v>
      </c>
      <c r="AB27" s="151">
        <f t="shared" si="26"/>
        <v>978.59999999999991</v>
      </c>
      <c r="AC27" s="199"/>
      <c r="AD27" s="199">
        <v>4835</v>
      </c>
      <c r="AE27" s="151">
        <f t="shared" si="27"/>
        <v>978.59999999999991</v>
      </c>
      <c r="AF27" s="202"/>
      <c r="AG27" s="333"/>
      <c r="AH27" s="202">
        <v>671.52</v>
      </c>
      <c r="AI27" s="333" t="s">
        <v>363</v>
      </c>
      <c r="AJ27" s="202">
        <v>307.08</v>
      </c>
      <c r="AK27" s="333" t="s">
        <v>363</v>
      </c>
      <c r="AL27" s="151">
        <f t="shared" si="28"/>
        <v>0</v>
      </c>
      <c r="AM27" s="199"/>
      <c r="AN27" s="199"/>
      <c r="AO27" s="167">
        <f t="shared" si="17"/>
        <v>53.36</v>
      </c>
      <c r="AP27" s="167">
        <f t="shared" si="18"/>
        <v>9.0500000000000007</v>
      </c>
      <c r="AQ27" s="152">
        <f t="shared" si="7"/>
        <v>17</v>
      </c>
      <c r="AR27" s="207">
        <f t="shared" si="8"/>
        <v>1522.6004595194895</v>
      </c>
      <c r="AS27" s="167">
        <f t="shared" si="19"/>
        <v>6.3155208524510844E-3</v>
      </c>
      <c r="AT27" s="167">
        <f>IFERROR((AR27/SUM('4_Структура пл.соб.'!$F$4:$F$6))*100,0)</f>
        <v>6.7710892043505158E-3</v>
      </c>
      <c r="AU27" s="207">
        <f t="shared" si="24"/>
        <v>0</v>
      </c>
      <c r="AV27" s="167">
        <f>IFERROR(AU27/'5_Розрахунок тарифів'!$H$7,0)</f>
        <v>0</v>
      </c>
      <c r="AW27" s="167">
        <f>IFERROR((AU27/SUM('4_Структура пл.соб.'!$F$4:$F$6))*100,0)</f>
        <v>0</v>
      </c>
      <c r="AX27" s="207">
        <f>IFERROR(AH27+(SUM($AC27:$AD27)/100*($AE$14/$AB$14*100))/SUM('4_Структура пл.соб.'!$B$5:$B$6)*'4_Структура пл.соб.'!$B$5,0)</f>
        <v>1200.9323604619103</v>
      </c>
      <c r="AY27" s="167">
        <f>IFERROR(AX27/'5_Розрахунок тарифів'!$L$7,0)</f>
        <v>4.9812892919223585E-3</v>
      </c>
      <c r="AZ27" s="167">
        <f>IFERROR((AX27/SUM('4_Структура пл.соб.'!$F$4:$F$6))*100,0)</f>
        <v>5.3406132188118759E-3</v>
      </c>
      <c r="BA27" s="207">
        <f>IFERROR(AJ27+(SUM($AC27:$AD27)/100*($AE$14/$AB$14*100))/SUM('4_Структура пл.соб.'!$B$5:$B$6)*'4_Структура пл.соб.'!$B$6,0)</f>
        <v>321.66809905757941</v>
      </c>
      <c r="BB27" s="167">
        <f>IFERROR(BA27/'5_Розрахунок тарифів'!$P$7,0)</f>
        <v>1.3342315605287258E-3</v>
      </c>
      <c r="BC27" s="167">
        <f>IFERROR((BA27/SUM('4_Структура пл.соб.'!$F$4:$F$6))*100,0)</f>
        <v>1.4304759855386401E-3</v>
      </c>
      <c r="BD27" s="167">
        <f t="shared" si="20"/>
        <v>53.36</v>
      </c>
      <c r="BE27" s="167">
        <f t="shared" si="21"/>
        <v>9.0500000000000007</v>
      </c>
      <c r="BF27" s="203"/>
      <c r="BG27" s="203"/>
    </row>
    <row r="28" spans="1:59" s="118" customFormat="1" x14ac:dyDescent="0.25">
      <c r="A28" s="484">
        <v>18</v>
      </c>
      <c r="B28" s="200" t="s">
        <v>583</v>
      </c>
      <c r="C28" s="150">
        <f t="shared" si="9"/>
        <v>244735</v>
      </c>
      <c r="D28" s="151">
        <f t="shared" si="10"/>
        <v>162345</v>
      </c>
      <c r="E28" s="199"/>
      <c r="F28" s="199">
        <v>82390</v>
      </c>
      <c r="G28" s="151">
        <f t="shared" si="11"/>
        <v>20284</v>
      </c>
      <c r="H28" s="199"/>
      <c r="I28" s="199">
        <v>20284</v>
      </c>
      <c r="J28" s="199"/>
      <c r="K28" s="151">
        <f t="shared" si="3"/>
        <v>142061</v>
      </c>
      <c r="L28" s="199"/>
      <c r="M28" s="199">
        <f>77023+53306+11732</f>
        <v>142061</v>
      </c>
      <c r="N28" s="152">
        <f t="shared" si="12"/>
        <v>18</v>
      </c>
      <c r="O28" s="150">
        <f t="shared" si="13"/>
        <v>220994</v>
      </c>
      <c r="P28" s="151">
        <f t="shared" si="14"/>
        <v>147747</v>
      </c>
      <c r="Q28" s="199"/>
      <c r="R28" s="199">
        <v>73247</v>
      </c>
      <c r="S28" s="151">
        <f t="shared" si="15"/>
        <v>18088</v>
      </c>
      <c r="T28" s="199"/>
      <c r="U28" s="199">
        <v>18088</v>
      </c>
      <c r="V28" s="199"/>
      <c r="W28" s="151">
        <f t="shared" si="4"/>
        <v>129659</v>
      </c>
      <c r="X28" s="199"/>
      <c r="Y28" s="199">
        <f>70080+10483+49096</f>
        <v>129659</v>
      </c>
      <c r="Z28" s="152">
        <f t="shared" si="16"/>
        <v>18</v>
      </c>
      <c r="AA28" s="150">
        <f t="shared" si="25"/>
        <v>143194</v>
      </c>
      <c r="AB28" s="151">
        <f t="shared" si="26"/>
        <v>22760</v>
      </c>
      <c r="AC28" s="199"/>
      <c r="AD28" s="199">
        <v>120434</v>
      </c>
      <c r="AE28" s="151">
        <f t="shared" si="27"/>
        <v>22760</v>
      </c>
      <c r="AF28" s="202"/>
      <c r="AG28" s="333"/>
      <c r="AH28" s="202">
        <v>22120</v>
      </c>
      <c r="AI28" s="333" t="s">
        <v>363</v>
      </c>
      <c r="AJ28" s="202">
        <v>640</v>
      </c>
      <c r="AK28" s="333" t="s">
        <v>363</v>
      </c>
      <c r="AL28" s="151">
        <f t="shared" si="28"/>
        <v>0</v>
      </c>
      <c r="AM28" s="199"/>
      <c r="AN28" s="199"/>
      <c r="AO28" s="167">
        <f t="shared" si="17"/>
        <v>125.83</v>
      </c>
      <c r="AP28" s="167">
        <f t="shared" si="18"/>
        <v>64.8</v>
      </c>
      <c r="AQ28" s="152">
        <f t="shared" si="7"/>
        <v>18</v>
      </c>
      <c r="AR28" s="207">
        <f t="shared" si="8"/>
        <v>36310.393245454026</v>
      </c>
      <c r="AS28" s="167">
        <f t="shared" si="19"/>
        <v>0.15061012511104432</v>
      </c>
      <c r="AT28" s="167">
        <f>IFERROR((AR28/SUM('4_Структура пл.соб.'!$F$4:$F$6))*100,0)</f>
        <v>0.16147434487679438</v>
      </c>
      <c r="AU28" s="207">
        <f t="shared" si="24"/>
        <v>0</v>
      </c>
      <c r="AV28" s="167">
        <f>IFERROR(AU28/'5_Розрахунок тарифів'!$H$7,0)</f>
        <v>0</v>
      </c>
      <c r="AW28" s="167">
        <f>IFERROR((AU28/SUM('4_Структура пл.соб.'!$F$4:$F$6))*100,0)</f>
        <v>0</v>
      </c>
      <c r="AX28" s="207">
        <f>IFERROR(AH28+(SUM($AC28:$AD28)/100*($AE$14/$AB$14*100))/SUM('4_Структура пл.соб.'!$B$5:$B$6)*'4_Структура пл.соб.'!$B$5,0)</f>
        <v>35307.021348473572</v>
      </c>
      <c r="AY28" s="167">
        <f>IFERROR(AX28/'5_Розрахунок тарифів'!$L$7,0)</f>
        <v>0.1464482873166808</v>
      </c>
      <c r="AZ28" s="167">
        <f>IFERROR((AX28/SUM('4_Структура пл.соб.'!$F$4:$F$6))*100,0)</f>
        <v>0.15701229406292747</v>
      </c>
      <c r="BA28" s="207">
        <f>IFERROR(AJ28+(SUM($AC28:$AD28)/100*($AE$14/$AB$14*100))/SUM('4_Структура пл.соб.'!$B$5:$B$6)*'4_Структура пл.соб.'!$B$6,0)</f>
        <v>1003.371896980459</v>
      </c>
      <c r="BB28" s="167">
        <f>IFERROR(BA28/'5_Розрахунок тарифів'!$P$7,0)</f>
        <v>4.1618377943635305E-3</v>
      </c>
      <c r="BC28" s="167">
        <f>IFERROR((BA28/SUM('4_Структура пл.соб.'!$F$4:$F$6))*100,0)</f>
        <v>4.4620508138669196E-3</v>
      </c>
      <c r="BD28" s="167">
        <f t="shared" si="20"/>
        <v>125.83</v>
      </c>
      <c r="BE28" s="167">
        <f t="shared" si="21"/>
        <v>64.8</v>
      </c>
      <c r="BF28" s="203"/>
      <c r="BG28" s="203"/>
    </row>
    <row r="29" spans="1:59" s="118" customFormat="1" x14ac:dyDescent="0.25">
      <c r="A29" s="484">
        <v>19</v>
      </c>
      <c r="B29" s="200" t="s">
        <v>593</v>
      </c>
      <c r="C29" s="150">
        <f t="shared" si="9"/>
        <v>222211</v>
      </c>
      <c r="D29" s="151">
        <f t="shared" si="10"/>
        <v>95953</v>
      </c>
      <c r="E29" s="199"/>
      <c r="F29" s="199">
        <v>126258</v>
      </c>
      <c r="G29" s="151">
        <f t="shared" si="11"/>
        <v>5705</v>
      </c>
      <c r="H29" s="199"/>
      <c r="I29" s="199">
        <v>4706</v>
      </c>
      <c r="J29" s="199">
        <v>999</v>
      </c>
      <c r="K29" s="151">
        <f t="shared" si="3"/>
        <v>90248</v>
      </c>
      <c r="L29" s="199">
        <v>11138</v>
      </c>
      <c r="M29" s="199">
        <f>59180+635+391+12810+6094</f>
        <v>79110</v>
      </c>
      <c r="N29" s="152">
        <f t="shared" si="12"/>
        <v>19</v>
      </c>
      <c r="O29" s="150">
        <f t="shared" si="13"/>
        <v>5578</v>
      </c>
      <c r="P29" s="151">
        <f t="shared" si="14"/>
        <v>5578</v>
      </c>
      <c r="Q29" s="199"/>
      <c r="R29" s="199"/>
      <c r="S29" s="151">
        <f t="shared" si="15"/>
        <v>5159</v>
      </c>
      <c r="T29" s="199"/>
      <c r="U29" s="199">
        <v>5159</v>
      </c>
      <c r="V29" s="199"/>
      <c r="W29" s="151">
        <f t="shared" si="4"/>
        <v>419</v>
      </c>
      <c r="X29" s="199"/>
      <c r="Y29" s="199">
        <f>419</f>
        <v>419</v>
      </c>
      <c r="Z29" s="152">
        <f t="shared" si="16"/>
        <v>19</v>
      </c>
      <c r="AA29" s="150">
        <f t="shared" si="25"/>
        <v>144800.51999999999</v>
      </c>
      <c r="AB29" s="151">
        <f t="shared" si="26"/>
        <v>7881.52</v>
      </c>
      <c r="AC29" s="199"/>
      <c r="AD29" s="199">
        <v>136919</v>
      </c>
      <c r="AE29" s="151">
        <f t="shared" si="27"/>
        <v>7881.52</v>
      </c>
      <c r="AF29" s="202"/>
      <c r="AG29" s="333"/>
      <c r="AH29" s="202">
        <v>6279.1</v>
      </c>
      <c r="AI29" s="333" t="s">
        <v>363</v>
      </c>
      <c r="AJ29" s="202">
        <v>1602.42</v>
      </c>
      <c r="AK29" s="333" t="s">
        <v>363</v>
      </c>
      <c r="AL29" s="151">
        <f t="shared" si="28"/>
        <v>0</v>
      </c>
      <c r="AM29" s="199"/>
      <c r="AN29" s="199"/>
      <c r="AO29" s="167">
        <f t="shared" si="17"/>
        <v>152.77000000000001</v>
      </c>
      <c r="AP29" s="167">
        <f t="shared" si="18"/>
        <v>2595.92</v>
      </c>
      <c r="AQ29" s="152">
        <f t="shared" si="7"/>
        <v>19</v>
      </c>
      <c r="AR29" s="207">
        <f t="shared" si="8"/>
        <v>23286.690406814691</v>
      </c>
      <c r="AS29" s="167">
        <f t="shared" si="19"/>
        <v>9.6589737596180142E-2</v>
      </c>
      <c r="AT29" s="167">
        <f>IFERROR((AR29/SUM('4_Структура пл.соб.'!$F$4:$F$6))*100,0)</f>
        <v>0.10355721163278513</v>
      </c>
      <c r="AU29" s="207">
        <f t="shared" si="24"/>
        <v>0</v>
      </c>
      <c r="AV29" s="167">
        <f>IFERROR(AU29/'5_Розрахунок тарифів'!$H$7,0)</f>
        <v>0</v>
      </c>
      <c r="AW29" s="167">
        <f>IFERROR((AU29/SUM('4_Структура пл.соб.'!$F$4:$F$6))*100,0)</f>
        <v>0</v>
      </c>
      <c r="AX29" s="207">
        <f>IFERROR(AH29+(SUM($AC29:$AD29)/100*($AE$14/$AB$14*100))/SUM('4_Структура пл.соб.'!$B$5:$B$6)*'4_Структура пл.соб.'!$B$5,0)</f>
        <v>21271.160182437292</v>
      </c>
      <c r="AY29" s="167">
        <f>IFERROR(AX29/'5_Розрахунок тарифів'!$L$7,0)</f>
        <v>8.8229617197413152E-2</v>
      </c>
      <c r="AZ29" s="167">
        <f>IFERROR((AX29/SUM('4_Структура пл.соб.'!$F$4:$F$6))*100,0)</f>
        <v>9.4594036258707756E-2</v>
      </c>
      <c r="BA29" s="207">
        <f>IFERROR(AJ29+(SUM($AC29:$AD29)/100*($AE$14/$AB$14*100))/SUM('4_Структура пл.соб.'!$B$5:$B$6)*'4_Структура пл.соб.'!$B$6,0)</f>
        <v>2015.5302243773976</v>
      </c>
      <c r="BB29" s="167">
        <f>IFERROR(BA29/'5_Розрахунок тарифів'!$P$7,0)</f>
        <v>8.3601203987669834E-3</v>
      </c>
      <c r="BC29" s="167">
        <f>IFERROR((BA29/SUM('4_Структура пл.соб.'!$F$4:$F$6))*100,0)</f>
        <v>8.9631753740773649E-3</v>
      </c>
      <c r="BD29" s="167">
        <f t="shared" si="20"/>
        <v>152.77000000000001</v>
      </c>
      <c r="BE29" s="167">
        <f t="shared" si="21"/>
        <v>2595.92</v>
      </c>
      <c r="BF29" s="203"/>
      <c r="BG29" s="203"/>
    </row>
    <row r="30" spans="1:59" s="118" customFormat="1" x14ac:dyDescent="0.25">
      <c r="A30" s="484">
        <v>20</v>
      </c>
      <c r="B30" s="200" t="s">
        <v>620</v>
      </c>
      <c r="C30" s="150">
        <f t="shared" si="9"/>
        <v>15421</v>
      </c>
      <c r="D30" s="151">
        <f t="shared" si="10"/>
        <v>15421</v>
      </c>
      <c r="E30" s="199"/>
      <c r="F30" s="199"/>
      <c r="G30" s="151">
        <f t="shared" si="11"/>
        <v>2509</v>
      </c>
      <c r="H30" s="199"/>
      <c r="I30" s="199">
        <v>2509</v>
      </c>
      <c r="J30" s="199"/>
      <c r="K30" s="151">
        <f t="shared" si="3"/>
        <v>12912</v>
      </c>
      <c r="L30" s="199"/>
      <c r="M30" s="199">
        <f>2004+3381+3762+3765</f>
        <v>12912</v>
      </c>
      <c r="N30" s="152">
        <f t="shared" si="12"/>
        <v>20</v>
      </c>
      <c r="O30" s="150">
        <f t="shared" si="13"/>
        <v>0</v>
      </c>
      <c r="P30" s="151">
        <f t="shared" si="14"/>
        <v>0</v>
      </c>
      <c r="Q30" s="199"/>
      <c r="R30" s="199"/>
      <c r="S30" s="151">
        <f t="shared" si="15"/>
        <v>0</v>
      </c>
      <c r="T30" s="199"/>
      <c r="U30" s="199"/>
      <c r="V30" s="199"/>
      <c r="W30" s="151">
        <f t="shared" si="4"/>
        <v>0</v>
      </c>
      <c r="X30" s="199"/>
      <c r="Y30" s="199"/>
      <c r="Z30" s="152">
        <f t="shared" si="16"/>
        <v>20</v>
      </c>
      <c r="AA30" s="150">
        <f t="shared" si="25"/>
        <v>0</v>
      </c>
      <c r="AB30" s="151">
        <f t="shared" si="26"/>
        <v>0</v>
      </c>
      <c r="AC30" s="199"/>
      <c r="AD30" s="199"/>
      <c r="AE30" s="151">
        <f t="shared" si="27"/>
        <v>0</v>
      </c>
      <c r="AF30" s="202"/>
      <c r="AG30" s="333"/>
      <c r="AH30" s="202"/>
      <c r="AI30" s="333" t="s">
        <v>363</v>
      </c>
      <c r="AJ30" s="202"/>
      <c r="AK30" s="333"/>
      <c r="AL30" s="151">
        <f t="shared" si="28"/>
        <v>0</v>
      </c>
      <c r="AM30" s="199"/>
      <c r="AN30" s="199"/>
      <c r="AO30" s="167">
        <f t="shared" si="17"/>
        <v>0</v>
      </c>
      <c r="AP30" s="167">
        <f t="shared" si="18"/>
        <v>0</v>
      </c>
      <c r="AQ30" s="152">
        <f t="shared" si="7"/>
        <v>20</v>
      </c>
      <c r="AR30" s="207">
        <f t="shared" si="8"/>
        <v>0</v>
      </c>
      <c r="AS30" s="167">
        <f t="shared" si="19"/>
        <v>0</v>
      </c>
      <c r="AT30" s="167">
        <f>IFERROR((AR30/SUM('4_Структура пл.соб.'!$F$4:$F$6))*100,0)</f>
        <v>0</v>
      </c>
      <c r="AU30" s="207">
        <f t="shared" si="24"/>
        <v>0</v>
      </c>
      <c r="AV30" s="167">
        <f>IFERROR(AU30/'5_Розрахунок тарифів'!$H$7,0)</f>
        <v>0</v>
      </c>
      <c r="AW30" s="167">
        <f>IFERROR((AU30/SUM('4_Структура пл.соб.'!$F$4:$F$6))*100,0)</f>
        <v>0</v>
      </c>
      <c r="AX30" s="207">
        <f>IFERROR(AH30+(SUM($AC30:$AD30)/100*($AE$14/$AB$14*100))/SUM('4_Структура пл.соб.'!$B$5:$B$6)*'4_Структура пл.соб.'!$B$5,0)</f>
        <v>0</v>
      </c>
      <c r="AY30" s="167">
        <f>IFERROR(AX30/'5_Розрахунок тарифів'!$L$7,0)</f>
        <v>0</v>
      </c>
      <c r="AZ30" s="167">
        <f>IFERROR((AX30/SUM('4_Структура пл.соб.'!$F$4:$F$6))*100,0)</f>
        <v>0</v>
      </c>
      <c r="BA30" s="207">
        <f>IFERROR(AJ30+(SUM($AC30:$AD30)/100*($AE$14/$AB$14*100))/SUM('4_Структура пл.соб.'!$B$5:$B$6)*'4_Структура пл.соб.'!$B$6,0)</f>
        <v>0</v>
      </c>
      <c r="BB30" s="167">
        <f>IFERROR(BA30/'5_Розрахунок тарифів'!$P$7,0)</f>
        <v>0</v>
      </c>
      <c r="BC30" s="167">
        <f>IFERROR((BA30/SUM('4_Структура пл.соб.'!$F$4:$F$6))*100,0)</f>
        <v>0</v>
      </c>
      <c r="BD30" s="167">
        <f t="shared" si="20"/>
        <v>0</v>
      </c>
      <c r="BE30" s="167">
        <f t="shared" si="21"/>
        <v>0</v>
      </c>
      <c r="BF30" s="203"/>
      <c r="BG30" s="203"/>
    </row>
    <row r="31" spans="1:59" s="118" customFormat="1" x14ac:dyDescent="0.25">
      <c r="A31" s="484">
        <v>21</v>
      </c>
      <c r="B31" s="200" t="s">
        <v>584</v>
      </c>
      <c r="C31" s="150">
        <f t="shared" si="9"/>
        <v>7810</v>
      </c>
      <c r="D31" s="151">
        <f t="shared" si="10"/>
        <v>4793</v>
      </c>
      <c r="E31" s="199"/>
      <c r="F31" s="199">
        <v>3017</v>
      </c>
      <c r="G31" s="151">
        <f t="shared" si="11"/>
        <v>720</v>
      </c>
      <c r="H31" s="199"/>
      <c r="I31" s="199">
        <v>720</v>
      </c>
      <c r="J31" s="199"/>
      <c r="K31" s="151">
        <f t="shared" si="3"/>
        <v>4073</v>
      </c>
      <c r="L31" s="199">
        <v>410</v>
      </c>
      <c r="M31" s="199">
        <f>375+610+1339+1339</f>
        <v>3663</v>
      </c>
      <c r="N31" s="152">
        <f t="shared" si="12"/>
        <v>21</v>
      </c>
      <c r="O31" s="150">
        <f t="shared" si="13"/>
        <v>2242</v>
      </c>
      <c r="P31" s="151">
        <f t="shared" si="14"/>
        <v>2042</v>
      </c>
      <c r="Q31" s="199"/>
      <c r="R31" s="199">
        <v>200</v>
      </c>
      <c r="S31" s="151">
        <f t="shared" si="15"/>
        <v>725</v>
      </c>
      <c r="T31" s="199"/>
      <c r="U31" s="199">
        <v>725</v>
      </c>
      <c r="V31" s="199"/>
      <c r="W31" s="151">
        <f t="shared" si="4"/>
        <v>1317</v>
      </c>
      <c r="X31" s="199"/>
      <c r="Y31" s="199">
        <f>1117+200</f>
        <v>1317</v>
      </c>
      <c r="Z31" s="152">
        <f t="shared" si="16"/>
        <v>21</v>
      </c>
      <c r="AA31" s="150">
        <f t="shared" si="25"/>
        <v>875</v>
      </c>
      <c r="AB31" s="151">
        <f t="shared" si="26"/>
        <v>875</v>
      </c>
      <c r="AC31" s="199"/>
      <c r="AD31" s="199"/>
      <c r="AE31" s="151">
        <f t="shared" si="27"/>
        <v>875</v>
      </c>
      <c r="AF31" s="202"/>
      <c r="AG31" s="333"/>
      <c r="AH31" s="202">
        <v>725</v>
      </c>
      <c r="AI31" s="333" t="s">
        <v>363</v>
      </c>
      <c r="AJ31" s="202">
        <v>150</v>
      </c>
      <c r="AK31" s="333" t="s">
        <v>363</v>
      </c>
      <c r="AL31" s="151">
        <f t="shared" si="28"/>
        <v>0</v>
      </c>
      <c r="AM31" s="199"/>
      <c r="AN31" s="199"/>
      <c r="AO31" s="167">
        <f t="shared" si="17"/>
        <v>120.69</v>
      </c>
      <c r="AP31" s="167">
        <f t="shared" si="18"/>
        <v>39.03</v>
      </c>
      <c r="AQ31" s="152">
        <f t="shared" si="7"/>
        <v>21</v>
      </c>
      <c r="AR31" s="207">
        <f t="shared" si="8"/>
        <v>875</v>
      </c>
      <c r="AS31" s="167">
        <f t="shared" si="19"/>
        <v>3.6293702076240332E-3</v>
      </c>
      <c r="AT31" s="167">
        <f>IFERROR((AR31/SUM('4_Структура пл.соб.'!$F$4:$F$6))*100,0)</f>
        <v>3.8911738248630576E-3</v>
      </c>
      <c r="AU31" s="207">
        <f t="shared" si="24"/>
        <v>0</v>
      </c>
      <c r="AV31" s="167">
        <f>IFERROR(AU31/'5_Розрахунок тарифів'!$H$7,0)</f>
        <v>0</v>
      </c>
      <c r="AW31" s="167">
        <f>IFERROR((AU31/SUM('4_Структура пл.соб.'!$F$4:$F$6))*100,0)</f>
        <v>0</v>
      </c>
      <c r="AX31" s="207">
        <f>IFERROR(AH31+(SUM($AC31:$AD31)/100*($AE$14/$AB$14*100))/SUM('4_Структура пл.соб.'!$B$5:$B$6)*'4_Структура пл.соб.'!$B$5,0)</f>
        <v>725</v>
      </c>
      <c r="AY31" s="167">
        <f>IFERROR(AX31/'5_Розрахунок тарифів'!$L$7,0)</f>
        <v>3.0071924577456275E-3</v>
      </c>
      <c r="AZ31" s="167">
        <f>IFERROR((AX31/SUM('4_Структура пл.соб.'!$F$4:$F$6))*100,0)</f>
        <v>3.2241154548865334E-3</v>
      </c>
      <c r="BA31" s="207">
        <f>IFERROR(AJ31+(SUM($AC31:$AD31)/100*($AE$14/$AB$14*100))/SUM('4_Структура пл.соб.'!$B$5:$B$6)*'4_Структура пл.соб.'!$B$6,0)</f>
        <v>150</v>
      </c>
      <c r="BB31" s="167">
        <f>IFERROR(BA31/'5_Розрахунок тарифів'!$P$7,0)</f>
        <v>6.221777498784057E-4</v>
      </c>
      <c r="BC31" s="167">
        <f>IFERROR((BA31/SUM('4_Структура пл.соб.'!$F$4:$F$6))*100,0)</f>
        <v>6.6705836997652413E-4</v>
      </c>
      <c r="BD31" s="167">
        <f t="shared" si="20"/>
        <v>120.69</v>
      </c>
      <c r="BE31" s="167">
        <f t="shared" si="21"/>
        <v>39.03</v>
      </c>
      <c r="BF31" s="203"/>
      <c r="BG31" s="203"/>
    </row>
    <row r="32" spans="1:59" s="118" customFormat="1" x14ac:dyDescent="0.25">
      <c r="A32" s="484">
        <v>22</v>
      </c>
      <c r="B32" s="200" t="s">
        <v>585</v>
      </c>
      <c r="C32" s="150">
        <f t="shared" si="9"/>
        <v>32205</v>
      </c>
      <c r="D32" s="151">
        <f t="shared" si="10"/>
        <v>32205</v>
      </c>
      <c r="E32" s="199"/>
      <c r="F32" s="199"/>
      <c r="G32" s="151">
        <f t="shared" si="11"/>
        <v>798</v>
      </c>
      <c r="H32" s="199"/>
      <c r="I32" s="199">
        <v>798</v>
      </c>
      <c r="J32" s="199"/>
      <c r="K32" s="151">
        <f t="shared" si="3"/>
        <v>31407</v>
      </c>
      <c r="L32" s="199"/>
      <c r="M32" s="199">
        <f>115+20720+349+51+4828+5344</f>
        <v>31407</v>
      </c>
      <c r="N32" s="152">
        <f t="shared" si="12"/>
        <v>22</v>
      </c>
      <c r="O32" s="150">
        <f t="shared" si="13"/>
        <v>44951</v>
      </c>
      <c r="P32" s="151">
        <f t="shared" si="14"/>
        <v>40723</v>
      </c>
      <c r="Q32" s="199"/>
      <c r="R32" s="199">
        <v>4228</v>
      </c>
      <c r="S32" s="151">
        <f t="shared" si="15"/>
        <v>1650</v>
      </c>
      <c r="T32" s="199"/>
      <c r="U32" s="199">
        <v>1541</v>
      </c>
      <c r="V32" s="199">
        <v>109</v>
      </c>
      <c r="W32" s="151">
        <f t="shared" si="4"/>
        <v>39073</v>
      </c>
      <c r="X32" s="199">
        <v>285</v>
      </c>
      <c r="Y32" s="199">
        <f>19527+66+474+5125+13596</f>
        <v>38788</v>
      </c>
      <c r="Z32" s="152">
        <f t="shared" si="16"/>
        <v>22</v>
      </c>
      <c r="AA32" s="150">
        <f t="shared" si="25"/>
        <v>2518.13</v>
      </c>
      <c r="AB32" s="151">
        <f t="shared" si="26"/>
        <v>1050.1300000000001</v>
      </c>
      <c r="AC32" s="199"/>
      <c r="AD32" s="199">
        <v>1468</v>
      </c>
      <c r="AE32" s="151">
        <f t="shared" si="27"/>
        <v>1050.1300000000001</v>
      </c>
      <c r="AF32" s="202"/>
      <c r="AG32" s="333"/>
      <c r="AH32" s="202">
        <v>1013.72</v>
      </c>
      <c r="AI32" s="333" t="s">
        <v>363</v>
      </c>
      <c r="AJ32" s="202">
        <v>36.409999999999997</v>
      </c>
      <c r="AK32" s="333" t="s">
        <v>363</v>
      </c>
      <c r="AL32" s="151">
        <f t="shared" si="28"/>
        <v>0</v>
      </c>
      <c r="AM32" s="199"/>
      <c r="AN32" s="199"/>
      <c r="AO32" s="167">
        <f t="shared" si="17"/>
        <v>63.64</v>
      </c>
      <c r="AP32" s="167">
        <f t="shared" si="18"/>
        <v>5.6</v>
      </c>
      <c r="AQ32" s="152">
        <f t="shared" si="7"/>
        <v>22</v>
      </c>
      <c r="AR32" s="207">
        <f t="shared" si="8"/>
        <v>1215.2991157341492</v>
      </c>
      <c r="AS32" s="167">
        <f t="shared" si="19"/>
        <v>5.0408804617112614E-3</v>
      </c>
      <c r="AT32" s="167">
        <f>IFERROR((AR32/SUM('4_Структура пл.соб.'!$F$4:$F$6))*100,0)</f>
        <v>5.4045029811702183E-3</v>
      </c>
      <c r="AU32" s="207">
        <f t="shared" si="24"/>
        <v>0</v>
      </c>
      <c r="AV32" s="167">
        <f>IFERROR(AU32/'5_Розрахунок тарифів'!$H$7,0)</f>
        <v>0</v>
      </c>
      <c r="AW32" s="167">
        <f>IFERROR((AU32/SUM('4_Структура пл.соб.'!$F$4:$F$6))*100,0)</f>
        <v>0</v>
      </c>
      <c r="AX32" s="207">
        <f>IFERROR(AH32+(SUM($AC32:$AD32)/100*($AE$14/$AB$14*100))/SUM('4_Структура пл.соб.'!$B$5:$B$6)*'4_Структура пл.соб.'!$B$5,0)</f>
        <v>1174.4598852446918</v>
      </c>
      <c r="AY32" s="167">
        <f>IFERROR(AX32/'5_Розрахунок тарифів'!$L$7,0)</f>
        <v>4.8714853914932866E-3</v>
      </c>
      <c r="AZ32" s="167">
        <f>IFERROR((AX32/SUM('4_Структура пл.соб.'!$F$4:$F$6))*100,0)</f>
        <v>5.2228886443609311E-3</v>
      </c>
      <c r="BA32" s="207">
        <f>IFERROR(AJ32+(SUM($AC32:$AD32)/100*($AE$14/$AB$14*100))/SUM('4_Структура пл.соб.'!$B$5:$B$6)*'4_Структура пл.соб.'!$B$6,0)</f>
        <v>40.839230489457407</v>
      </c>
      <c r="BB32" s="167">
        <f>IFERROR(BA32/'5_Розрахунок тарифів'!$P$7,0)</f>
        <v>1.6939507021797461E-4</v>
      </c>
      <c r="BC32" s="167">
        <f>IFERROR((BA32/SUM('4_Структура пл.соб.'!$F$4:$F$6))*100,0)</f>
        <v>1.8161433680928684E-4</v>
      </c>
      <c r="BD32" s="167">
        <f t="shared" si="20"/>
        <v>63.64</v>
      </c>
      <c r="BE32" s="167">
        <f t="shared" si="21"/>
        <v>5.6</v>
      </c>
      <c r="BF32" s="203"/>
      <c r="BG32" s="203"/>
    </row>
    <row r="33" spans="1:59" s="118" customFormat="1" x14ac:dyDescent="0.25">
      <c r="A33" s="484">
        <v>23</v>
      </c>
      <c r="B33" s="200" t="s">
        <v>625</v>
      </c>
      <c r="C33" s="150">
        <f t="shared" si="9"/>
        <v>42170</v>
      </c>
      <c r="D33" s="151">
        <f t="shared" si="10"/>
        <v>37653</v>
      </c>
      <c r="E33" s="199"/>
      <c r="F33" s="199">
        <v>4517</v>
      </c>
      <c r="G33" s="151">
        <f t="shared" si="11"/>
        <v>5120</v>
      </c>
      <c r="H33" s="199"/>
      <c r="I33" s="199">
        <v>5120</v>
      </c>
      <c r="J33" s="199"/>
      <c r="K33" s="151">
        <f t="shared" si="3"/>
        <v>32533</v>
      </c>
      <c r="L33" s="199">
        <v>10340</v>
      </c>
      <c r="M33" s="199">
        <f>844+2533+3689+1710+3556+9861</f>
        <v>22193</v>
      </c>
      <c r="N33" s="152">
        <f t="shared" si="12"/>
        <v>23</v>
      </c>
      <c r="O33" s="150">
        <f t="shared" si="13"/>
        <v>10901</v>
      </c>
      <c r="P33" s="151">
        <f t="shared" si="14"/>
        <v>10901</v>
      </c>
      <c r="Q33" s="199"/>
      <c r="R33" s="199"/>
      <c r="S33" s="151">
        <f t="shared" si="15"/>
        <v>704</v>
      </c>
      <c r="T33" s="199"/>
      <c r="U33" s="199">
        <v>124</v>
      </c>
      <c r="V33" s="199">
        <v>580</v>
      </c>
      <c r="W33" s="151">
        <f t="shared" si="4"/>
        <v>10197</v>
      </c>
      <c r="X33" s="199">
        <f>2529+6320</f>
        <v>8849</v>
      </c>
      <c r="Y33" s="199">
        <f>793+124+431</f>
        <v>1348</v>
      </c>
      <c r="Z33" s="152">
        <f t="shared" si="16"/>
        <v>23</v>
      </c>
      <c r="AA33" s="150">
        <f t="shared" si="25"/>
        <v>124</v>
      </c>
      <c r="AB33" s="151">
        <f t="shared" si="26"/>
        <v>124</v>
      </c>
      <c r="AC33" s="199"/>
      <c r="AD33" s="199"/>
      <c r="AE33" s="151">
        <f t="shared" si="27"/>
        <v>124</v>
      </c>
      <c r="AF33" s="202"/>
      <c r="AG33" s="333"/>
      <c r="AH33" s="202">
        <v>124</v>
      </c>
      <c r="AI33" s="333" t="s">
        <v>363</v>
      </c>
      <c r="AJ33" s="202"/>
      <c r="AK33" s="333"/>
      <c r="AL33" s="151">
        <f t="shared" si="28"/>
        <v>0</v>
      </c>
      <c r="AM33" s="199"/>
      <c r="AN33" s="199"/>
      <c r="AO33" s="167">
        <f t="shared" si="17"/>
        <v>17.61</v>
      </c>
      <c r="AP33" s="167">
        <f t="shared" si="18"/>
        <v>1.1399999999999999</v>
      </c>
      <c r="AQ33" s="152">
        <f t="shared" si="7"/>
        <v>23</v>
      </c>
      <c r="AR33" s="207">
        <f t="shared" si="8"/>
        <v>124</v>
      </c>
      <c r="AS33" s="167">
        <f t="shared" si="19"/>
        <v>5.1433360656614872E-4</v>
      </c>
      <c r="AT33" s="167">
        <f>IFERROR((AR33/SUM('4_Структура пл.соб.'!$F$4:$F$6))*100,0)</f>
        <v>5.5143491918059325E-4</v>
      </c>
      <c r="AU33" s="207">
        <f t="shared" si="24"/>
        <v>0</v>
      </c>
      <c r="AV33" s="167">
        <f>IFERROR(AU33/'5_Розрахунок тарифів'!$H$7,0)</f>
        <v>0</v>
      </c>
      <c r="AW33" s="167">
        <f>IFERROR((AU33/SUM('4_Структура пл.соб.'!$F$4:$F$6))*100,0)</f>
        <v>0</v>
      </c>
      <c r="AX33" s="207">
        <f>IFERROR(AH33+(SUM($AC33:$AD33)/100*($AE$14/$AB$14*100))/SUM('4_Структура пл.соб.'!$B$5:$B$6)*'4_Структура пл.соб.'!$B$5,0)</f>
        <v>124</v>
      </c>
      <c r="AY33" s="167">
        <f>IFERROR(AX33/'5_Розрахунок тарифів'!$L$7,0)</f>
        <v>5.1433360656614872E-4</v>
      </c>
      <c r="AZ33" s="167">
        <f>IFERROR((AX33/SUM('4_Структура пл.соб.'!$F$4:$F$6))*100,0)</f>
        <v>5.5143491918059325E-4</v>
      </c>
      <c r="BA33" s="207">
        <f>IFERROR(AJ33+(SUM($AC33:$AD33)/100*($AE$14/$AB$14*100))/SUM('4_Структура пл.соб.'!$B$5:$B$6)*'4_Структура пл.соб.'!$B$6,0)</f>
        <v>0</v>
      </c>
      <c r="BB33" s="167">
        <f>IFERROR(BA33/'5_Розрахунок тарифів'!$P$7,0)</f>
        <v>0</v>
      </c>
      <c r="BC33" s="167">
        <f>IFERROR((BA33/SUM('4_Структура пл.соб.'!$F$4:$F$6))*100,0)</f>
        <v>0</v>
      </c>
      <c r="BD33" s="167">
        <f t="shared" si="20"/>
        <v>17.61</v>
      </c>
      <c r="BE33" s="167">
        <f t="shared" si="21"/>
        <v>1.1399999999999999</v>
      </c>
      <c r="BF33" s="203"/>
      <c r="BG33" s="203"/>
    </row>
    <row r="34" spans="1:59" s="118" customFormat="1" x14ac:dyDescent="0.25">
      <c r="A34" s="484">
        <v>24</v>
      </c>
      <c r="B34" s="200" t="s">
        <v>586</v>
      </c>
      <c r="C34" s="150">
        <f t="shared" si="9"/>
        <v>42948</v>
      </c>
      <c r="D34" s="151">
        <f t="shared" si="10"/>
        <v>15399</v>
      </c>
      <c r="E34" s="199"/>
      <c r="F34" s="199">
        <v>27549</v>
      </c>
      <c r="G34" s="151">
        <f t="shared" si="11"/>
        <v>0</v>
      </c>
      <c r="H34" s="199"/>
      <c r="I34" s="199">
        <v>0</v>
      </c>
      <c r="J34" s="199"/>
      <c r="K34" s="151">
        <f t="shared" si="3"/>
        <v>15399</v>
      </c>
      <c r="L34" s="199"/>
      <c r="M34" s="199">
        <f>276+152+4540+2339+8092</f>
        <v>15399</v>
      </c>
      <c r="N34" s="152">
        <f t="shared" si="12"/>
        <v>24</v>
      </c>
      <c r="O34" s="150">
        <f t="shared" si="13"/>
        <v>53386</v>
      </c>
      <c r="P34" s="151">
        <f t="shared" si="14"/>
        <v>6916</v>
      </c>
      <c r="Q34" s="199"/>
      <c r="R34" s="199">
        <f>46470</f>
        <v>46470</v>
      </c>
      <c r="S34" s="151">
        <f t="shared" si="15"/>
        <v>0</v>
      </c>
      <c r="T34" s="199"/>
      <c r="U34" s="199"/>
      <c r="V34" s="199"/>
      <c r="W34" s="151">
        <f t="shared" si="4"/>
        <v>6916</v>
      </c>
      <c r="X34" s="199"/>
      <c r="Y34" s="199">
        <f>160+218+220+437+2731+3150</f>
        <v>6916</v>
      </c>
      <c r="Z34" s="152">
        <f t="shared" si="16"/>
        <v>24</v>
      </c>
      <c r="AA34" s="150">
        <f t="shared" si="25"/>
        <v>15625</v>
      </c>
      <c r="AB34" s="151">
        <f t="shared" si="26"/>
        <v>480</v>
      </c>
      <c r="AC34" s="199"/>
      <c r="AD34" s="199">
        <v>15145</v>
      </c>
      <c r="AE34" s="151">
        <f t="shared" si="27"/>
        <v>480</v>
      </c>
      <c r="AF34" s="202"/>
      <c r="AG34" s="333"/>
      <c r="AH34" s="202">
        <v>480</v>
      </c>
      <c r="AI34" s="333" t="s">
        <v>363</v>
      </c>
      <c r="AJ34" s="202"/>
      <c r="AK34" s="333" t="s">
        <v>363</v>
      </c>
      <c r="AL34" s="151">
        <f t="shared" si="28"/>
        <v>0</v>
      </c>
      <c r="AM34" s="199"/>
      <c r="AN34" s="199"/>
      <c r="AO34" s="167">
        <f t="shared" si="17"/>
        <v>0</v>
      </c>
      <c r="AP34" s="167">
        <f t="shared" si="18"/>
        <v>29.27</v>
      </c>
      <c r="AQ34" s="152">
        <f t="shared" si="7"/>
        <v>24</v>
      </c>
      <c r="AR34" s="207">
        <f t="shared" si="8"/>
        <v>2184.0097123935202</v>
      </c>
      <c r="AS34" s="167">
        <f t="shared" si="19"/>
        <v>9.058948323797231E-3</v>
      </c>
      <c r="AT34" s="167">
        <f>IFERROR((AR34/SUM('4_Структура пл.соб.'!$F$4:$F$6))*100,0)</f>
        <v>9.7124130584141256E-3</v>
      </c>
      <c r="AU34" s="207">
        <f t="shared" si="24"/>
        <v>0</v>
      </c>
      <c r="AV34" s="167">
        <f>IFERROR(AU34/'5_Розрахунок тарифів'!$H$7,0)</f>
        <v>0</v>
      </c>
      <c r="AW34" s="167">
        <f>IFERROR((AU34/SUM('4_Структура пл.соб.'!$F$4:$F$6))*100,0)</f>
        <v>0</v>
      </c>
      <c r="AX34" s="207">
        <f>IFERROR(AH34+(SUM($AC34:$AD34)/100*($AE$14/$AB$14*100))/SUM('4_Структура пл.соб.'!$B$5:$B$6)*'4_Структура пл.соб.'!$B$5,0)</f>
        <v>2138.3144155523541</v>
      </c>
      <c r="AY34" s="167">
        <f>IFERROR(AX34/'5_Розрахунок тарифів'!$L$7,0)</f>
        <v>8.8694110106728122E-3</v>
      </c>
      <c r="AZ34" s="167">
        <f>IFERROR((AX34/SUM('4_Структура пл.соб.'!$F$4:$F$6))*100,0)</f>
        <v>9.5092035235710484E-3</v>
      </c>
      <c r="BA34" s="207">
        <f>IFERROR(AJ34+(SUM($AC34:$AD34)/100*($AE$14/$AB$14*100))/SUM('4_Структура пл.соб.'!$B$5:$B$6)*'4_Структура пл.соб.'!$B$6,0)</f>
        <v>45.695296841166559</v>
      </c>
      <c r="BB34" s="167">
        <f>IFERROR(BA34/'5_Розрахунок тарифів'!$P$7,0)</f>
        <v>1.8953731312441887E-4</v>
      </c>
      <c r="BC34" s="167">
        <f>IFERROR((BA34/SUM('4_Структура пл.соб.'!$F$4:$F$6))*100,0)</f>
        <v>2.0320953484307986E-4</v>
      </c>
      <c r="BD34" s="167">
        <f t="shared" si="20"/>
        <v>0</v>
      </c>
      <c r="BE34" s="167">
        <f t="shared" si="21"/>
        <v>29.27</v>
      </c>
      <c r="BF34" s="203"/>
      <c r="BG34" s="203"/>
    </row>
    <row r="35" spans="1:59" s="118" customFormat="1" x14ac:dyDescent="0.25">
      <c r="A35" s="484">
        <v>25</v>
      </c>
      <c r="B35" s="200" t="s">
        <v>587</v>
      </c>
      <c r="C35" s="150">
        <f t="shared" si="9"/>
        <v>327693</v>
      </c>
      <c r="D35" s="151">
        <f t="shared" si="10"/>
        <v>327693</v>
      </c>
      <c r="E35" s="199"/>
      <c r="F35" s="199"/>
      <c r="G35" s="151">
        <f t="shared" si="11"/>
        <v>0</v>
      </c>
      <c r="H35" s="199"/>
      <c r="I35" s="199"/>
      <c r="J35" s="199"/>
      <c r="K35" s="151">
        <f t="shared" si="3"/>
        <v>327693</v>
      </c>
      <c r="L35" s="199">
        <v>89017</v>
      </c>
      <c r="M35" s="199">
        <f>142658+16949+79069</f>
        <v>238676</v>
      </c>
      <c r="N35" s="152">
        <f t="shared" si="12"/>
        <v>25</v>
      </c>
      <c r="O35" s="150">
        <f t="shared" si="13"/>
        <v>207875</v>
      </c>
      <c r="P35" s="151">
        <f t="shared" si="14"/>
        <v>207875</v>
      </c>
      <c r="Q35" s="199"/>
      <c r="R35" s="199"/>
      <c r="S35" s="151">
        <f t="shared" si="15"/>
        <v>0</v>
      </c>
      <c r="T35" s="199"/>
      <c r="U35" s="199"/>
      <c r="V35" s="199"/>
      <c r="W35" s="151">
        <f t="shared" si="4"/>
        <v>207875</v>
      </c>
      <c r="X35" s="199">
        <f>18512+41230</f>
        <v>59742</v>
      </c>
      <c r="Y35" s="199">
        <f>148133</f>
        <v>148133</v>
      </c>
      <c r="Z35" s="152">
        <f t="shared" si="16"/>
        <v>25</v>
      </c>
      <c r="AA35" s="150">
        <f t="shared" si="25"/>
        <v>0</v>
      </c>
      <c r="AB35" s="151">
        <f t="shared" si="26"/>
        <v>0</v>
      </c>
      <c r="AC35" s="199"/>
      <c r="AD35" s="199"/>
      <c r="AE35" s="151">
        <f t="shared" si="27"/>
        <v>0</v>
      </c>
      <c r="AF35" s="202"/>
      <c r="AG35" s="333"/>
      <c r="AH35" s="202"/>
      <c r="AI35" s="333"/>
      <c r="AJ35" s="202"/>
      <c r="AK35" s="333"/>
      <c r="AL35" s="151">
        <f t="shared" si="28"/>
        <v>0</v>
      </c>
      <c r="AM35" s="199"/>
      <c r="AN35" s="199"/>
      <c r="AO35" s="167">
        <f t="shared" si="17"/>
        <v>0</v>
      </c>
      <c r="AP35" s="167">
        <f t="shared" si="18"/>
        <v>0</v>
      </c>
      <c r="AQ35" s="152">
        <f t="shared" si="7"/>
        <v>25</v>
      </c>
      <c r="AR35" s="207">
        <f t="shared" si="8"/>
        <v>0</v>
      </c>
      <c r="AS35" s="167">
        <f t="shared" si="19"/>
        <v>0</v>
      </c>
      <c r="AT35" s="167">
        <f>IFERROR((AR35/SUM('4_Структура пл.соб.'!$F$4:$F$6))*100,0)</f>
        <v>0</v>
      </c>
      <c r="AU35" s="207">
        <f t="shared" si="24"/>
        <v>0</v>
      </c>
      <c r="AV35" s="167">
        <f>IFERROR(AU35/'5_Розрахунок тарифів'!$H$7,0)</f>
        <v>0</v>
      </c>
      <c r="AW35" s="167">
        <f>IFERROR((AU35/SUM('4_Структура пл.соб.'!$F$4:$F$6))*100,0)</f>
        <v>0</v>
      </c>
      <c r="AX35" s="207">
        <f>IFERROR(AH35+(SUM($AC35:$AD35)/100*($AE$14/$AB$14*100))/SUM('4_Структура пл.соб.'!$B$5:$B$6)*'4_Структура пл.соб.'!$B$5,0)</f>
        <v>0</v>
      </c>
      <c r="AY35" s="167">
        <f>IFERROR(AX35/'5_Розрахунок тарифів'!$L$7,0)</f>
        <v>0</v>
      </c>
      <c r="AZ35" s="167">
        <f>IFERROR((AX35/SUM('4_Структура пл.соб.'!$F$4:$F$6))*100,0)</f>
        <v>0</v>
      </c>
      <c r="BA35" s="207">
        <f>IFERROR(AJ35+(SUM($AC35:$AD35)/100*($AE$14/$AB$14*100))/SUM('4_Структура пл.соб.'!$B$5:$B$6)*'4_Структура пл.соб.'!$B$6,0)</f>
        <v>0</v>
      </c>
      <c r="BB35" s="167">
        <f>IFERROR(BA35/'5_Розрахунок тарифів'!$P$7,0)</f>
        <v>0</v>
      </c>
      <c r="BC35" s="167">
        <f>IFERROR((BA35/SUM('4_Структура пл.соб.'!$F$4:$F$6))*100,0)</f>
        <v>0</v>
      </c>
      <c r="BD35" s="167">
        <f t="shared" si="20"/>
        <v>0</v>
      </c>
      <c r="BE35" s="167">
        <f t="shared" si="21"/>
        <v>0</v>
      </c>
      <c r="BF35" s="203"/>
      <c r="BG35" s="203"/>
    </row>
    <row r="36" spans="1:59" s="118" customFormat="1" x14ac:dyDescent="0.25">
      <c r="A36" s="484">
        <v>26</v>
      </c>
      <c r="B36" s="200" t="s">
        <v>588</v>
      </c>
      <c r="C36" s="150">
        <f t="shared" si="9"/>
        <v>4097</v>
      </c>
      <c r="D36" s="151">
        <f t="shared" si="10"/>
        <v>4097</v>
      </c>
      <c r="E36" s="199"/>
      <c r="F36" s="199"/>
      <c r="G36" s="151">
        <f t="shared" si="11"/>
        <v>0</v>
      </c>
      <c r="H36" s="199"/>
      <c r="I36" s="199"/>
      <c r="J36" s="199"/>
      <c r="K36" s="151">
        <f t="shared" si="3"/>
        <v>4097</v>
      </c>
      <c r="L36" s="199">
        <v>683</v>
      </c>
      <c r="M36" s="199">
        <f>2049+682+683</f>
        <v>3414</v>
      </c>
      <c r="N36" s="152">
        <f t="shared" si="12"/>
        <v>26</v>
      </c>
      <c r="O36" s="150">
        <f t="shared" si="13"/>
        <v>3312</v>
      </c>
      <c r="P36" s="151">
        <f t="shared" si="14"/>
        <v>3312</v>
      </c>
      <c r="Q36" s="199"/>
      <c r="R36" s="199"/>
      <c r="S36" s="151">
        <f t="shared" si="15"/>
        <v>0</v>
      </c>
      <c r="T36" s="199"/>
      <c r="U36" s="199"/>
      <c r="V36" s="199"/>
      <c r="W36" s="151">
        <f t="shared" si="4"/>
        <v>3312</v>
      </c>
      <c r="X36" s="199">
        <f>546+282</f>
        <v>828</v>
      </c>
      <c r="Y36" s="199">
        <f>2484</f>
        <v>2484</v>
      </c>
      <c r="Z36" s="152">
        <f t="shared" si="16"/>
        <v>26</v>
      </c>
      <c r="AA36" s="150">
        <f t="shared" si="25"/>
        <v>0</v>
      </c>
      <c r="AB36" s="151">
        <f t="shared" si="26"/>
        <v>0</v>
      </c>
      <c r="AC36" s="199"/>
      <c r="AD36" s="199"/>
      <c r="AE36" s="151">
        <f t="shared" si="27"/>
        <v>0</v>
      </c>
      <c r="AF36" s="202"/>
      <c r="AG36" s="333"/>
      <c r="AH36" s="202"/>
      <c r="AI36" s="333"/>
      <c r="AJ36" s="202"/>
      <c r="AK36" s="333"/>
      <c r="AL36" s="151">
        <f t="shared" si="28"/>
        <v>0</v>
      </c>
      <c r="AM36" s="199"/>
      <c r="AN36" s="199"/>
      <c r="AO36" s="167">
        <f t="shared" si="17"/>
        <v>0</v>
      </c>
      <c r="AP36" s="167">
        <f t="shared" si="18"/>
        <v>0</v>
      </c>
      <c r="AQ36" s="152">
        <f t="shared" si="7"/>
        <v>26</v>
      </c>
      <c r="AR36" s="207">
        <f t="shared" si="8"/>
        <v>0</v>
      </c>
      <c r="AS36" s="167">
        <f t="shared" si="19"/>
        <v>0</v>
      </c>
      <c r="AT36" s="167">
        <f>IFERROR((AR36/SUM('4_Структура пл.соб.'!$F$4:$F$6))*100,0)</f>
        <v>0</v>
      </c>
      <c r="AU36" s="207">
        <f t="shared" si="24"/>
        <v>0</v>
      </c>
      <c r="AV36" s="167">
        <f>IFERROR(AU36/'5_Розрахунок тарифів'!$H$7,0)</f>
        <v>0</v>
      </c>
      <c r="AW36" s="167">
        <f>IFERROR((AU36/SUM('4_Структура пл.соб.'!$F$4:$F$6))*100,0)</f>
        <v>0</v>
      </c>
      <c r="AX36" s="207">
        <f>IFERROR(AH36+(SUM($AC36:$AD36)/100*($AE$14/$AB$14*100))/SUM('4_Структура пл.соб.'!$B$5:$B$6)*'4_Структура пл.соб.'!$B$5,0)</f>
        <v>0</v>
      </c>
      <c r="AY36" s="167">
        <f>IFERROR(AX36/'5_Розрахунок тарифів'!$L$7,0)</f>
        <v>0</v>
      </c>
      <c r="AZ36" s="167">
        <f>IFERROR((AX36/SUM('4_Структура пл.соб.'!$F$4:$F$6))*100,0)</f>
        <v>0</v>
      </c>
      <c r="BA36" s="207">
        <f>IFERROR(AJ36+(SUM($AC36:$AD36)/100*($AE$14/$AB$14*100))/SUM('4_Структура пл.соб.'!$B$5:$B$6)*'4_Структура пл.соб.'!$B$6,0)</f>
        <v>0</v>
      </c>
      <c r="BB36" s="167">
        <f>IFERROR(BA36/'5_Розрахунок тарифів'!$P$7,0)</f>
        <v>0</v>
      </c>
      <c r="BC36" s="167">
        <f>IFERROR((BA36/SUM('4_Структура пл.соб.'!$F$4:$F$6))*100,0)</f>
        <v>0</v>
      </c>
      <c r="BD36" s="167">
        <f t="shared" si="20"/>
        <v>0</v>
      </c>
      <c r="BE36" s="167">
        <f t="shared" si="21"/>
        <v>0</v>
      </c>
      <c r="BF36" s="203"/>
      <c r="BG36" s="203"/>
    </row>
    <row r="37" spans="1:59" s="118" customFormat="1" x14ac:dyDescent="0.25">
      <c r="A37" s="484">
        <v>27</v>
      </c>
      <c r="B37" s="200" t="s">
        <v>589</v>
      </c>
      <c r="C37" s="150">
        <f t="shared" si="9"/>
        <v>48687</v>
      </c>
      <c r="D37" s="151">
        <f t="shared" si="10"/>
        <v>0</v>
      </c>
      <c r="E37" s="199"/>
      <c r="F37" s="199">
        <v>48687</v>
      </c>
      <c r="G37" s="151">
        <f t="shared" si="11"/>
        <v>0</v>
      </c>
      <c r="H37" s="199"/>
      <c r="I37" s="199"/>
      <c r="J37" s="199"/>
      <c r="K37" s="151">
        <f t="shared" si="3"/>
        <v>0</v>
      </c>
      <c r="L37" s="199"/>
      <c r="M37" s="199"/>
      <c r="N37" s="152">
        <f t="shared" si="12"/>
        <v>27</v>
      </c>
      <c r="O37" s="150">
        <f t="shared" si="13"/>
        <v>28042</v>
      </c>
      <c r="P37" s="151">
        <f t="shared" si="14"/>
        <v>0</v>
      </c>
      <c r="Q37" s="199"/>
      <c r="R37" s="199">
        <f>28042</f>
        <v>28042</v>
      </c>
      <c r="S37" s="151">
        <f t="shared" si="15"/>
        <v>0</v>
      </c>
      <c r="T37" s="199"/>
      <c r="U37" s="199"/>
      <c r="V37" s="199"/>
      <c r="W37" s="151">
        <f t="shared" si="4"/>
        <v>0</v>
      </c>
      <c r="X37" s="199"/>
      <c r="Y37" s="199"/>
      <c r="Z37" s="152">
        <f t="shared" si="16"/>
        <v>27</v>
      </c>
      <c r="AA37" s="150">
        <f t="shared" si="25"/>
        <v>44059</v>
      </c>
      <c r="AB37" s="151">
        <f t="shared" si="26"/>
        <v>0</v>
      </c>
      <c r="AC37" s="199"/>
      <c r="AD37" s="486">
        <v>44059</v>
      </c>
      <c r="AE37" s="151">
        <f t="shared" si="27"/>
        <v>0</v>
      </c>
      <c r="AF37" s="202"/>
      <c r="AG37" s="333"/>
      <c r="AH37" s="202"/>
      <c r="AI37" s="333"/>
      <c r="AJ37" s="202"/>
      <c r="AK37" s="333"/>
      <c r="AL37" s="151">
        <f t="shared" si="28"/>
        <v>0</v>
      </c>
      <c r="AM37" s="199"/>
      <c r="AN37" s="199"/>
      <c r="AO37" s="167">
        <f t="shared" si="17"/>
        <v>0</v>
      </c>
      <c r="AP37" s="167">
        <f t="shared" si="18"/>
        <v>157.12</v>
      </c>
      <c r="AQ37" s="152">
        <f t="shared" si="7"/>
        <v>27</v>
      </c>
      <c r="AR37" s="207">
        <f t="shared" si="8"/>
        <v>4957.2112194352012</v>
      </c>
      <c r="AS37" s="167">
        <f t="shared" si="19"/>
        <v>2.0561776814534541E-2</v>
      </c>
      <c r="AT37" s="167">
        <f>IFERROR((AR37/SUM('4_Структура пл.соб.'!$F$4:$F$6))*100,0)</f>
        <v>2.204499490443855E-2</v>
      </c>
      <c r="AU37" s="207">
        <f t="shared" si="24"/>
        <v>0</v>
      </c>
      <c r="AV37" s="167">
        <f>IFERROR(AU37/'5_Розрахунок тарифів'!$H$7,0)</f>
        <v>0</v>
      </c>
      <c r="AW37" s="167">
        <f>IFERROR((AU37/SUM('4_Структура пл.соб.'!$F$4:$F$6))*100,0)</f>
        <v>0</v>
      </c>
      <c r="AX37" s="207">
        <f>IFERROR(AH37+(SUM($AC37:$AD37)/100*($AE$14/$AB$14*100))/SUM('4_Структура пл.соб.'!$B$5:$B$6)*'4_Структура пл.соб.'!$B$5,0)</f>
        <v>4824.2769781988227</v>
      </c>
      <c r="AY37" s="167">
        <f>IFERROR(AX37/'5_Розрахунок тарифів'!$L$7,0)</f>
        <v>2.0010385300572919E-2</v>
      </c>
      <c r="AZ37" s="167">
        <f>IFERROR((AX37/SUM('4_Структура пл.соб.'!$F$4:$F$6))*100,0)</f>
        <v>2.1453828915950521E-2</v>
      </c>
      <c r="BA37" s="207">
        <f>IFERROR(AJ37+(SUM($AC37:$AD37)/100*($AE$14/$AB$14*100))/SUM('4_Структура пл.соб.'!$B$5:$B$6)*'4_Структура пл.соб.'!$B$6,0)</f>
        <v>132.93424123637885</v>
      </c>
      <c r="BB37" s="167">
        <f>IFERROR(BA37/'5_Розрахунок тарифів'!$P$7,0)</f>
        <v>5.5139151396162243E-4</v>
      </c>
      <c r="BC37" s="167">
        <f>IFERROR((BA37/SUM('4_Структура пл.соб.'!$F$4:$F$6))*100,0)</f>
        <v>5.911659884880328E-4</v>
      </c>
      <c r="BD37" s="167">
        <f t="shared" si="20"/>
        <v>0</v>
      </c>
      <c r="BE37" s="167">
        <f t="shared" si="21"/>
        <v>157.12</v>
      </c>
      <c r="BF37" s="203"/>
      <c r="BG37" s="203"/>
    </row>
    <row r="38" spans="1:59" s="118" customFormat="1" x14ac:dyDescent="0.25">
      <c r="A38" s="484">
        <v>28</v>
      </c>
      <c r="B38" s="200" t="s">
        <v>637</v>
      </c>
      <c r="C38" s="150">
        <f t="shared" si="9"/>
        <v>1039</v>
      </c>
      <c r="D38" s="151">
        <f t="shared" si="10"/>
        <v>0</v>
      </c>
      <c r="E38" s="199"/>
      <c r="F38" s="199">
        <v>1039</v>
      </c>
      <c r="G38" s="151">
        <f t="shared" si="11"/>
        <v>0</v>
      </c>
      <c r="H38" s="199"/>
      <c r="I38" s="199"/>
      <c r="J38" s="199"/>
      <c r="K38" s="151">
        <f t="shared" si="3"/>
        <v>0</v>
      </c>
      <c r="L38" s="199"/>
      <c r="M38" s="199"/>
      <c r="N38" s="152">
        <f t="shared" si="12"/>
        <v>28</v>
      </c>
      <c r="O38" s="150">
        <f t="shared" si="13"/>
        <v>15026</v>
      </c>
      <c r="P38" s="151">
        <f t="shared" si="14"/>
        <v>15026</v>
      </c>
      <c r="Q38" s="199"/>
      <c r="R38" s="199"/>
      <c r="S38" s="151">
        <f t="shared" si="15"/>
        <v>0</v>
      </c>
      <c r="T38" s="199"/>
      <c r="U38" s="199"/>
      <c r="V38" s="199"/>
      <c r="W38" s="151">
        <f t="shared" si="4"/>
        <v>15026</v>
      </c>
      <c r="X38" s="199"/>
      <c r="Y38" s="199">
        <f>1026+14000</f>
        <v>15026</v>
      </c>
      <c r="Z38" s="152">
        <f t="shared" si="16"/>
        <v>28</v>
      </c>
      <c r="AA38" s="150">
        <f t="shared" si="25"/>
        <v>0</v>
      </c>
      <c r="AB38" s="151">
        <f t="shared" si="26"/>
        <v>0</v>
      </c>
      <c r="AC38" s="199"/>
      <c r="AD38" s="199"/>
      <c r="AE38" s="151">
        <f t="shared" si="27"/>
        <v>0</v>
      </c>
      <c r="AF38" s="202"/>
      <c r="AG38" s="333"/>
      <c r="AH38" s="202"/>
      <c r="AI38" s="333"/>
      <c r="AJ38" s="202"/>
      <c r="AK38" s="333"/>
      <c r="AL38" s="151">
        <f t="shared" si="28"/>
        <v>0</v>
      </c>
      <c r="AM38" s="199"/>
      <c r="AN38" s="199"/>
      <c r="AO38" s="167">
        <f t="shared" si="17"/>
        <v>0</v>
      </c>
      <c r="AP38" s="167">
        <f t="shared" si="18"/>
        <v>0</v>
      </c>
      <c r="AQ38" s="152">
        <f t="shared" si="7"/>
        <v>28</v>
      </c>
      <c r="AR38" s="207">
        <f t="shared" si="8"/>
        <v>0</v>
      </c>
      <c r="AS38" s="167">
        <f t="shared" si="19"/>
        <v>0</v>
      </c>
      <c r="AT38" s="167">
        <f>IFERROR((AR38/SUM('4_Структура пл.соб.'!$F$4:$F$6))*100,0)</f>
        <v>0</v>
      </c>
      <c r="AU38" s="207">
        <f t="shared" si="24"/>
        <v>0</v>
      </c>
      <c r="AV38" s="167">
        <f>IFERROR(AU38/'5_Розрахунок тарифів'!$H$7,0)</f>
        <v>0</v>
      </c>
      <c r="AW38" s="167">
        <f>IFERROR((AU38/SUM('4_Структура пл.соб.'!$F$4:$F$6))*100,0)</f>
        <v>0</v>
      </c>
      <c r="AX38" s="207">
        <f>IFERROR(AH38+(SUM($AC38:$AD38)/100*($AE$14/$AB$14*100))/SUM('4_Структура пл.соб.'!$B$5:$B$6)*'4_Структура пл.соб.'!$B$5,0)</f>
        <v>0</v>
      </c>
      <c r="AY38" s="167">
        <f>IFERROR(AX38/'5_Розрахунок тарифів'!$L$7,0)</f>
        <v>0</v>
      </c>
      <c r="AZ38" s="167">
        <f>IFERROR((AX38/SUM('4_Структура пл.соб.'!$F$4:$F$6))*100,0)</f>
        <v>0</v>
      </c>
      <c r="BA38" s="207">
        <f>IFERROR(AJ38+(SUM($AC38:$AD38)/100*($AE$14/$AB$14*100))/SUM('4_Структура пл.соб.'!$B$5:$B$6)*'4_Структура пл.соб.'!$B$6,0)</f>
        <v>0</v>
      </c>
      <c r="BB38" s="167">
        <f>IFERROR(BA38/'5_Розрахунок тарифів'!$P$7,0)</f>
        <v>0</v>
      </c>
      <c r="BC38" s="167">
        <f>IFERROR((BA38/SUM('4_Структура пл.соб.'!$F$4:$F$6))*100,0)</f>
        <v>0</v>
      </c>
      <c r="BD38" s="167">
        <f t="shared" si="20"/>
        <v>0</v>
      </c>
      <c r="BE38" s="167">
        <f t="shared" si="21"/>
        <v>0</v>
      </c>
      <c r="BF38" s="203"/>
      <c r="BG38" s="203"/>
    </row>
    <row r="39" spans="1:59" s="118" customFormat="1" x14ac:dyDescent="0.25">
      <c r="A39" s="484">
        <v>29</v>
      </c>
      <c r="B39" s="200" t="s">
        <v>615</v>
      </c>
      <c r="C39" s="150">
        <f t="shared" si="9"/>
        <v>51068</v>
      </c>
      <c r="D39" s="151">
        <f t="shared" si="10"/>
        <v>42769</v>
      </c>
      <c r="E39" s="199"/>
      <c r="F39" s="199">
        <v>8299</v>
      </c>
      <c r="G39" s="151">
        <f t="shared" si="11"/>
        <v>0</v>
      </c>
      <c r="H39" s="199"/>
      <c r="I39" s="199"/>
      <c r="J39" s="199"/>
      <c r="K39" s="151">
        <f t="shared" si="3"/>
        <v>42769</v>
      </c>
      <c r="L39" s="199"/>
      <c r="M39" s="199">
        <f>13372+5430+23967</f>
        <v>42769</v>
      </c>
      <c r="N39" s="152">
        <f t="shared" si="12"/>
        <v>29</v>
      </c>
      <c r="O39" s="150">
        <f t="shared" si="13"/>
        <v>52454</v>
      </c>
      <c r="P39" s="151">
        <f t="shared" si="14"/>
        <v>43192</v>
      </c>
      <c r="Q39" s="199"/>
      <c r="R39" s="199">
        <f>9262</f>
        <v>9262</v>
      </c>
      <c r="S39" s="151">
        <f t="shared" si="15"/>
        <v>0</v>
      </c>
      <c r="T39" s="199"/>
      <c r="U39" s="199"/>
      <c r="V39" s="199"/>
      <c r="W39" s="151">
        <f t="shared" si="4"/>
        <v>43192</v>
      </c>
      <c r="X39" s="199"/>
      <c r="Y39" s="199">
        <f>13762+22979+6451</f>
        <v>43192</v>
      </c>
      <c r="Z39" s="152">
        <f t="shared" si="16"/>
        <v>29</v>
      </c>
      <c r="AA39" s="150">
        <f t="shared" si="25"/>
        <v>12878</v>
      </c>
      <c r="AB39" s="151">
        <f t="shared" si="26"/>
        <v>0</v>
      </c>
      <c r="AC39" s="199"/>
      <c r="AD39" s="199">
        <v>12878</v>
      </c>
      <c r="AE39" s="151">
        <f t="shared" si="27"/>
        <v>0</v>
      </c>
      <c r="AF39" s="202"/>
      <c r="AG39" s="333"/>
      <c r="AH39" s="202"/>
      <c r="AI39" s="333"/>
      <c r="AJ39" s="202"/>
      <c r="AK39" s="333"/>
      <c r="AL39" s="151">
        <f t="shared" si="28"/>
        <v>0</v>
      </c>
      <c r="AM39" s="199"/>
      <c r="AN39" s="199"/>
      <c r="AO39" s="167">
        <f t="shared" si="17"/>
        <v>0</v>
      </c>
      <c r="AP39" s="167">
        <f t="shared" si="18"/>
        <v>24.55</v>
      </c>
      <c r="AQ39" s="152">
        <f t="shared" si="7"/>
        <v>29</v>
      </c>
      <c r="AR39" s="207">
        <f t="shared" si="8"/>
        <v>1448.9426923871745</v>
      </c>
      <c r="AS39" s="167">
        <f t="shared" si="19"/>
        <v>6.0099993603480745E-3</v>
      </c>
      <c r="AT39" s="167">
        <f>IFERROR((AR39/SUM('4_Структура пл.соб.'!$F$4:$F$6))*100,0)</f>
        <v>6.4435290038212323E-3</v>
      </c>
      <c r="AU39" s="207">
        <f t="shared" si="24"/>
        <v>0</v>
      </c>
      <c r="AV39" s="167">
        <f>IFERROR(AU39/'5_Розрахунок тарифів'!$H$7,0)</f>
        <v>0</v>
      </c>
      <c r="AW39" s="167">
        <f>IFERROR((AU39/SUM('4_Структура пл.соб.'!$F$4:$F$6))*100,0)</f>
        <v>0</v>
      </c>
      <c r="AX39" s="207">
        <f>IFERROR(AH39+(SUM($AC39:$AD39)/100*($AE$14/$AB$14*100))/SUM('4_Структура пл.соб.'!$B$5:$B$6)*'4_Структура пл.соб.'!$B$5,0)</f>
        <v>1410.0873584340188</v>
      </c>
      <c r="AY39" s="167">
        <f>IFERROR(AX39/'5_Розрахунок тарифів'!$L$7,0)</f>
        <v>5.8488331986830851E-3</v>
      </c>
      <c r="AZ39" s="167">
        <f>IFERROR((AX39/SUM('4_Структура пл.соб.'!$F$4:$F$6))*100,0)</f>
        <v>6.2707371656099964E-3</v>
      </c>
      <c r="BA39" s="207">
        <f>IFERROR(AJ39+(SUM($AC39:$AD39)/100*($AE$14/$AB$14*100))/SUM('4_Структура пл.соб.'!$B$5:$B$6)*'4_Структура пл.соб.'!$B$6,0)</f>
        <v>38.855333953155693</v>
      </c>
      <c r="BB39" s="167">
        <f>IFERROR(BA39/'5_Розрахунок тарифів'!$P$7,0)</f>
        <v>1.6116616166498952E-4</v>
      </c>
      <c r="BC39" s="167">
        <f>IFERROR((BA39/SUM('4_Структура пл.соб.'!$F$4:$F$6))*100,0)</f>
        <v>1.7279183821123688E-4</v>
      </c>
      <c r="BD39" s="167">
        <f t="shared" si="20"/>
        <v>0</v>
      </c>
      <c r="BE39" s="167">
        <f t="shared" si="21"/>
        <v>24.55</v>
      </c>
      <c r="BF39" s="203"/>
      <c r="BG39" s="203"/>
    </row>
    <row r="40" spans="1:59" s="118" customFormat="1" ht="24" x14ac:dyDescent="0.25">
      <c r="A40" s="484">
        <v>30</v>
      </c>
      <c r="B40" s="200" t="s">
        <v>619</v>
      </c>
      <c r="C40" s="150">
        <f t="shared" si="9"/>
        <v>36591</v>
      </c>
      <c r="D40" s="151">
        <f t="shared" si="10"/>
        <v>20273</v>
      </c>
      <c r="E40" s="199"/>
      <c r="F40" s="199">
        <v>16318</v>
      </c>
      <c r="G40" s="151">
        <f t="shared" si="11"/>
        <v>0</v>
      </c>
      <c r="H40" s="199"/>
      <c r="I40" s="199"/>
      <c r="J40" s="199"/>
      <c r="K40" s="151">
        <f t="shared" si="3"/>
        <v>20273</v>
      </c>
      <c r="L40" s="199"/>
      <c r="M40" s="199">
        <f>976+934+1075+75+225+1752+261+261+2364+12350</f>
        <v>20273</v>
      </c>
      <c r="N40" s="152">
        <f t="shared" si="12"/>
        <v>30</v>
      </c>
      <c r="O40" s="150">
        <f t="shared" si="13"/>
        <v>4124</v>
      </c>
      <c r="P40" s="151">
        <f t="shared" si="14"/>
        <v>998</v>
      </c>
      <c r="Q40" s="199"/>
      <c r="R40" s="199">
        <f>2255+871</f>
        <v>3126</v>
      </c>
      <c r="S40" s="151">
        <f t="shared" si="15"/>
        <v>0</v>
      </c>
      <c r="T40" s="199"/>
      <c r="U40" s="199"/>
      <c r="V40" s="199"/>
      <c r="W40" s="151">
        <f t="shared" si="4"/>
        <v>998</v>
      </c>
      <c r="X40" s="199"/>
      <c r="Y40" s="199">
        <v>998</v>
      </c>
      <c r="Z40" s="152">
        <f t="shared" si="16"/>
        <v>30</v>
      </c>
      <c r="AA40" s="150">
        <f t="shared" si="25"/>
        <v>0</v>
      </c>
      <c r="AB40" s="151">
        <f t="shared" si="26"/>
        <v>0</v>
      </c>
      <c r="AC40" s="199"/>
      <c r="AD40" s="199"/>
      <c r="AE40" s="151">
        <f t="shared" si="27"/>
        <v>0</v>
      </c>
      <c r="AF40" s="202"/>
      <c r="AG40" s="333"/>
      <c r="AH40" s="202"/>
      <c r="AI40" s="333"/>
      <c r="AJ40" s="202"/>
      <c r="AK40" s="333"/>
      <c r="AL40" s="151">
        <f t="shared" si="28"/>
        <v>0</v>
      </c>
      <c r="AM40" s="199"/>
      <c r="AN40" s="199"/>
      <c r="AO40" s="167">
        <f t="shared" si="17"/>
        <v>0</v>
      </c>
      <c r="AP40" s="167">
        <f t="shared" si="18"/>
        <v>0</v>
      </c>
      <c r="AQ40" s="152">
        <f t="shared" si="7"/>
        <v>30</v>
      </c>
      <c r="AR40" s="207">
        <f t="shared" si="8"/>
        <v>0</v>
      </c>
      <c r="AS40" s="167">
        <f t="shared" si="19"/>
        <v>0</v>
      </c>
      <c r="AT40" s="167">
        <f>IFERROR((AR40/SUM('4_Структура пл.соб.'!$F$4:$F$6))*100,0)</f>
        <v>0</v>
      </c>
      <c r="AU40" s="207">
        <f t="shared" si="24"/>
        <v>0</v>
      </c>
      <c r="AV40" s="167">
        <f>IFERROR(AU40/'5_Розрахунок тарифів'!$H$7,0)</f>
        <v>0</v>
      </c>
      <c r="AW40" s="167">
        <f>IFERROR((AU40/SUM('4_Структура пл.соб.'!$F$4:$F$6))*100,0)</f>
        <v>0</v>
      </c>
      <c r="AX40" s="207">
        <f>IFERROR(AH40+(SUM($AC40:$AD40)/100*($AE$14/$AB$14*100))/SUM('4_Структура пл.соб.'!$B$5:$B$6)*'4_Структура пл.соб.'!$B$5,0)</f>
        <v>0</v>
      </c>
      <c r="AY40" s="167">
        <f>IFERROR(AX40/'5_Розрахунок тарифів'!$L$7,0)</f>
        <v>0</v>
      </c>
      <c r="AZ40" s="167">
        <f>IFERROR((AX40/SUM('4_Структура пл.соб.'!$F$4:$F$6))*100,0)</f>
        <v>0</v>
      </c>
      <c r="BA40" s="207">
        <f>IFERROR(AJ40+(SUM($AC40:$AD40)/100*($AE$14/$AB$14*100))/SUM('4_Структура пл.соб.'!$B$5:$B$6)*'4_Структура пл.соб.'!$B$6,0)</f>
        <v>0</v>
      </c>
      <c r="BB40" s="167">
        <f>IFERROR(BA40/'5_Розрахунок тарифів'!$P$7,0)</f>
        <v>0</v>
      </c>
      <c r="BC40" s="167">
        <f>IFERROR((BA40/SUM('4_Структура пл.соб.'!$F$4:$F$6))*100,0)</f>
        <v>0</v>
      </c>
      <c r="BD40" s="167">
        <f t="shared" si="20"/>
        <v>0</v>
      </c>
      <c r="BE40" s="167">
        <f t="shared" si="21"/>
        <v>0</v>
      </c>
      <c r="BF40" s="203"/>
      <c r="BG40" s="203"/>
    </row>
    <row r="41" spans="1:59" s="118" customFormat="1" x14ac:dyDescent="0.25">
      <c r="A41" s="484">
        <v>31</v>
      </c>
      <c r="B41" s="200" t="s">
        <v>641</v>
      </c>
      <c r="C41" s="150">
        <f t="shared" si="9"/>
        <v>433</v>
      </c>
      <c r="D41" s="151">
        <f t="shared" si="10"/>
        <v>0</v>
      </c>
      <c r="E41" s="199"/>
      <c r="F41" s="199">
        <v>433</v>
      </c>
      <c r="G41" s="151">
        <f t="shared" si="11"/>
        <v>0</v>
      </c>
      <c r="H41" s="199"/>
      <c r="I41" s="199"/>
      <c r="J41" s="199"/>
      <c r="K41" s="151">
        <f t="shared" si="3"/>
        <v>0</v>
      </c>
      <c r="L41" s="199"/>
      <c r="M41" s="199"/>
      <c r="N41" s="152">
        <f t="shared" si="12"/>
        <v>31</v>
      </c>
      <c r="O41" s="150">
        <f t="shared" si="13"/>
        <v>373147</v>
      </c>
      <c r="P41" s="151">
        <f t="shared" si="14"/>
        <v>373147</v>
      </c>
      <c r="Q41" s="199"/>
      <c r="R41" s="199"/>
      <c r="S41" s="151">
        <f t="shared" si="15"/>
        <v>0</v>
      </c>
      <c r="T41" s="199"/>
      <c r="U41" s="199"/>
      <c r="V41" s="199"/>
      <c r="W41" s="151">
        <f t="shared" si="4"/>
        <v>373147</v>
      </c>
      <c r="X41" s="199"/>
      <c r="Y41" s="199">
        <v>373147</v>
      </c>
      <c r="Z41" s="152">
        <f t="shared" si="16"/>
        <v>31</v>
      </c>
      <c r="AA41" s="150">
        <f t="shared" si="25"/>
        <v>0</v>
      </c>
      <c r="AB41" s="151">
        <f t="shared" si="26"/>
        <v>0</v>
      </c>
      <c r="AC41" s="199"/>
      <c r="AD41" s="199"/>
      <c r="AE41" s="151">
        <f t="shared" si="27"/>
        <v>0</v>
      </c>
      <c r="AF41" s="202"/>
      <c r="AG41" s="333"/>
      <c r="AH41" s="202"/>
      <c r="AI41" s="333"/>
      <c r="AJ41" s="202"/>
      <c r="AK41" s="333"/>
      <c r="AL41" s="151">
        <f t="shared" si="28"/>
        <v>0</v>
      </c>
      <c r="AM41" s="199"/>
      <c r="AN41" s="199"/>
      <c r="AO41" s="167">
        <f t="shared" si="17"/>
        <v>0</v>
      </c>
      <c r="AP41" s="167">
        <f t="shared" si="18"/>
        <v>0</v>
      </c>
      <c r="AQ41" s="152">
        <f t="shared" si="7"/>
        <v>31</v>
      </c>
      <c r="AR41" s="207">
        <f t="shared" si="8"/>
        <v>0</v>
      </c>
      <c r="AS41" s="167">
        <f t="shared" si="19"/>
        <v>0</v>
      </c>
      <c r="AT41" s="167">
        <f>IFERROR((AR41/SUM('4_Структура пл.соб.'!$F$4:$F$6))*100,0)</f>
        <v>0</v>
      </c>
      <c r="AU41" s="207">
        <f t="shared" si="24"/>
        <v>0</v>
      </c>
      <c r="AV41" s="167">
        <f>IFERROR(AU41/'5_Розрахунок тарифів'!$H$7,0)</f>
        <v>0</v>
      </c>
      <c r="AW41" s="167">
        <f>IFERROR((AU41/SUM('4_Структура пл.соб.'!$F$4:$F$6))*100,0)</f>
        <v>0</v>
      </c>
      <c r="AX41" s="207">
        <f>IFERROR(AH41+(SUM($AC41:$AD41)/100*($AE$14/$AB$14*100))/SUM('4_Структура пл.соб.'!$B$5:$B$6)*'4_Структура пл.соб.'!$B$5,0)</f>
        <v>0</v>
      </c>
      <c r="AY41" s="167">
        <f>IFERROR(AX41/'5_Розрахунок тарифів'!$L$7,0)</f>
        <v>0</v>
      </c>
      <c r="AZ41" s="167">
        <f>IFERROR((AX41/SUM('4_Структура пл.соб.'!$F$4:$F$6))*100,0)</f>
        <v>0</v>
      </c>
      <c r="BA41" s="207">
        <f>IFERROR(AJ41+(SUM($AC41:$AD41)/100*($AE$14/$AB$14*100))/SUM('4_Структура пл.соб.'!$B$5:$B$6)*'4_Структура пл.соб.'!$B$6,0)</f>
        <v>0</v>
      </c>
      <c r="BB41" s="167">
        <f>IFERROR(BA41/'5_Розрахунок тарифів'!$P$7,0)</f>
        <v>0</v>
      </c>
      <c r="BC41" s="167">
        <f>IFERROR((BA41/SUM('4_Структура пл.соб.'!$F$4:$F$6))*100,0)</f>
        <v>0</v>
      </c>
      <c r="BD41" s="167">
        <f t="shared" si="20"/>
        <v>0</v>
      </c>
      <c r="BE41" s="167">
        <f t="shared" si="21"/>
        <v>0</v>
      </c>
      <c r="BF41" s="203"/>
      <c r="BG41" s="203"/>
    </row>
    <row r="42" spans="1:59" s="118" customFormat="1" x14ac:dyDescent="0.25">
      <c r="A42" s="484">
        <v>32</v>
      </c>
      <c r="B42" s="200" t="s">
        <v>590</v>
      </c>
      <c r="C42" s="150">
        <f t="shared" si="9"/>
        <v>33452</v>
      </c>
      <c r="D42" s="151">
        <f t="shared" si="10"/>
        <v>33388</v>
      </c>
      <c r="E42" s="199"/>
      <c r="F42" s="199">
        <v>64</v>
      </c>
      <c r="G42" s="151">
        <f t="shared" si="11"/>
        <v>0</v>
      </c>
      <c r="H42" s="199"/>
      <c r="I42" s="199"/>
      <c r="J42" s="199"/>
      <c r="K42" s="151">
        <f t="shared" si="3"/>
        <v>33388</v>
      </c>
      <c r="L42" s="199"/>
      <c r="M42" s="199">
        <f>84+8954+51+24299</f>
        <v>33388</v>
      </c>
      <c r="N42" s="152">
        <f t="shared" si="12"/>
        <v>32</v>
      </c>
      <c r="O42" s="150">
        <f t="shared" si="13"/>
        <v>33221</v>
      </c>
      <c r="P42" s="151">
        <f t="shared" si="14"/>
        <v>33191</v>
      </c>
      <c r="Q42" s="199"/>
      <c r="R42" s="199">
        <v>30</v>
      </c>
      <c r="S42" s="151">
        <f t="shared" si="15"/>
        <v>0</v>
      </c>
      <c r="T42" s="199"/>
      <c r="U42" s="199"/>
      <c r="V42" s="199"/>
      <c r="W42" s="151">
        <f t="shared" si="4"/>
        <v>33191</v>
      </c>
      <c r="X42" s="199"/>
      <c r="Y42" s="199">
        <f>263+10500+22428</f>
        <v>33191</v>
      </c>
      <c r="Z42" s="152">
        <f t="shared" si="16"/>
        <v>32</v>
      </c>
      <c r="AA42" s="150">
        <f t="shared" si="25"/>
        <v>60</v>
      </c>
      <c r="AB42" s="151">
        <f t="shared" si="26"/>
        <v>0</v>
      </c>
      <c r="AC42" s="199"/>
      <c r="AD42" s="199">
        <v>60</v>
      </c>
      <c r="AE42" s="151">
        <f t="shared" si="27"/>
        <v>0</v>
      </c>
      <c r="AF42" s="202"/>
      <c r="AG42" s="333"/>
      <c r="AH42" s="202"/>
      <c r="AI42" s="333"/>
      <c r="AJ42" s="202"/>
      <c r="AK42" s="333"/>
      <c r="AL42" s="151">
        <f t="shared" si="28"/>
        <v>0</v>
      </c>
      <c r="AM42" s="199"/>
      <c r="AN42" s="199"/>
      <c r="AO42" s="167">
        <f t="shared" si="17"/>
        <v>0</v>
      </c>
      <c r="AP42" s="167">
        <f t="shared" si="18"/>
        <v>0.18</v>
      </c>
      <c r="AQ42" s="152">
        <f t="shared" si="7"/>
        <v>32</v>
      </c>
      <c r="AR42" s="207">
        <f t="shared" si="8"/>
        <v>6.7507812970360668</v>
      </c>
      <c r="AS42" s="167">
        <f t="shared" si="19"/>
        <v>2.8001239448740836E-5</v>
      </c>
      <c r="AT42" s="167">
        <f>IFERROR((AR42/SUM('4_Структура пл.соб.'!$F$4:$F$6))*100,0)</f>
        <v>3.0021101120459224E-5</v>
      </c>
      <c r="AU42" s="207">
        <f t="shared" si="24"/>
        <v>0</v>
      </c>
      <c r="AV42" s="167">
        <f>IFERROR(AU42/'5_Розрахунок тарифів'!$H$7,0)</f>
        <v>0</v>
      </c>
      <c r="AW42" s="167">
        <f>IFERROR((AU42/SUM('4_Структура пл.соб.'!$F$4:$F$6))*100,0)</f>
        <v>0</v>
      </c>
      <c r="AX42" s="207">
        <f>IFERROR(AH42+(SUM($AC42:$AD42)/100*($AE$14/$AB$14*100))/SUM('4_Структура пл.соб.'!$B$5:$B$6)*'4_Структура пл.соб.'!$B$5,0)</f>
        <v>6.5697500781209142</v>
      </c>
      <c r="AY42" s="167">
        <f>IFERROR(AX42/'5_Розрахунок тарифів'!$L$7,0)</f>
        <v>2.7250348805791669E-5</v>
      </c>
      <c r="AZ42" s="167">
        <f>IFERROR((AX42/SUM('4_Структура пл.соб.'!$F$4:$F$6))*100,0)</f>
        <v>2.9216045188429861E-5</v>
      </c>
      <c r="BA42" s="207">
        <f>IFERROR(AJ42+(SUM($AC42:$AD42)/100*($AE$14/$AB$14*100))/SUM('4_Структура пл.соб.'!$B$5:$B$6)*'4_Структура пл.соб.'!$B$6,0)</f>
        <v>0.18103121891515309</v>
      </c>
      <c r="BB42" s="167">
        <f>IFERROR(BA42/'5_Розрахунок тарифів'!$P$7,0)</f>
        <v>7.5089064294916683E-7</v>
      </c>
      <c r="BC42" s="167">
        <f>IFERROR((BA42/SUM('4_Структура пл.соб.'!$F$4:$F$6))*100,0)</f>
        <v>8.0505593202936869E-7</v>
      </c>
      <c r="BD42" s="167">
        <f t="shared" si="20"/>
        <v>0</v>
      </c>
      <c r="BE42" s="167">
        <f t="shared" si="21"/>
        <v>0.18</v>
      </c>
      <c r="BF42" s="203"/>
      <c r="BG42" s="203"/>
    </row>
    <row r="43" spans="1:59" s="118" customFormat="1" x14ac:dyDescent="0.25">
      <c r="A43" s="484">
        <v>33</v>
      </c>
      <c r="B43" s="200" t="s">
        <v>591</v>
      </c>
      <c r="C43" s="150">
        <f t="shared" si="9"/>
        <v>20373</v>
      </c>
      <c r="D43" s="151">
        <f t="shared" si="10"/>
        <v>1286</v>
      </c>
      <c r="E43" s="199"/>
      <c r="F43" s="199">
        <v>19087</v>
      </c>
      <c r="G43" s="151">
        <f t="shared" si="11"/>
        <v>0</v>
      </c>
      <c r="H43" s="199"/>
      <c r="I43" s="199"/>
      <c r="J43" s="199"/>
      <c r="K43" s="151">
        <f t="shared" si="3"/>
        <v>1286</v>
      </c>
      <c r="L43" s="199"/>
      <c r="M43" s="199">
        <f>887+399</f>
        <v>1286</v>
      </c>
      <c r="N43" s="152">
        <f t="shared" si="12"/>
        <v>33</v>
      </c>
      <c r="O43" s="150">
        <f t="shared" si="13"/>
        <v>24971</v>
      </c>
      <c r="P43" s="151">
        <f t="shared" si="14"/>
        <v>1299</v>
      </c>
      <c r="Q43" s="199"/>
      <c r="R43" s="199">
        <v>23672</v>
      </c>
      <c r="S43" s="151">
        <f t="shared" si="15"/>
        <v>0</v>
      </c>
      <c r="T43" s="199"/>
      <c r="U43" s="199"/>
      <c r="V43" s="199"/>
      <c r="W43" s="151">
        <f t="shared" si="4"/>
        <v>1299</v>
      </c>
      <c r="X43" s="199"/>
      <c r="Y43" s="199">
        <f>204+1095</f>
        <v>1299</v>
      </c>
      <c r="Z43" s="152">
        <f t="shared" si="16"/>
        <v>33</v>
      </c>
      <c r="AA43" s="150">
        <f t="shared" si="25"/>
        <v>8715</v>
      </c>
      <c r="AB43" s="151">
        <f t="shared" si="26"/>
        <v>0</v>
      </c>
      <c r="AC43" s="199"/>
      <c r="AD43" s="199">
        <v>8715</v>
      </c>
      <c r="AE43" s="151">
        <f t="shared" si="27"/>
        <v>0</v>
      </c>
      <c r="AF43" s="202"/>
      <c r="AG43" s="333"/>
      <c r="AH43" s="202"/>
      <c r="AI43" s="333"/>
      <c r="AJ43" s="202"/>
      <c r="AK43" s="333"/>
      <c r="AL43" s="151">
        <f t="shared" si="28"/>
        <v>0</v>
      </c>
      <c r="AM43" s="199"/>
      <c r="AN43" s="199"/>
      <c r="AO43" s="167">
        <f t="shared" si="17"/>
        <v>0</v>
      </c>
      <c r="AP43" s="167">
        <f t="shared" si="18"/>
        <v>34.9</v>
      </c>
      <c r="AQ43" s="152">
        <f t="shared" si="7"/>
        <v>33</v>
      </c>
      <c r="AR43" s="207">
        <f t="shared" si="8"/>
        <v>980.55098339448887</v>
      </c>
      <c r="AS43" s="167">
        <f t="shared" si="19"/>
        <v>4.0671800299296075E-3</v>
      </c>
      <c r="AT43" s="167">
        <f>IFERROR((AR43/SUM('4_Структура пл.соб.'!$F$4:$F$6))*100,0)</f>
        <v>4.3605649377467031E-3</v>
      </c>
      <c r="AU43" s="207">
        <f t="shared" si="24"/>
        <v>0</v>
      </c>
      <c r="AV43" s="167">
        <f>IFERROR(AU43/'5_Розрахунок тарифів'!$H$7,0)</f>
        <v>0</v>
      </c>
      <c r="AW43" s="167">
        <f>IFERROR((AU43/SUM('4_Структура пл.соб.'!$F$4:$F$6))*100,0)</f>
        <v>0</v>
      </c>
      <c r="AX43" s="207">
        <f>IFERROR(AH43+(SUM($AC43:$AD43)/100*($AE$14/$AB$14*100))/SUM('4_Структура пл.соб.'!$B$5:$B$6)*'4_Структура пл.соб.'!$B$5,0)</f>
        <v>954.25619884706293</v>
      </c>
      <c r="AY43" s="167">
        <f>IFERROR(AX43/'5_Розрахунок тарифів'!$L$7,0)</f>
        <v>3.9581131640412407E-3</v>
      </c>
      <c r="AZ43" s="167">
        <f>IFERROR((AX43/SUM('4_Структура пл.соб.'!$F$4:$F$6))*100,0)</f>
        <v>4.2436305636194376E-3</v>
      </c>
      <c r="BA43" s="207">
        <f>IFERROR(AJ43+(SUM($AC43:$AD43)/100*($AE$14/$AB$14*100))/SUM('4_Структура пл.соб.'!$B$5:$B$6)*'4_Структура пл.соб.'!$B$6,0)</f>
        <v>26.294784547425991</v>
      </c>
      <c r="BB43" s="167">
        <f>IFERROR(BA43/'5_Розрахунок тарифів'!$P$7,0)</f>
        <v>1.090668658883665E-4</v>
      </c>
      <c r="BC43" s="167">
        <f>IFERROR((BA43/SUM('4_Структура пл.соб.'!$F$4:$F$6))*100,0)</f>
        <v>1.1693437412726583E-4</v>
      </c>
      <c r="BD43" s="167">
        <f t="shared" si="20"/>
        <v>0</v>
      </c>
      <c r="BE43" s="167">
        <f t="shared" si="21"/>
        <v>34.9</v>
      </c>
      <c r="BF43" s="203"/>
      <c r="BG43" s="203"/>
    </row>
    <row r="44" spans="1:59" s="118" customFormat="1" x14ac:dyDescent="0.25">
      <c r="A44" s="484">
        <v>34</v>
      </c>
      <c r="B44" s="200" t="s">
        <v>592</v>
      </c>
      <c r="C44" s="150">
        <f t="shared" si="9"/>
        <v>16991</v>
      </c>
      <c r="D44" s="151">
        <f t="shared" si="10"/>
        <v>1374</v>
      </c>
      <c r="E44" s="199"/>
      <c r="F44" s="199">
        <v>15617</v>
      </c>
      <c r="G44" s="151">
        <f t="shared" si="11"/>
        <v>0</v>
      </c>
      <c r="H44" s="199"/>
      <c r="I44" s="199"/>
      <c r="J44" s="199"/>
      <c r="K44" s="151">
        <f t="shared" si="3"/>
        <v>1374</v>
      </c>
      <c r="L44" s="199"/>
      <c r="M44" s="199">
        <f>574+250+133+388+29</f>
        <v>1374</v>
      </c>
      <c r="N44" s="152">
        <f t="shared" si="12"/>
        <v>34</v>
      </c>
      <c r="O44" s="150">
        <f t="shared" si="13"/>
        <v>8200</v>
      </c>
      <c r="P44" s="151">
        <f t="shared" si="14"/>
        <v>0</v>
      </c>
      <c r="Q44" s="199"/>
      <c r="R44" s="199">
        <v>8200</v>
      </c>
      <c r="S44" s="151">
        <f t="shared" si="15"/>
        <v>0</v>
      </c>
      <c r="T44" s="199"/>
      <c r="U44" s="199"/>
      <c r="V44" s="199"/>
      <c r="W44" s="151">
        <f t="shared" si="4"/>
        <v>0</v>
      </c>
      <c r="X44" s="199"/>
      <c r="Y44" s="199"/>
      <c r="Z44" s="152">
        <f t="shared" si="16"/>
        <v>34</v>
      </c>
      <c r="AA44" s="150">
        <f t="shared" si="25"/>
        <v>28803</v>
      </c>
      <c r="AB44" s="151">
        <f t="shared" si="26"/>
        <v>0</v>
      </c>
      <c r="AC44" s="199"/>
      <c r="AD44" s="199">
        <v>28803</v>
      </c>
      <c r="AE44" s="151">
        <f t="shared" si="27"/>
        <v>0</v>
      </c>
      <c r="AF44" s="202"/>
      <c r="AG44" s="333"/>
      <c r="AH44" s="202"/>
      <c r="AI44" s="333"/>
      <c r="AJ44" s="202"/>
      <c r="AK44" s="333"/>
      <c r="AL44" s="151">
        <f t="shared" si="28"/>
        <v>0</v>
      </c>
      <c r="AM44" s="199"/>
      <c r="AN44" s="199"/>
      <c r="AO44" s="167">
        <f t="shared" si="17"/>
        <v>0</v>
      </c>
      <c r="AP44" s="167">
        <f t="shared" si="18"/>
        <v>351.26</v>
      </c>
      <c r="AQ44" s="152">
        <f t="shared" si="7"/>
        <v>34</v>
      </c>
      <c r="AR44" s="207">
        <f t="shared" si="8"/>
        <v>3240.7125616421636</v>
      </c>
      <c r="AS44" s="167">
        <f t="shared" si="19"/>
        <v>1.3441994997368039E-2</v>
      </c>
      <c r="AT44" s="167">
        <f>IFERROR((AR44/SUM('4_Структура пл.соб.'!$F$4:$F$6))*100,0)</f>
        <v>1.441162959287645E-2</v>
      </c>
      <c r="AU44" s="207">
        <f t="shared" si="24"/>
        <v>0</v>
      </c>
      <c r="AV44" s="167">
        <f>IFERROR(AU44/'5_Розрахунок тарифів'!$H$7,0)</f>
        <v>0</v>
      </c>
      <c r="AW44" s="167">
        <f>IFERROR((AU44/SUM('4_Структура пл.соб.'!$F$4:$F$6))*100,0)</f>
        <v>0</v>
      </c>
      <c r="AX44" s="207">
        <f>IFERROR(AH44+(SUM($AC44:$AD44)/100*($AE$14/$AB$14*100))/SUM('4_Структура пл.соб.'!$B$5:$B$6)*'4_Структура пл.соб.'!$B$5,0)</f>
        <v>3153.8085250019449</v>
      </c>
      <c r="AY44" s="167">
        <f>IFERROR(AX44/'5_Розрахунок тарифів'!$L$7,0)</f>
        <v>1.3081529944220292E-2</v>
      </c>
      <c r="AZ44" s="167">
        <f>IFERROR((AX44/SUM('4_Структура пл.соб.'!$F$4:$F$6))*100,0)</f>
        <v>1.4025162492705754E-2</v>
      </c>
      <c r="BA44" s="207">
        <f>IFERROR(AJ44+(SUM($AC44:$AD44)/100*($AE$14/$AB$14*100))/SUM('4_Структура пл.соб.'!$B$5:$B$6)*'4_Структура пл.соб.'!$B$6,0)</f>
        <v>86.904036640219232</v>
      </c>
      <c r="BB44" s="167">
        <f>IFERROR(BA44/'5_Розрахунок тарифів'!$P$7,0)</f>
        <v>3.6046505314774751E-4</v>
      </c>
      <c r="BC44" s="167">
        <f>IFERROR((BA44/SUM('4_Структура пл.соб.'!$F$4:$F$6))*100,0)</f>
        <v>3.8646710017069844E-4</v>
      </c>
      <c r="BD44" s="167">
        <f t="shared" si="20"/>
        <v>0</v>
      </c>
      <c r="BE44" s="167">
        <f t="shared" si="21"/>
        <v>351.26</v>
      </c>
      <c r="BF44" s="203"/>
      <c r="BG44" s="203"/>
    </row>
    <row r="45" spans="1:59" s="118" customFormat="1" x14ac:dyDescent="0.25">
      <c r="A45" s="484">
        <v>35</v>
      </c>
      <c r="B45" s="200" t="s">
        <v>594</v>
      </c>
      <c r="C45" s="150">
        <f t="shared" si="9"/>
        <v>12760</v>
      </c>
      <c r="D45" s="151">
        <f t="shared" si="10"/>
        <v>7022</v>
      </c>
      <c r="E45" s="199"/>
      <c r="F45" s="199">
        <v>5738</v>
      </c>
      <c r="G45" s="151">
        <f t="shared" si="11"/>
        <v>0</v>
      </c>
      <c r="H45" s="199"/>
      <c r="I45" s="199"/>
      <c r="J45" s="199"/>
      <c r="K45" s="151">
        <f t="shared" si="3"/>
        <v>7022</v>
      </c>
      <c r="L45" s="199"/>
      <c r="M45" s="199">
        <f>2476+1024+533+1066+1923</f>
        <v>7022</v>
      </c>
      <c r="N45" s="152">
        <f t="shared" si="12"/>
        <v>35</v>
      </c>
      <c r="O45" s="150">
        <f t="shared" si="13"/>
        <v>8678</v>
      </c>
      <c r="P45" s="151">
        <f t="shared" si="14"/>
        <v>5252</v>
      </c>
      <c r="Q45" s="199"/>
      <c r="R45" s="199">
        <v>3426</v>
      </c>
      <c r="S45" s="151">
        <f t="shared" si="15"/>
        <v>0</v>
      </c>
      <c r="T45" s="199"/>
      <c r="U45" s="199"/>
      <c r="V45" s="199"/>
      <c r="W45" s="151">
        <f t="shared" si="4"/>
        <v>5252</v>
      </c>
      <c r="X45" s="199"/>
      <c r="Y45" s="199">
        <f>2444+624+312+1248+624</f>
        <v>5252</v>
      </c>
      <c r="Z45" s="152">
        <f t="shared" si="16"/>
        <v>35</v>
      </c>
      <c r="AA45" s="150">
        <f t="shared" si="25"/>
        <v>0</v>
      </c>
      <c r="AB45" s="151">
        <f t="shared" si="26"/>
        <v>0</v>
      </c>
      <c r="AC45" s="199"/>
      <c r="AD45" s="199"/>
      <c r="AE45" s="151">
        <f t="shared" si="27"/>
        <v>0</v>
      </c>
      <c r="AF45" s="202"/>
      <c r="AG45" s="333"/>
      <c r="AH45" s="202"/>
      <c r="AI45" s="333"/>
      <c r="AJ45" s="202"/>
      <c r="AK45" s="333"/>
      <c r="AL45" s="151">
        <f t="shared" si="28"/>
        <v>0</v>
      </c>
      <c r="AM45" s="199"/>
      <c r="AN45" s="199"/>
      <c r="AO45" s="167">
        <f t="shared" si="17"/>
        <v>0</v>
      </c>
      <c r="AP45" s="167">
        <f t="shared" si="18"/>
        <v>0</v>
      </c>
      <c r="AQ45" s="152">
        <f t="shared" si="7"/>
        <v>35</v>
      </c>
      <c r="AR45" s="207">
        <f t="shared" si="8"/>
        <v>0</v>
      </c>
      <c r="AS45" s="167">
        <f t="shared" si="19"/>
        <v>0</v>
      </c>
      <c r="AT45" s="167">
        <f>IFERROR((AR45/SUM('4_Структура пл.соб.'!$F$4:$F$6))*100,0)</f>
        <v>0</v>
      </c>
      <c r="AU45" s="207">
        <f t="shared" si="24"/>
        <v>0</v>
      </c>
      <c r="AV45" s="167">
        <f>IFERROR(AU45/'5_Розрахунок тарифів'!$H$7,0)</f>
        <v>0</v>
      </c>
      <c r="AW45" s="167">
        <f>IFERROR((AU45/SUM('4_Структура пл.соб.'!$F$4:$F$6))*100,0)</f>
        <v>0</v>
      </c>
      <c r="AX45" s="207">
        <f>IFERROR(AH45+(SUM($AC45:$AD45)/100*($AE$14/$AB$14*100))/SUM('4_Структура пл.соб.'!$B$5:$B$6)*'4_Структура пл.соб.'!$B$5,0)</f>
        <v>0</v>
      </c>
      <c r="AY45" s="167">
        <f>IFERROR(AX45/'5_Розрахунок тарифів'!$L$7,0)</f>
        <v>0</v>
      </c>
      <c r="AZ45" s="167">
        <f>IFERROR((AX45/SUM('4_Структура пл.соб.'!$F$4:$F$6))*100,0)</f>
        <v>0</v>
      </c>
      <c r="BA45" s="207">
        <f>IFERROR(AJ45+(SUM($AC45:$AD45)/100*($AE$14/$AB$14*100))/SUM('4_Структура пл.соб.'!$B$5:$B$6)*'4_Структура пл.соб.'!$B$6,0)</f>
        <v>0</v>
      </c>
      <c r="BB45" s="167">
        <f>IFERROR(BA45/'5_Розрахунок тарифів'!$P$7,0)</f>
        <v>0</v>
      </c>
      <c r="BC45" s="167">
        <f>IFERROR((BA45/SUM('4_Структура пл.соб.'!$F$4:$F$6))*100,0)</f>
        <v>0</v>
      </c>
      <c r="BD45" s="167">
        <f t="shared" si="20"/>
        <v>0</v>
      </c>
      <c r="BE45" s="167">
        <f t="shared" si="21"/>
        <v>0</v>
      </c>
      <c r="BF45" s="203"/>
      <c r="BG45" s="203"/>
    </row>
    <row r="46" spans="1:59" s="118" customFormat="1" x14ac:dyDescent="0.25">
      <c r="A46" s="484">
        <v>36</v>
      </c>
      <c r="B46" s="200" t="s">
        <v>595</v>
      </c>
      <c r="C46" s="150">
        <f t="shared" si="9"/>
        <v>247660</v>
      </c>
      <c r="D46" s="151">
        <f t="shared" si="10"/>
        <v>11267</v>
      </c>
      <c r="E46" s="199"/>
      <c r="F46" s="199">
        <v>236393</v>
      </c>
      <c r="G46" s="151">
        <f t="shared" si="11"/>
        <v>0</v>
      </c>
      <c r="H46" s="199"/>
      <c r="I46" s="199"/>
      <c r="J46" s="199"/>
      <c r="K46" s="151">
        <f t="shared" si="3"/>
        <v>11267</v>
      </c>
      <c r="L46" s="199"/>
      <c r="M46" s="199">
        <v>11267</v>
      </c>
      <c r="N46" s="152">
        <f t="shared" si="12"/>
        <v>36</v>
      </c>
      <c r="O46" s="150">
        <f t="shared" si="13"/>
        <v>86646</v>
      </c>
      <c r="P46" s="151">
        <f t="shared" si="14"/>
        <v>0</v>
      </c>
      <c r="Q46" s="199"/>
      <c r="R46" s="199">
        <f>2646+84000</f>
        <v>86646</v>
      </c>
      <c r="S46" s="151">
        <f t="shared" si="15"/>
        <v>0</v>
      </c>
      <c r="T46" s="199"/>
      <c r="U46" s="199"/>
      <c r="V46" s="199"/>
      <c r="W46" s="151">
        <f t="shared" si="4"/>
        <v>0</v>
      </c>
      <c r="X46" s="199"/>
      <c r="Y46" s="199"/>
      <c r="Z46" s="152">
        <f t="shared" si="16"/>
        <v>36</v>
      </c>
      <c r="AA46" s="150">
        <f t="shared" si="25"/>
        <v>48843</v>
      </c>
      <c r="AB46" s="151">
        <f t="shared" si="26"/>
        <v>0</v>
      </c>
      <c r="AC46" s="199"/>
      <c r="AD46" s="199">
        <v>48843</v>
      </c>
      <c r="AE46" s="151">
        <f t="shared" si="27"/>
        <v>0</v>
      </c>
      <c r="AF46" s="202"/>
      <c r="AG46" s="333"/>
      <c r="AH46" s="202"/>
      <c r="AI46" s="333"/>
      <c r="AJ46" s="202"/>
      <c r="AK46" s="333"/>
      <c r="AL46" s="151">
        <f t="shared" si="28"/>
        <v>0</v>
      </c>
      <c r="AM46" s="199"/>
      <c r="AN46" s="199"/>
      <c r="AO46" s="167">
        <f t="shared" si="17"/>
        <v>0</v>
      </c>
      <c r="AP46" s="167">
        <f t="shared" si="18"/>
        <v>56.37</v>
      </c>
      <c r="AQ46" s="152">
        <f t="shared" si="7"/>
        <v>36</v>
      </c>
      <c r="AR46" s="207">
        <f t="shared" si="8"/>
        <v>5495.4735148522104</v>
      </c>
      <c r="AS46" s="167">
        <f t="shared" si="19"/>
        <v>2.2794408973247481E-2</v>
      </c>
      <c r="AT46" s="167">
        <f>IFERROR((AR46/SUM('4_Структура пл.соб.'!$F$4:$F$6))*100,0)</f>
        <v>2.4438677367109835E-2</v>
      </c>
      <c r="AU46" s="207">
        <f t="shared" si="24"/>
        <v>0</v>
      </c>
      <c r="AV46" s="167">
        <f>IFERROR(AU46/'5_Розрахунок тарифів'!$H$7,0)</f>
        <v>0</v>
      </c>
      <c r="AW46" s="167">
        <f>IFERROR((AU46/SUM('4_Структура пл.соб.'!$F$4:$F$6))*100,0)</f>
        <v>0</v>
      </c>
      <c r="AX46" s="207">
        <f>IFERROR(AH46+(SUM($AC46:$AD46)/100*($AE$14/$AB$14*100))/SUM('4_Структура пл.соб.'!$B$5:$B$6)*'4_Структура пл.соб.'!$B$5,0)</f>
        <v>5348.1050510943305</v>
      </c>
      <c r="AY46" s="167">
        <f>IFERROR(AX46/'5_Розрахунок тарифів'!$L$7,0)</f>
        <v>2.2183146445354712E-2</v>
      </c>
      <c r="AZ46" s="167">
        <f>IFERROR((AX46/SUM('4_Структура пл.соб.'!$F$4:$F$6))*100,0)</f>
        <v>2.378332158564133E-2</v>
      </c>
      <c r="BA46" s="207">
        <f>IFERROR(AJ46+(SUM($AC46:$AD46)/100*($AE$14/$AB$14*100))/SUM('4_Структура пл.соб.'!$B$5:$B$6)*'4_Структура пл.соб.'!$B$6,0)</f>
        <v>147.36846375788039</v>
      </c>
      <c r="BB46" s="167">
        <f>IFERROR(BA46/'5_Розрахунок тарифів'!$P$7,0)</f>
        <v>6.1126252789276932E-4</v>
      </c>
      <c r="BC46" s="167">
        <f>IFERROR((BA46/SUM('4_Структура пл.соб.'!$F$4:$F$6))*100,0)</f>
        <v>6.5535578146850779E-4</v>
      </c>
      <c r="BD46" s="167">
        <f t="shared" si="20"/>
        <v>0</v>
      </c>
      <c r="BE46" s="167">
        <f t="shared" si="21"/>
        <v>56.37</v>
      </c>
      <c r="BF46" s="203"/>
      <c r="BG46" s="203"/>
    </row>
    <row r="47" spans="1:59" s="118" customFormat="1" x14ac:dyDescent="0.25">
      <c r="A47" s="484">
        <v>37</v>
      </c>
      <c r="B47" s="200" t="s">
        <v>596</v>
      </c>
      <c r="C47" s="150">
        <f t="shared" si="9"/>
        <v>5001</v>
      </c>
      <c r="D47" s="151">
        <f t="shared" si="10"/>
        <v>4383</v>
      </c>
      <c r="E47" s="199"/>
      <c r="F47" s="199">
        <v>618</v>
      </c>
      <c r="G47" s="151">
        <f t="shared" si="11"/>
        <v>0</v>
      </c>
      <c r="H47" s="199"/>
      <c r="I47" s="199"/>
      <c r="J47" s="199"/>
      <c r="K47" s="151">
        <f t="shared" si="3"/>
        <v>4383</v>
      </c>
      <c r="L47" s="199"/>
      <c r="M47" s="199">
        <f>3599+105+20+437+222</f>
        <v>4383</v>
      </c>
      <c r="N47" s="152">
        <f t="shared" si="12"/>
        <v>37</v>
      </c>
      <c r="O47" s="150">
        <f t="shared" si="13"/>
        <v>3753</v>
      </c>
      <c r="P47" s="151">
        <f t="shared" si="14"/>
        <v>3572</v>
      </c>
      <c r="Q47" s="199"/>
      <c r="R47" s="199">
        <v>181</v>
      </c>
      <c r="S47" s="151">
        <f t="shared" si="15"/>
        <v>0</v>
      </c>
      <c r="T47" s="199"/>
      <c r="U47" s="199"/>
      <c r="V47" s="199"/>
      <c r="W47" s="151">
        <f t="shared" si="4"/>
        <v>3572</v>
      </c>
      <c r="X47" s="199"/>
      <c r="Y47" s="199">
        <f>1318+651+53+124+1426</f>
        <v>3572</v>
      </c>
      <c r="Z47" s="152">
        <f t="shared" si="16"/>
        <v>37</v>
      </c>
      <c r="AA47" s="150">
        <f t="shared" si="25"/>
        <v>0</v>
      </c>
      <c r="AB47" s="151">
        <f t="shared" si="26"/>
        <v>0</v>
      </c>
      <c r="AC47" s="199"/>
      <c r="AD47" s="199"/>
      <c r="AE47" s="151">
        <f t="shared" si="27"/>
        <v>0</v>
      </c>
      <c r="AF47" s="202"/>
      <c r="AG47" s="333"/>
      <c r="AH47" s="202"/>
      <c r="AI47" s="333"/>
      <c r="AJ47" s="202"/>
      <c r="AK47" s="333"/>
      <c r="AL47" s="151">
        <f t="shared" si="28"/>
        <v>0</v>
      </c>
      <c r="AM47" s="199"/>
      <c r="AN47" s="199"/>
      <c r="AO47" s="167">
        <f t="shared" si="17"/>
        <v>0</v>
      </c>
      <c r="AP47" s="167">
        <f t="shared" si="18"/>
        <v>0</v>
      </c>
      <c r="AQ47" s="152">
        <f t="shared" si="7"/>
        <v>37</v>
      </c>
      <c r="AR47" s="207">
        <f t="shared" si="8"/>
        <v>0</v>
      </c>
      <c r="AS47" s="167">
        <f t="shared" si="19"/>
        <v>0</v>
      </c>
      <c r="AT47" s="167">
        <f>IFERROR((AR47/SUM('4_Структура пл.соб.'!$F$4:$F$6))*100,0)</f>
        <v>0</v>
      </c>
      <c r="AU47" s="207">
        <f t="shared" si="24"/>
        <v>0</v>
      </c>
      <c r="AV47" s="167">
        <f>IFERROR(AU47/'5_Розрахунок тарифів'!$H$7,0)</f>
        <v>0</v>
      </c>
      <c r="AW47" s="167">
        <f>IFERROR((AU47/SUM('4_Структура пл.соб.'!$F$4:$F$6))*100,0)</f>
        <v>0</v>
      </c>
      <c r="AX47" s="207">
        <f>IFERROR(AH47+(SUM($AC47:$AD47)/100*($AE$14/$AB$14*100))/SUM('4_Структура пл.соб.'!$B$5:$B$6)*'4_Структура пл.соб.'!$B$5,0)</f>
        <v>0</v>
      </c>
      <c r="AY47" s="167">
        <f>IFERROR(AX47/'5_Розрахунок тарифів'!$L$7,0)</f>
        <v>0</v>
      </c>
      <c r="AZ47" s="167">
        <f>IFERROR((AX47/SUM('4_Структура пл.соб.'!$F$4:$F$6))*100,0)</f>
        <v>0</v>
      </c>
      <c r="BA47" s="207">
        <f>IFERROR(AJ47+(SUM($AC47:$AD47)/100*($AE$14/$AB$14*100))/SUM('4_Структура пл.соб.'!$B$5:$B$6)*'4_Структура пл.соб.'!$B$6,0)</f>
        <v>0</v>
      </c>
      <c r="BB47" s="167">
        <f>IFERROR(BA47/'5_Розрахунок тарифів'!$P$7,0)</f>
        <v>0</v>
      </c>
      <c r="BC47" s="167">
        <f>IFERROR((BA47/SUM('4_Структура пл.соб.'!$F$4:$F$6))*100,0)</f>
        <v>0</v>
      </c>
      <c r="BD47" s="167">
        <f t="shared" si="20"/>
        <v>0</v>
      </c>
      <c r="BE47" s="167">
        <f t="shared" si="21"/>
        <v>0</v>
      </c>
      <c r="BF47" s="203"/>
      <c r="BG47" s="203"/>
    </row>
    <row r="48" spans="1:59" s="118" customFormat="1" x14ac:dyDescent="0.25">
      <c r="A48" s="484">
        <v>38</v>
      </c>
      <c r="B48" s="200" t="s">
        <v>597</v>
      </c>
      <c r="C48" s="150">
        <f t="shared" si="9"/>
        <v>5547</v>
      </c>
      <c r="D48" s="151">
        <f t="shared" si="10"/>
        <v>375</v>
      </c>
      <c r="E48" s="199"/>
      <c r="F48" s="199">
        <v>5172</v>
      </c>
      <c r="G48" s="151">
        <f t="shared" si="11"/>
        <v>0</v>
      </c>
      <c r="H48" s="199"/>
      <c r="I48" s="199"/>
      <c r="J48" s="199"/>
      <c r="K48" s="151">
        <f t="shared" si="3"/>
        <v>375</v>
      </c>
      <c r="L48" s="199"/>
      <c r="M48" s="199">
        <f>150+225</f>
        <v>375</v>
      </c>
      <c r="N48" s="152">
        <f t="shared" si="12"/>
        <v>38</v>
      </c>
      <c r="O48" s="150">
        <f t="shared" si="13"/>
        <v>0</v>
      </c>
      <c r="P48" s="151">
        <f t="shared" si="14"/>
        <v>0</v>
      </c>
      <c r="Q48" s="199"/>
      <c r="R48" s="199"/>
      <c r="S48" s="151">
        <f t="shared" si="15"/>
        <v>0</v>
      </c>
      <c r="T48" s="199"/>
      <c r="U48" s="199"/>
      <c r="V48" s="199"/>
      <c r="W48" s="151">
        <f t="shared" si="4"/>
        <v>0</v>
      </c>
      <c r="X48" s="199"/>
      <c r="Y48" s="199"/>
      <c r="Z48" s="152">
        <f t="shared" si="16"/>
        <v>38</v>
      </c>
      <c r="AA48" s="150">
        <f t="shared" si="25"/>
        <v>0</v>
      </c>
      <c r="AB48" s="151">
        <f t="shared" si="26"/>
        <v>0</v>
      </c>
      <c r="AC48" s="199"/>
      <c r="AD48" s="199"/>
      <c r="AE48" s="151">
        <f t="shared" si="27"/>
        <v>0</v>
      </c>
      <c r="AF48" s="202"/>
      <c r="AG48" s="333"/>
      <c r="AH48" s="202"/>
      <c r="AI48" s="333"/>
      <c r="AJ48" s="202"/>
      <c r="AK48" s="333"/>
      <c r="AL48" s="151">
        <f t="shared" si="28"/>
        <v>0</v>
      </c>
      <c r="AM48" s="199"/>
      <c r="AN48" s="199"/>
      <c r="AO48" s="167">
        <f t="shared" si="17"/>
        <v>0</v>
      </c>
      <c r="AP48" s="167">
        <f t="shared" si="18"/>
        <v>0</v>
      </c>
      <c r="AQ48" s="152">
        <f t="shared" si="7"/>
        <v>38</v>
      </c>
      <c r="AR48" s="207">
        <f t="shared" si="8"/>
        <v>0</v>
      </c>
      <c r="AS48" s="167">
        <f t="shared" si="19"/>
        <v>0</v>
      </c>
      <c r="AT48" s="167">
        <f>IFERROR((AR48/SUM('4_Структура пл.соб.'!$F$4:$F$6))*100,0)</f>
        <v>0</v>
      </c>
      <c r="AU48" s="207">
        <f t="shared" si="24"/>
        <v>0</v>
      </c>
      <c r="AV48" s="167">
        <f>IFERROR(AU48/'5_Розрахунок тарифів'!$H$7,0)</f>
        <v>0</v>
      </c>
      <c r="AW48" s="167">
        <f>IFERROR((AU48/SUM('4_Структура пл.соб.'!$F$4:$F$6))*100,0)</f>
        <v>0</v>
      </c>
      <c r="AX48" s="207">
        <f>IFERROR(AH48+(SUM($AC48:$AD48)/100*($AE$14/$AB$14*100))/SUM('4_Структура пл.соб.'!$B$5:$B$6)*'4_Структура пл.соб.'!$B$5,0)</f>
        <v>0</v>
      </c>
      <c r="AY48" s="167">
        <f>IFERROR(AX48/'5_Розрахунок тарифів'!$L$7,0)</f>
        <v>0</v>
      </c>
      <c r="AZ48" s="167">
        <f>IFERROR((AX48/SUM('4_Структура пл.соб.'!$F$4:$F$6))*100,0)</f>
        <v>0</v>
      </c>
      <c r="BA48" s="207">
        <f>IFERROR(AJ48+(SUM($AC48:$AD48)/100*($AE$14/$AB$14*100))/SUM('4_Структура пл.соб.'!$B$5:$B$6)*'4_Структура пл.соб.'!$B$6,0)</f>
        <v>0</v>
      </c>
      <c r="BB48" s="167">
        <f>IFERROR(BA48/'5_Розрахунок тарифів'!$P$7,0)</f>
        <v>0</v>
      </c>
      <c r="BC48" s="167">
        <f>IFERROR((BA48/SUM('4_Структура пл.соб.'!$F$4:$F$6))*100,0)</f>
        <v>0</v>
      </c>
      <c r="BD48" s="167">
        <f t="shared" si="20"/>
        <v>0</v>
      </c>
      <c r="BE48" s="167">
        <f t="shared" si="21"/>
        <v>0</v>
      </c>
      <c r="BF48" s="203"/>
      <c r="BG48" s="203"/>
    </row>
    <row r="49" spans="1:59" s="118" customFormat="1" x14ac:dyDescent="0.25">
      <c r="A49" s="484">
        <v>39</v>
      </c>
      <c r="B49" s="200" t="s">
        <v>598</v>
      </c>
      <c r="C49" s="150">
        <f t="shared" si="9"/>
        <v>6665</v>
      </c>
      <c r="D49" s="151">
        <f t="shared" si="10"/>
        <v>1250</v>
      </c>
      <c r="E49" s="199"/>
      <c r="F49" s="199">
        <v>5415</v>
      </c>
      <c r="G49" s="151">
        <f t="shared" si="11"/>
        <v>0</v>
      </c>
      <c r="H49" s="199"/>
      <c r="I49" s="199"/>
      <c r="J49" s="199"/>
      <c r="K49" s="151">
        <f t="shared" si="3"/>
        <v>1250</v>
      </c>
      <c r="L49" s="199"/>
      <c r="M49" s="199">
        <v>1250</v>
      </c>
      <c r="N49" s="152">
        <f t="shared" si="12"/>
        <v>39</v>
      </c>
      <c r="O49" s="150">
        <f t="shared" si="13"/>
        <v>3280</v>
      </c>
      <c r="P49" s="151">
        <f t="shared" si="14"/>
        <v>0</v>
      </c>
      <c r="Q49" s="199"/>
      <c r="R49" s="199">
        <v>3280</v>
      </c>
      <c r="S49" s="151">
        <f t="shared" si="15"/>
        <v>0</v>
      </c>
      <c r="T49" s="199"/>
      <c r="U49" s="199"/>
      <c r="V49" s="199"/>
      <c r="W49" s="151">
        <f t="shared" si="4"/>
        <v>0</v>
      </c>
      <c r="X49" s="199"/>
      <c r="Y49" s="199"/>
      <c r="Z49" s="152">
        <f t="shared" si="16"/>
        <v>39</v>
      </c>
      <c r="AA49" s="150">
        <f t="shared" si="25"/>
        <v>0</v>
      </c>
      <c r="AB49" s="151">
        <f t="shared" si="26"/>
        <v>0</v>
      </c>
      <c r="AC49" s="199"/>
      <c r="AD49" s="199"/>
      <c r="AE49" s="151">
        <f t="shared" si="27"/>
        <v>0</v>
      </c>
      <c r="AF49" s="202"/>
      <c r="AG49" s="333"/>
      <c r="AH49" s="202"/>
      <c r="AI49" s="333"/>
      <c r="AJ49" s="202"/>
      <c r="AK49" s="333"/>
      <c r="AL49" s="151">
        <f t="shared" si="28"/>
        <v>0</v>
      </c>
      <c r="AM49" s="199"/>
      <c r="AN49" s="199"/>
      <c r="AO49" s="167">
        <f t="shared" si="17"/>
        <v>0</v>
      </c>
      <c r="AP49" s="167">
        <f t="shared" si="18"/>
        <v>0</v>
      </c>
      <c r="AQ49" s="152">
        <f t="shared" si="7"/>
        <v>39</v>
      </c>
      <c r="AR49" s="207">
        <f t="shared" si="8"/>
        <v>0</v>
      </c>
      <c r="AS49" s="167">
        <f t="shared" si="19"/>
        <v>0</v>
      </c>
      <c r="AT49" s="167">
        <f>IFERROR((AR49/SUM('4_Структура пл.соб.'!$F$4:$F$6))*100,0)</f>
        <v>0</v>
      </c>
      <c r="AU49" s="207">
        <f t="shared" si="24"/>
        <v>0</v>
      </c>
      <c r="AV49" s="167">
        <f>IFERROR(AU49/'5_Розрахунок тарифів'!$H$7,0)</f>
        <v>0</v>
      </c>
      <c r="AW49" s="167">
        <f>IFERROR((AU49/SUM('4_Структура пл.соб.'!$F$4:$F$6))*100,0)</f>
        <v>0</v>
      </c>
      <c r="AX49" s="207">
        <f>IFERROR(AH49+(SUM($AC49:$AD49)/100*($AE$14/$AB$14*100))/SUM('4_Структура пл.соб.'!$B$5:$B$6)*'4_Структура пл.соб.'!$B$5,0)</f>
        <v>0</v>
      </c>
      <c r="AY49" s="167">
        <f>IFERROR(AX49/'5_Розрахунок тарифів'!$L$7,0)</f>
        <v>0</v>
      </c>
      <c r="AZ49" s="167">
        <f>IFERROR((AX49/SUM('4_Структура пл.соб.'!$F$4:$F$6))*100,0)</f>
        <v>0</v>
      </c>
      <c r="BA49" s="207">
        <f>IFERROR(AJ49+(SUM($AC49:$AD49)/100*($AE$14/$AB$14*100))/SUM('4_Структура пл.соб.'!$B$5:$B$6)*'4_Структура пл.соб.'!$B$6,0)</f>
        <v>0</v>
      </c>
      <c r="BB49" s="167">
        <f>IFERROR(BA49/'5_Розрахунок тарифів'!$P$7,0)</f>
        <v>0</v>
      </c>
      <c r="BC49" s="167">
        <f>IFERROR((BA49/SUM('4_Структура пл.соб.'!$F$4:$F$6))*100,0)</f>
        <v>0</v>
      </c>
      <c r="BD49" s="167">
        <f t="shared" si="20"/>
        <v>0</v>
      </c>
      <c r="BE49" s="167">
        <f t="shared" si="21"/>
        <v>0</v>
      </c>
      <c r="BF49" s="203"/>
      <c r="BG49" s="203"/>
    </row>
    <row r="50" spans="1:59" s="118" customFormat="1" x14ac:dyDescent="0.25">
      <c r="A50" s="484">
        <v>40</v>
      </c>
      <c r="B50" s="200" t="s">
        <v>642</v>
      </c>
      <c r="C50" s="150">
        <f t="shared" si="9"/>
        <v>0</v>
      </c>
      <c r="D50" s="151">
        <f t="shared" si="10"/>
        <v>0</v>
      </c>
      <c r="E50" s="199"/>
      <c r="F50" s="199"/>
      <c r="G50" s="151">
        <f t="shared" si="11"/>
        <v>0</v>
      </c>
      <c r="H50" s="199"/>
      <c r="I50" s="199"/>
      <c r="J50" s="199"/>
      <c r="K50" s="151">
        <f t="shared" si="3"/>
        <v>0</v>
      </c>
      <c r="L50" s="199"/>
      <c r="M50" s="199"/>
      <c r="N50" s="152">
        <f t="shared" si="12"/>
        <v>40</v>
      </c>
      <c r="O50" s="150">
        <f t="shared" si="13"/>
        <v>5589</v>
      </c>
      <c r="P50" s="151">
        <f t="shared" si="14"/>
        <v>2000</v>
      </c>
      <c r="Q50" s="199"/>
      <c r="R50" s="199">
        <v>3589</v>
      </c>
      <c r="S50" s="151">
        <f t="shared" si="15"/>
        <v>0</v>
      </c>
      <c r="T50" s="199"/>
      <c r="U50" s="199"/>
      <c r="V50" s="199"/>
      <c r="W50" s="151">
        <f t="shared" si="4"/>
        <v>2000</v>
      </c>
      <c r="X50" s="199"/>
      <c r="Y50" s="199">
        <v>2000</v>
      </c>
      <c r="Z50" s="152">
        <f t="shared" si="16"/>
        <v>40</v>
      </c>
      <c r="AA50" s="150">
        <f t="shared" si="25"/>
        <v>0</v>
      </c>
      <c r="AB50" s="151">
        <f t="shared" si="26"/>
        <v>0</v>
      </c>
      <c r="AC50" s="199"/>
      <c r="AD50" s="199"/>
      <c r="AE50" s="151">
        <f t="shared" si="27"/>
        <v>0</v>
      </c>
      <c r="AF50" s="202"/>
      <c r="AG50" s="333"/>
      <c r="AH50" s="202"/>
      <c r="AI50" s="333"/>
      <c r="AJ50" s="202"/>
      <c r="AK50" s="333"/>
      <c r="AL50" s="151">
        <f t="shared" si="28"/>
        <v>0</v>
      </c>
      <c r="AM50" s="199"/>
      <c r="AN50" s="199"/>
      <c r="AO50" s="167">
        <f t="shared" si="17"/>
        <v>0</v>
      </c>
      <c r="AP50" s="167">
        <f t="shared" si="18"/>
        <v>0</v>
      </c>
      <c r="AQ50" s="152">
        <f t="shared" si="7"/>
        <v>40</v>
      </c>
      <c r="AR50" s="207">
        <f t="shared" si="8"/>
        <v>0</v>
      </c>
      <c r="AS50" s="167">
        <f t="shared" si="19"/>
        <v>0</v>
      </c>
      <c r="AT50" s="167">
        <f>IFERROR((AR50/SUM('4_Структура пл.соб.'!$F$4:$F$6))*100,0)</f>
        <v>0</v>
      </c>
      <c r="AU50" s="207">
        <f t="shared" si="24"/>
        <v>0</v>
      </c>
      <c r="AV50" s="167">
        <f>IFERROR(AU50/'5_Розрахунок тарифів'!$H$7,0)</f>
        <v>0</v>
      </c>
      <c r="AW50" s="167">
        <f>IFERROR((AU50/SUM('4_Структура пл.соб.'!$F$4:$F$6))*100,0)</f>
        <v>0</v>
      </c>
      <c r="AX50" s="207">
        <f>IFERROR(AH50+(SUM($AC50:$AD50)/100*($AE$14/$AB$14*100))/SUM('4_Структура пл.соб.'!$B$5:$B$6)*'4_Структура пл.соб.'!$B$5,0)</f>
        <v>0</v>
      </c>
      <c r="AY50" s="167">
        <f>IFERROR(AX50/'5_Розрахунок тарифів'!$L$7,0)</f>
        <v>0</v>
      </c>
      <c r="AZ50" s="167">
        <f>IFERROR((AX50/SUM('4_Структура пл.соб.'!$F$4:$F$6))*100,0)</f>
        <v>0</v>
      </c>
      <c r="BA50" s="207">
        <f>IFERROR(AJ50+(SUM($AC50:$AD50)/100*($AE$14/$AB$14*100))/SUM('4_Структура пл.соб.'!$B$5:$B$6)*'4_Структура пл.соб.'!$B$6,0)</f>
        <v>0</v>
      </c>
      <c r="BB50" s="167">
        <f>IFERROR(BA50/'5_Розрахунок тарифів'!$P$7,0)</f>
        <v>0</v>
      </c>
      <c r="BC50" s="167">
        <f>IFERROR((BA50/SUM('4_Структура пл.соб.'!$F$4:$F$6))*100,0)</f>
        <v>0</v>
      </c>
      <c r="BD50" s="167">
        <f t="shared" si="20"/>
        <v>0</v>
      </c>
      <c r="BE50" s="167">
        <f t="shared" si="21"/>
        <v>0</v>
      </c>
      <c r="BF50" s="203"/>
      <c r="BG50" s="203"/>
    </row>
    <row r="51" spans="1:59" s="118" customFormat="1" x14ac:dyDescent="0.25">
      <c r="A51" s="484">
        <v>41</v>
      </c>
      <c r="B51" s="200" t="s">
        <v>627</v>
      </c>
      <c r="C51" s="150">
        <f t="shared" si="9"/>
        <v>1435</v>
      </c>
      <c r="D51" s="151">
        <f t="shared" si="10"/>
        <v>1435</v>
      </c>
      <c r="E51" s="199"/>
      <c r="F51" s="199"/>
      <c r="G51" s="151">
        <f t="shared" si="11"/>
        <v>1435</v>
      </c>
      <c r="H51" s="199"/>
      <c r="I51" s="199">
        <v>1435</v>
      </c>
      <c r="J51" s="199"/>
      <c r="K51" s="151">
        <f t="shared" si="3"/>
        <v>0</v>
      </c>
      <c r="L51" s="199"/>
      <c r="M51" s="199"/>
      <c r="N51" s="152">
        <f t="shared" si="12"/>
        <v>41</v>
      </c>
      <c r="O51" s="150">
        <f t="shared" si="13"/>
        <v>0</v>
      </c>
      <c r="P51" s="151">
        <f t="shared" si="14"/>
        <v>0</v>
      </c>
      <c r="Q51" s="199"/>
      <c r="R51" s="199"/>
      <c r="S51" s="151">
        <f t="shared" si="15"/>
        <v>0</v>
      </c>
      <c r="T51" s="199"/>
      <c r="U51" s="199"/>
      <c r="V51" s="199"/>
      <c r="W51" s="151">
        <f t="shared" si="4"/>
        <v>0</v>
      </c>
      <c r="X51" s="199"/>
      <c r="Y51" s="199"/>
      <c r="Z51" s="152">
        <f t="shared" si="16"/>
        <v>41</v>
      </c>
      <c r="AA51" s="150">
        <f t="shared" si="25"/>
        <v>0</v>
      </c>
      <c r="AB51" s="151">
        <f t="shared" si="26"/>
        <v>0</v>
      </c>
      <c r="AC51" s="199"/>
      <c r="AD51" s="199"/>
      <c r="AE51" s="151">
        <f t="shared" si="27"/>
        <v>0</v>
      </c>
      <c r="AF51" s="202"/>
      <c r="AG51" s="333"/>
      <c r="AH51" s="202"/>
      <c r="AI51" s="333" t="s">
        <v>363</v>
      </c>
      <c r="AJ51" s="202"/>
      <c r="AK51" s="333"/>
      <c r="AL51" s="151">
        <f t="shared" si="28"/>
        <v>0</v>
      </c>
      <c r="AM51" s="199"/>
      <c r="AN51" s="199"/>
      <c r="AO51" s="167">
        <f t="shared" si="17"/>
        <v>0</v>
      </c>
      <c r="AP51" s="167">
        <f t="shared" si="18"/>
        <v>0</v>
      </c>
      <c r="AQ51" s="152">
        <f t="shared" si="7"/>
        <v>41</v>
      </c>
      <c r="AR51" s="207">
        <f t="shared" si="8"/>
        <v>0</v>
      </c>
      <c r="AS51" s="167">
        <f t="shared" si="19"/>
        <v>0</v>
      </c>
      <c r="AT51" s="167">
        <f>IFERROR((AR51/SUM('4_Структура пл.соб.'!$F$4:$F$6))*100,0)</f>
        <v>0</v>
      </c>
      <c r="AU51" s="207">
        <f t="shared" si="24"/>
        <v>0</v>
      </c>
      <c r="AV51" s="167">
        <f>IFERROR(AU51/'5_Розрахунок тарифів'!$H$7,0)</f>
        <v>0</v>
      </c>
      <c r="AW51" s="167">
        <f>IFERROR((AU51/SUM('4_Структура пл.соб.'!$F$4:$F$6))*100,0)</f>
        <v>0</v>
      </c>
      <c r="AX51" s="207">
        <f>IFERROR(AH51+(SUM($AC51:$AD51)/100*($AE$14/$AB$14*100))/SUM('4_Структура пл.соб.'!$B$5:$B$6)*'4_Структура пл.соб.'!$B$5,0)</f>
        <v>0</v>
      </c>
      <c r="AY51" s="167">
        <f>IFERROR(AX51/'5_Розрахунок тарифів'!$L$7,0)</f>
        <v>0</v>
      </c>
      <c r="AZ51" s="167">
        <f>IFERROR((AX51/SUM('4_Структура пл.соб.'!$F$4:$F$6))*100,0)</f>
        <v>0</v>
      </c>
      <c r="BA51" s="207">
        <f>IFERROR(AJ51+(SUM($AC51:$AD51)/100*($AE$14/$AB$14*100))/SUM('4_Структура пл.соб.'!$B$5:$B$6)*'4_Структура пл.соб.'!$B$6,0)</f>
        <v>0</v>
      </c>
      <c r="BB51" s="167">
        <f>IFERROR(BA51/'5_Розрахунок тарифів'!$P$7,0)</f>
        <v>0</v>
      </c>
      <c r="BC51" s="167">
        <f>IFERROR((BA51/SUM('4_Структура пл.соб.'!$F$4:$F$6))*100,0)</f>
        <v>0</v>
      </c>
      <c r="BD51" s="167">
        <f t="shared" si="20"/>
        <v>0</v>
      </c>
      <c r="BE51" s="167">
        <f t="shared" si="21"/>
        <v>0</v>
      </c>
      <c r="BF51" s="203"/>
      <c r="BG51" s="203"/>
    </row>
    <row r="52" spans="1:59" s="118" customFormat="1" x14ac:dyDescent="0.25">
      <c r="A52" s="484">
        <v>42</v>
      </c>
      <c r="B52" s="200" t="s">
        <v>634</v>
      </c>
      <c r="C52" s="150">
        <f t="shared" si="9"/>
        <v>0</v>
      </c>
      <c r="D52" s="151">
        <f t="shared" si="10"/>
        <v>0</v>
      </c>
      <c r="E52" s="199"/>
      <c r="F52" s="199"/>
      <c r="G52" s="151">
        <f t="shared" si="11"/>
        <v>0</v>
      </c>
      <c r="H52" s="199"/>
      <c r="I52" s="199"/>
      <c r="J52" s="199"/>
      <c r="K52" s="151">
        <f t="shared" si="3"/>
        <v>0</v>
      </c>
      <c r="L52" s="199"/>
      <c r="M52" s="199"/>
      <c r="N52" s="152">
        <f t="shared" si="12"/>
        <v>42</v>
      </c>
      <c r="O52" s="150">
        <f t="shared" si="13"/>
        <v>4896</v>
      </c>
      <c r="P52" s="151">
        <f t="shared" si="14"/>
        <v>4896</v>
      </c>
      <c r="Q52" s="199"/>
      <c r="R52" s="199"/>
      <c r="S52" s="151">
        <f t="shared" si="15"/>
        <v>4896</v>
      </c>
      <c r="T52" s="199"/>
      <c r="U52" s="199">
        <f>2916+1980</f>
        <v>4896</v>
      </c>
      <c r="V52" s="199"/>
      <c r="W52" s="151">
        <f t="shared" si="4"/>
        <v>0</v>
      </c>
      <c r="X52" s="199"/>
      <c r="Y52" s="199"/>
      <c r="Z52" s="152">
        <f t="shared" si="16"/>
        <v>42</v>
      </c>
      <c r="AA52" s="150">
        <f t="shared" si="25"/>
        <v>8980</v>
      </c>
      <c r="AB52" s="151">
        <f t="shared" si="26"/>
        <v>1980</v>
      </c>
      <c r="AC52" s="199"/>
      <c r="AD52" s="199">
        <v>7000</v>
      </c>
      <c r="AE52" s="151">
        <f t="shared" si="27"/>
        <v>1980</v>
      </c>
      <c r="AF52" s="202"/>
      <c r="AG52" s="333"/>
      <c r="AH52" s="202">
        <v>1980</v>
      </c>
      <c r="AI52" s="333" t="s">
        <v>363</v>
      </c>
      <c r="AJ52" s="202"/>
      <c r="AK52" s="333"/>
      <c r="AL52" s="151">
        <f t="shared" si="28"/>
        <v>0</v>
      </c>
      <c r="AM52" s="199"/>
      <c r="AN52" s="199"/>
      <c r="AO52" s="167">
        <f t="shared" si="17"/>
        <v>40.44</v>
      </c>
      <c r="AP52" s="167">
        <f t="shared" si="18"/>
        <v>183.42</v>
      </c>
      <c r="AQ52" s="152">
        <f t="shared" si="7"/>
        <v>42</v>
      </c>
      <c r="AR52" s="207">
        <f t="shared" si="8"/>
        <v>2767.5911513208744</v>
      </c>
      <c r="AS52" s="167">
        <f t="shared" si="19"/>
        <v>1.1479557567414721E-2</v>
      </c>
      <c r="AT52" s="167">
        <f>IFERROR((AR52/SUM('4_Структура пл.соб.'!$F$4:$F$6))*100,0)</f>
        <v>1.2307632281077029E-2</v>
      </c>
      <c r="AU52" s="207">
        <f t="shared" si="24"/>
        <v>0</v>
      </c>
      <c r="AV52" s="167">
        <f>IFERROR(AU52/'5_Розрахунок тарифів'!$H$7,0)</f>
        <v>0</v>
      </c>
      <c r="AW52" s="167">
        <f>IFERROR((AU52/SUM('4_Структура пл.соб.'!$F$4:$F$6))*100,0)</f>
        <v>0</v>
      </c>
      <c r="AX52" s="207">
        <f>IFERROR(AH52+(SUM($AC52:$AD52)/100*($AE$14/$AB$14*100))/SUM('4_Структура пл.соб.'!$B$5:$B$6)*'4_Структура пл.соб.'!$B$5,0)</f>
        <v>2746.4708424474402</v>
      </c>
      <c r="AY52" s="167">
        <f>IFERROR(AX52/'5_Розрахунок тарифів'!$L$7,0)</f>
        <v>1.1391953659070652E-2</v>
      </c>
      <c r="AZ52" s="167">
        <f>IFERROR((AX52/SUM('4_Структура пл.соб.'!$F$4:$F$6))*100,0)</f>
        <v>1.2213709089006937E-2</v>
      </c>
      <c r="BA52" s="207">
        <f>IFERROR(AJ52+(SUM($AC52:$AD52)/100*($AE$14/$AB$14*100))/SUM('4_Структура пл.соб.'!$B$5:$B$6)*'4_Структура пл.соб.'!$B$6,0)</f>
        <v>21.120308873434528</v>
      </c>
      <c r="BB52" s="167">
        <f>IFERROR(BA52/'5_Розрахунок тарифів'!$P$7,0)</f>
        <v>8.7603908344069471E-5</v>
      </c>
      <c r="BC52" s="167">
        <f>IFERROR((BA52/SUM('4_Структура пл.соб.'!$F$4:$F$6))*100,0)</f>
        <v>9.3923192070093041E-5</v>
      </c>
      <c r="BD52" s="167">
        <f t="shared" si="20"/>
        <v>40.44</v>
      </c>
      <c r="BE52" s="167">
        <f t="shared" si="21"/>
        <v>183.42</v>
      </c>
      <c r="BF52" s="203"/>
      <c r="BG52" s="203"/>
    </row>
    <row r="53" spans="1:59" s="118" customFormat="1" x14ac:dyDescent="0.25">
      <c r="A53" s="484">
        <v>43</v>
      </c>
      <c r="B53" s="200" t="s">
        <v>647</v>
      </c>
      <c r="C53" s="150">
        <f t="shared" si="9"/>
        <v>3549</v>
      </c>
      <c r="D53" s="151">
        <f t="shared" si="10"/>
        <v>0</v>
      </c>
      <c r="E53" s="199"/>
      <c r="F53" s="199">
        <v>3549</v>
      </c>
      <c r="G53" s="151">
        <f t="shared" si="11"/>
        <v>0</v>
      </c>
      <c r="H53" s="199"/>
      <c r="I53" s="199"/>
      <c r="J53" s="199"/>
      <c r="K53" s="151">
        <f t="shared" si="3"/>
        <v>0</v>
      </c>
      <c r="L53" s="199"/>
      <c r="M53" s="199"/>
      <c r="N53" s="152">
        <f t="shared" si="12"/>
        <v>43</v>
      </c>
      <c r="O53" s="150">
        <f t="shared" si="13"/>
        <v>825</v>
      </c>
      <c r="P53" s="151">
        <f t="shared" si="14"/>
        <v>0</v>
      </c>
      <c r="Q53" s="199"/>
      <c r="R53" s="199">
        <v>825</v>
      </c>
      <c r="S53" s="151">
        <f t="shared" si="15"/>
        <v>0</v>
      </c>
      <c r="T53" s="199"/>
      <c r="U53" s="199"/>
      <c r="V53" s="199"/>
      <c r="W53" s="151">
        <f t="shared" si="4"/>
        <v>0</v>
      </c>
      <c r="X53" s="199"/>
      <c r="Y53" s="199"/>
      <c r="Z53" s="152">
        <f t="shared" si="16"/>
        <v>43</v>
      </c>
      <c r="AA53" s="150">
        <f t="shared" si="25"/>
        <v>0</v>
      </c>
      <c r="AB53" s="151">
        <f t="shared" si="26"/>
        <v>0</v>
      </c>
      <c r="AC53" s="199"/>
      <c r="AD53" s="199"/>
      <c r="AE53" s="151">
        <f t="shared" si="27"/>
        <v>0</v>
      </c>
      <c r="AF53" s="202"/>
      <c r="AG53" s="333"/>
      <c r="AH53" s="202"/>
      <c r="AI53" s="333"/>
      <c r="AJ53" s="202"/>
      <c r="AK53" s="333"/>
      <c r="AL53" s="151">
        <f t="shared" si="28"/>
        <v>0</v>
      </c>
      <c r="AM53" s="199"/>
      <c r="AN53" s="199"/>
      <c r="AO53" s="167">
        <f t="shared" si="17"/>
        <v>0</v>
      </c>
      <c r="AP53" s="167">
        <f t="shared" si="18"/>
        <v>0</v>
      </c>
      <c r="AQ53" s="152">
        <f t="shared" si="7"/>
        <v>43</v>
      </c>
      <c r="AR53" s="207">
        <f t="shared" si="8"/>
        <v>0</v>
      </c>
      <c r="AS53" s="167">
        <f t="shared" si="19"/>
        <v>0</v>
      </c>
      <c r="AT53" s="167">
        <f>IFERROR((AR53/SUM('4_Структура пл.соб.'!$F$4:$F$6))*100,0)</f>
        <v>0</v>
      </c>
      <c r="AU53" s="207">
        <f t="shared" si="24"/>
        <v>0</v>
      </c>
      <c r="AV53" s="167">
        <f>IFERROR(AU53/'5_Розрахунок тарифів'!$H$7,0)</f>
        <v>0</v>
      </c>
      <c r="AW53" s="167">
        <f>IFERROR((AU53/SUM('4_Структура пл.соб.'!$F$4:$F$6))*100,0)</f>
        <v>0</v>
      </c>
      <c r="AX53" s="207">
        <f>IFERROR(AH53+(SUM($AC53:$AD53)/100*($AE$14/$AB$14*100))/SUM('4_Структура пл.соб.'!$B$5:$B$6)*'4_Структура пл.соб.'!$B$5,0)</f>
        <v>0</v>
      </c>
      <c r="AY53" s="167">
        <f>IFERROR(AX53/'5_Розрахунок тарифів'!$L$7,0)</f>
        <v>0</v>
      </c>
      <c r="AZ53" s="167">
        <f>IFERROR((AX53/SUM('4_Структура пл.соб.'!$F$4:$F$6))*100,0)</f>
        <v>0</v>
      </c>
      <c r="BA53" s="207">
        <f>IFERROR(AJ53+(SUM($AC53:$AD53)/100*($AE$14/$AB$14*100))/SUM('4_Структура пл.соб.'!$B$5:$B$6)*'4_Структура пл.соб.'!$B$6,0)</f>
        <v>0</v>
      </c>
      <c r="BB53" s="167">
        <f>IFERROR(BA53/'5_Розрахунок тарифів'!$P$7,0)</f>
        <v>0</v>
      </c>
      <c r="BC53" s="167">
        <f>IFERROR((BA53/SUM('4_Структура пл.соб.'!$F$4:$F$6))*100,0)</f>
        <v>0</v>
      </c>
      <c r="BD53" s="167">
        <f t="shared" si="20"/>
        <v>0</v>
      </c>
      <c r="BE53" s="167">
        <f t="shared" si="21"/>
        <v>0</v>
      </c>
      <c r="BF53" s="203"/>
      <c r="BG53" s="203"/>
    </row>
    <row r="54" spans="1:59" s="118" customFormat="1" x14ac:dyDescent="0.25">
      <c r="A54" s="484">
        <v>44</v>
      </c>
      <c r="B54" s="200" t="s">
        <v>628</v>
      </c>
      <c r="C54" s="150">
        <f t="shared" si="9"/>
        <v>4212</v>
      </c>
      <c r="D54" s="151">
        <f t="shared" si="10"/>
        <v>2564</v>
      </c>
      <c r="E54" s="199"/>
      <c r="F54" s="199">
        <v>1648</v>
      </c>
      <c r="G54" s="151">
        <f t="shared" si="11"/>
        <v>0</v>
      </c>
      <c r="H54" s="199"/>
      <c r="I54" s="199"/>
      <c r="J54" s="199"/>
      <c r="K54" s="151">
        <f t="shared" si="3"/>
        <v>2564</v>
      </c>
      <c r="L54" s="199"/>
      <c r="M54" s="199">
        <f>979+353+958+274</f>
        <v>2564</v>
      </c>
      <c r="N54" s="152">
        <f t="shared" si="12"/>
        <v>44</v>
      </c>
      <c r="O54" s="150">
        <f t="shared" si="13"/>
        <v>4457</v>
      </c>
      <c r="P54" s="151">
        <f t="shared" si="14"/>
        <v>440</v>
      </c>
      <c r="Q54" s="199"/>
      <c r="R54" s="199">
        <f>1820+2197</f>
        <v>4017</v>
      </c>
      <c r="S54" s="151">
        <f t="shared" si="15"/>
        <v>0</v>
      </c>
      <c r="T54" s="199"/>
      <c r="U54" s="199"/>
      <c r="V54" s="199"/>
      <c r="W54" s="151">
        <f t="shared" si="4"/>
        <v>440</v>
      </c>
      <c r="X54" s="199"/>
      <c r="Y54" s="199">
        <f>440</f>
        <v>440</v>
      </c>
      <c r="Z54" s="152">
        <f t="shared" si="16"/>
        <v>44</v>
      </c>
      <c r="AA54" s="150">
        <f t="shared" si="25"/>
        <v>7201</v>
      </c>
      <c r="AB54" s="151">
        <f t="shared" si="26"/>
        <v>0</v>
      </c>
      <c r="AC54" s="199"/>
      <c r="AD54" s="199">
        <v>7201</v>
      </c>
      <c r="AE54" s="151">
        <f t="shared" si="27"/>
        <v>0</v>
      </c>
      <c r="AF54" s="202"/>
      <c r="AG54" s="333"/>
      <c r="AH54" s="202"/>
      <c r="AI54" s="333"/>
      <c r="AJ54" s="202"/>
      <c r="AK54" s="333"/>
      <c r="AL54" s="151">
        <f t="shared" si="28"/>
        <v>0</v>
      </c>
      <c r="AM54" s="199"/>
      <c r="AN54" s="199"/>
      <c r="AO54" s="167">
        <f t="shared" si="17"/>
        <v>0</v>
      </c>
      <c r="AP54" s="167">
        <f t="shared" si="18"/>
        <v>161.57</v>
      </c>
      <c r="AQ54" s="152">
        <f t="shared" si="7"/>
        <v>44</v>
      </c>
      <c r="AR54" s="207">
        <f t="shared" si="8"/>
        <v>810.20626866594534</v>
      </c>
      <c r="AS54" s="167">
        <f t="shared" si="19"/>
        <v>3.3606154211730469E-3</v>
      </c>
      <c r="AT54" s="167">
        <f>IFERROR((AR54/SUM('4_Структура пл.соб.'!$F$4:$F$6))*100,0)</f>
        <v>3.6030324861404486E-3</v>
      </c>
      <c r="AU54" s="207">
        <f t="shared" si="24"/>
        <v>0</v>
      </c>
      <c r="AV54" s="167">
        <f>IFERROR(AU54/'5_Розрахунок тарифів'!$H$7,0)</f>
        <v>0</v>
      </c>
      <c r="AW54" s="167">
        <f>IFERROR((AU54/SUM('4_Структура пл.соб.'!$F$4:$F$6))*100,0)</f>
        <v>0</v>
      </c>
      <c r="AX54" s="207">
        <f>IFERROR(AH54+(SUM($AC54:$AD54)/100*($AE$14/$AB$14*100))/SUM('4_Структура пл.соб.'!$B$5:$B$6)*'4_Структура пл.соб.'!$B$5,0)</f>
        <v>788.47950520914515</v>
      </c>
      <c r="AY54" s="167">
        <f>IFERROR(AX54/'5_Розрахунок тарифів'!$L$7,0)</f>
        <v>3.2704960291750976E-3</v>
      </c>
      <c r="AZ54" s="167">
        <f>IFERROR((AX54/SUM('4_Структура пл.соб.'!$F$4:$F$6))*100,0)</f>
        <v>3.5064123566980578E-3</v>
      </c>
      <c r="BA54" s="207">
        <f>IFERROR(AJ54+(SUM($AC54:$AD54)/100*($AE$14/$AB$14*100))/SUM('4_Структура пл.соб.'!$B$5:$B$6)*'4_Структура пл.соб.'!$B$6,0)</f>
        <v>21.726763456800292</v>
      </c>
      <c r="BB54" s="167">
        <f>IFERROR(BA54/'5_Розрахунок тарифів'!$P$7,0)</f>
        <v>9.0119391997949179E-5</v>
      </c>
      <c r="BC54" s="167">
        <f>IFERROR((BA54/SUM('4_Структура пл.соб.'!$F$4:$F$6))*100,0)</f>
        <v>9.662012944239141E-5</v>
      </c>
      <c r="BD54" s="167">
        <f t="shared" si="20"/>
        <v>0</v>
      </c>
      <c r="BE54" s="167">
        <f t="shared" si="21"/>
        <v>161.57</v>
      </c>
      <c r="BF54" s="203"/>
      <c r="BG54" s="203"/>
    </row>
    <row r="55" spans="1:59" s="118" customFormat="1" x14ac:dyDescent="0.25">
      <c r="A55" s="484">
        <v>45</v>
      </c>
      <c r="B55" s="200" t="s">
        <v>600</v>
      </c>
      <c r="C55" s="150">
        <f t="shared" si="9"/>
        <v>72910</v>
      </c>
      <c r="D55" s="151">
        <f t="shared" si="10"/>
        <v>0</v>
      </c>
      <c r="E55" s="199"/>
      <c r="F55" s="199">
        <v>72910</v>
      </c>
      <c r="G55" s="151">
        <f t="shared" si="11"/>
        <v>0</v>
      </c>
      <c r="H55" s="199"/>
      <c r="I55" s="199"/>
      <c r="J55" s="199"/>
      <c r="K55" s="151">
        <f t="shared" si="3"/>
        <v>0</v>
      </c>
      <c r="L55" s="199"/>
      <c r="M55" s="199"/>
      <c r="N55" s="152">
        <f t="shared" si="12"/>
        <v>45</v>
      </c>
      <c r="O55" s="150">
        <f t="shared" si="13"/>
        <v>634326</v>
      </c>
      <c r="P55" s="151">
        <f t="shared" si="14"/>
        <v>0</v>
      </c>
      <c r="Q55" s="199"/>
      <c r="R55" s="199">
        <v>634326</v>
      </c>
      <c r="S55" s="151">
        <f t="shared" si="15"/>
        <v>0</v>
      </c>
      <c r="T55" s="199"/>
      <c r="U55" s="199"/>
      <c r="V55" s="199"/>
      <c r="W55" s="151">
        <f t="shared" si="4"/>
        <v>0</v>
      </c>
      <c r="X55" s="199"/>
      <c r="Y55" s="199"/>
      <c r="Z55" s="152">
        <f t="shared" si="16"/>
        <v>45</v>
      </c>
      <c r="AA55" s="150">
        <f t="shared" si="25"/>
        <v>211311</v>
      </c>
      <c r="AB55" s="151">
        <f t="shared" si="26"/>
        <v>0</v>
      </c>
      <c r="AC55" s="199"/>
      <c r="AD55" s="199">
        <v>211311</v>
      </c>
      <c r="AE55" s="151">
        <f t="shared" si="27"/>
        <v>0</v>
      </c>
      <c r="AF55" s="202"/>
      <c r="AG55" s="333"/>
      <c r="AH55" s="202"/>
      <c r="AI55" s="333"/>
      <c r="AJ55" s="202"/>
      <c r="AK55" s="333"/>
      <c r="AL55" s="151">
        <f t="shared" si="28"/>
        <v>0</v>
      </c>
      <c r="AM55" s="199"/>
      <c r="AN55" s="199"/>
      <c r="AO55" s="167">
        <f t="shared" si="17"/>
        <v>0</v>
      </c>
      <c r="AP55" s="167">
        <f t="shared" si="18"/>
        <v>33.31</v>
      </c>
      <c r="AQ55" s="152">
        <f t="shared" si="7"/>
        <v>45</v>
      </c>
      <c r="AR55" s="207">
        <f t="shared" si="8"/>
        <v>23775.239110966475</v>
      </c>
      <c r="AS55" s="167">
        <f t="shared" si="19"/>
        <v>9.8616165152547924E-2</v>
      </c>
      <c r="AT55" s="167">
        <f>IFERROR((AR55/SUM('4_Структура пл.соб.'!$F$4:$F$6))*100,0)</f>
        <v>0.10572981498108934</v>
      </c>
      <c r="AU55" s="207">
        <f t="shared" si="24"/>
        <v>0</v>
      </c>
      <c r="AV55" s="167">
        <f>IFERROR(AU55/'5_Розрахунок тарифів'!$H$7,0)</f>
        <v>0</v>
      </c>
      <c r="AW55" s="167">
        <f>IFERROR((AU55/SUM('4_Структура пл.соб.'!$F$4:$F$6))*100,0)</f>
        <v>0</v>
      </c>
      <c r="AX55" s="207">
        <f>IFERROR(AH55+(SUM($AC55:$AD55)/100*($AE$14/$AB$14*100))/SUM('4_Структура пл.соб.'!$B$5:$B$6)*'4_Структура пл.соб.'!$B$5,0)</f>
        <v>23137.674312630144</v>
      </c>
      <c r="AY55" s="167">
        <f>IFERROR(AX55/'5_Розрахунок тарифів'!$L$7,0)</f>
        <v>9.59716409416774E-2</v>
      </c>
      <c r="AZ55" s="167">
        <f>IFERROR((AX55/SUM('4_Структура пл.соб.'!$F$4:$F$6))*100,0)</f>
        <v>0.10289452874687172</v>
      </c>
      <c r="BA55" s="207">
        <f>IFERROR(AJ55+(SUM($AC55:$AD55)/100*($AE$14/$AB$14*100))/SUM('4_Структура пл.соб.'!$B$5:$B$6)*'4_Структура пл.соб.'!$B$6,0)</f>
        <v>637.56479833633205</v>
      </c>
      <c r="BB55" s="167">
        <f>IFERROR(BA55/'5_Розрахунок тарифів'!$P$7,0)</f>
        <v>2.6445242108705238E-3</v>
      </c>
      <c r="BC55" s="167">
        <f>IFERROR((BA55/SUM('4_Структура пл.соб.'!$F$4:$F$6))*100,0)</f>
        <v>2.8352862342176329E-3</v>
      </c>
      <c r="BD55" s="167">
        <f t="shared" si="20"/>
        <v>0</v>
      </c>
      <c r="BE55" s="167">
        <f t="shared" si="21"/>
        <v>33.31</v>
      </c>
      <c r="BF55" s="203"/>
      <c r="BG55" s="203"/>
    </row>
    <row r="56" spans="1:59" s="118" customFormat="1" x14ac:dyDescent="0.25">
      <c r="A56" s="484">
        <v>46</v>
      </c>
      <c r="B56" s="200" t="s">
        <v>601</v>
      </c>
      <c r="C56" s="150">
        <f t="shared" si="9"/>
        <v>0</v>
      </c>
      <c r="D56" s="151">
        <f t="shared" si="10"/>
        <v>0</v>
      </c>
      <c r="E56" s="199"/>
      <c r="F56" s="199"/>
      <c r="G56" s="151">
        <f t="shared" si="11"/>
        <v>0</v>
      </c>
      <c r="H56" s="199"/>
      <c r="I56" s="199"/>
      <c r="J56" s="199"/>
      <c r="K56" s="151">
        <f t="shared" si="3"/>
        <v>0</v>
      </c>
      <c r="L56" s="199"/>
      <c r="M56" s="199"/>
      <c r="N56" s="152">
        <f t="shared" si="12"/>
        <v>46</v>
      </c>
      <c r="O56" s="150">
        <f t="shared" si="13"/>
        <v>307275</v>
      </c>
      <c r="P56" s="151">
        <f t="shared" si="14"/>
        <v>0</v>
      </c>
      <c r="Q56" s="199"/>
      <c r="R56" s="199">
        <v>307275</v>
      </c>
      <c r="S56" s="151">
        <f t="shared" si="15"/>
        <v>0</v>
      </c>
      <c r="T56" s="199"/>
      <c r="U56" s="199"/>
      <c r="V56" s="199"/>
      <c r="W56" s="151">
        <f t="shared" si="4"/>
        <v>0</v>
      </c>
      <c r="X56" s="199"/>
      <c r="Y56" s="199"/>
      <c r="Z56" s="152">
        <f t="shared" si="16"/>
        <v>46</v>
      </c>
      <c r="AA56" s="150">
        <f t="shared" si="25"/>
        <v>25160</v>
      </c>
      <c r="AB56" s="151">
        <f t="shared" si="26"/>
        <v>0</v>
      </c>
      <c r="AC56" s="199"/>
      <c r="AD56" s="199">
        <v>25160</v>
      </c>
      <c r="AE56" s="151">
        <f t="shared" si="27"/>
        <v>0</v>
      </c>
      <c r="AF56" s="202"/>
      <c r="AG56" s="333"/>
      <c r="AH56" s="202"/>
      <c r="AI56" s="333"/>
      <c r="AJ56" s="202"/>
      <c r="AK56" s="333"/>
      <c r="AL56" s="151">
        <f t="shared" si="28"/>
        <v>0</v>
      </c>
      <c r="AM56" s="199"/>
      <c r="AN56" s="199"/>
      <c r="AO56" s="167">
        <f t="shared" si="17"/>
        <v>0</v>
      </c>
      <c r="AP56" s="167">
        <f t="shared" si="18"/>
        <v>8.19</v>
      </c>
      <c r="AQ56" s="152">
        <f t="shared" si="7"/>
        <v>46</v>
      </c>
      <c r="AR56" s="207">
        <f t="shared" si="8"/>
        <v>2830.8276238904573</v>
      </c>
      <c r="AS56" s="167">
        <f t="shared" si="19"/>
        <v>1.1741853075505322E-2</v>
      </c>
      <c r="AT56" s="167">
        <f>IFERROR((AR56/SUM('4_Структура пл.соб.'!$F$4:$F$6))*100,0)</f>
        <v>1.2588848403179234E-2</v>
      </c>
      <c r="AU56" s="207">
        <f t="shared" si="24"/>
        <v>0</v>
      </c>
      <c r="AV56" s="167">
        <f>IFERROR(AU56/'5_Розрахунок тарифів'!$H$7,0)</f>
        <v>0</v>
      </c>
      <c r="AW56" s="167">
        <f>IFERROR((AU56/SUM('4_Структура пл.соб.'!$F$4:$F$6))*100,0)</f>
        <v>0</v>
      </c>
      <c r="AX56" s="207">
        <f>IFERROR(AH56+(SUM($AC56:$AD56)/100*($AE$14/$AB$14*100))/SUM('4_Структура пл.соб.'!$B$5:$B$6)*'4_Структура пл.соб.'!$B$5,0)</f>
        <v>2754.9151994253698</v>
      </c>
      <c r="AY56" s="167">
        <f>IFERROR(AX56/'5_Розрахунок тарифів'!$L$7,0)</f>
        <v>1.1426979599228639E-2</v>
      </c>
      <c r="AZ56" s="167">
        <f>IFERROR((AX56/SUM('4_Структура пл.соб.'!$F$4:$F$6))*100,0)</f>
        <v>1.2251261615681585E-2</v>
      </c>
      <c r="BA56" s="207">
        <f>IFERROR(AJ56+(SUM($AC56:$AD56)/100*($AE$14/$AB$14*100))/SUM('4_Структура пл.соб.'!$B$5:$B$6)*'4_Структура пл.соб.'!$B$6,0)</f>
        <v>75.912424465087526</v>
      </c>
      <c r="BB56" s="167">
        <f>IFERROR(BA56/'5_Розрахунок тарифів'!$P$7,0)</f>
        <v>3.1487347627668396E-4</v>
      </c>
      <c r="BC56" s="167">
        <f>IFERROR((BA56/SUM('4_Структура пл.соб.'!$F$4:$F$6))*100,0)</f>
        <v>3.3758678749764865E-4</v>
      </c>
      <c r="BD56" s="167">
        <f t="shared" si="20"/>
        <v>0</v>
      </c>
      <c r="BE56" s="167">
        <f t="shared" si="21"/>
        <v>8.19</v>
      </c>
      <c r="BF56" s="203"/>
      <c r="BG56" s="203"/>
    </row>
    <row r="57" spans="1:59" s="118" customFormat="1" x14ac:dyDescent="0.25">
      <c r="A57" s="484">
        <v>47</v>
      </c>
      <c r="B57" s="200" t="s">
        <v>633</v>
      </c>
      <c r="C57" s="150">
        <f t="shared" si="9"/>
        <v>582276</v>
      </c>
      <c r="D57" s="151">
        <f t="shared" si="10"/>
        <v>0</v>
      </c>
      <c r="E57" s="199"/>
      <c r="F57" s="199">
        <v>582276</v>
      </c>
      <c r="G57" s="151">
        <f t="shared" si="11"/>
        <v>0</v>
      </c>
      <c r="H57" s="199"/>
      <c r="I57" s="199"/>
      <c r="J57" s="199"/>
      <c r="K57" s="151">
        <f t="shared" si="3"/>
        <v>0</v>
      </c>
      <c r="L57" s="199"/>
      <c r="M57" s="199"/>
      <c r="N57" s="152">
        <f t="shared" si="12"/>
        <v>47</v>
      </c>
      <c r="O57" s="150">
        <f t="shared" si="13"/>
        <v>242932</v>
      </c>
      <c r="P57" s="151">
        <f t="shared" si="14"/>
        <v>0</v>
      </c>
      <c r="Q57" s="199"/>
      <c r="R57" s="199">
        <v>242932</v>
      </c>
      <c r="S57" s="151">
        <f t="shared" si="15"/>
        <v>0</v>
      </c>
      <c r="T57" s="199"/>
      <c r="U57" s="199"/>
      <c r="V57" s="199"/>
      <c r="W57" s="151">
        <f t="shared" si="4"/>
        <v>0</v>
      </c>
      <c r="X57" s="199"/>
      <c r="Y57" s="199"/>
      <c r="Z57" s="152">
        <f t="shared" si="16"/>
        <v>47</v>
      </c>
      <c r="AA57" s="150">
        <f t="shared" si="25"/>
        <v>0</v>
      </c>
      <c r="AB57" s="151">
        <f t="shared" si="26"/>
        <v>0</v>
      </c>
      <c r="AC57" s="199"/>
      <c r="AD57" s="199"/>
      <c r="AE57" s="151">
        <f t="shared" si="27"/>
        <v>0</v>
      </c>
      <c r="AF57" s="202"/>
      <c r="AG57" s="333"/>
      <c r="AH57" s="202"/>
      <c r="AI57" s="333"/>
      <c r="AJ57" s="202"/>
      <c r="AK57" s="333"/>
      <c r="AL57" s="151">
        <f t="shared" si="28"/>
        <v>0</v>
      </c>
      <c r="AM57" s="199"/>
      <c r="AN57" s="199"/>
      <c r="AO57" s="167">
        <f t="shared" si="17"/>
        <v>0</v>
      </c>
      <c r="AP57" s="167">
        <f t="shared" si="18"/>
        <v>0</v>
      </c>
      <c r="AQ57" s="152">
        <f t="shared" si="7"/>
        <v>47</v>
      </c>
      <c r="AR57" s="207">
        <f t="shared" si="8"/>
        <v>0</v>
      </c>
      <c r="AS57" s="167">
        <f t="shared" si="19"/>
        <v>0</v>
      </c>
      <c r="AT57" s="167">
        <f>IFERROR((AR57/SUM('4_Структура пл.соб.'!$F$4:$F$6))*100,0)</f>
        <v>0</v>
      </c>
      <c r="AU57" s="207">
        <f t="shared" si="24"/>
        <v>0</v>
      </c>
      <c r="AV57" s="167">
        <f>IFERROR(AU57/'5_Розрахунок тарифів'!$H$7,0)</f>
        <v>0</v>
      </c>
      <c r="AW57" s="167">
        <f>IFERROR((AU57/SUM('4_Структура пл.соб.'!$F$4:$F$6))*100,0)</f>
        <v>0</v>
      </c>
      <c r="AX57" s="207">
        <f>IFERROR(AH57+(SUM($AC57:$AD57)/100*($AE$14/$AB$14*100))/SUM('4_Структура пл.соб.'!$B$5:$B$6)*'4_Структура пл.соб.'!$B$5,0)</f>
        <v>0</v>
      </c>
      <c r="AY57" s="167">
        <f>IFERROR(AX57/'5_Розрахунок тарифів'!$L$7,0)</f>
        <v>0</v>
      </c>
      <c r="AZ57" s="167">
        <f>IFERROR((AX57/SUM('4_Структура пл.соб.'!$F$4:$F$6))*100,0)</f>
        <v>0</v>
      </c>
      <c r="BA57" s="207">
        <f>IFERROR(AJ57+(SUM($AC57:$AD57)/100*($AE$14/$AB$14*100))/SUM('4_Структура пл.соб.'!$B$5:$B$6)*'4_Структура пл.соб.'!$B$6,0)</f>
        <v>0</v>
      </c>
      <c r="BB57" s="167">
        <f>IFERROR(BA57/'5_Розрахунок тарифів'!$P$7,0)</f>
        <v>0</v>
      </c>
      <c r="BC57" s="167">
        <f>IFERROR((BA57/SUM('4_Структура пл.соб.'!$F$4:$F$6))*100,0)</f>
        <v>0</v>
      </c>
      <c r="BD57" s="167">
        <f t="shared" si="20"/>
        <v>0</v>
      </c>
      <c r="BE57" s="167">
        <f t="shared" si="21"/>
        <v>0</v>
      </c>
      <c r="BF57" s="203"/>
      <c r="BG57" s="203"/>
    </row>
    <row r="58" spans="1:59" s="118" customFormat="1" x14ac:dyDescent="0.25">
      <c r="A58" s="484">
        <v>48</v>
      </c>
      <c r="B58" s="200" t="s">
        <v>638</v>
      </c>
      <c r="C58" s="150">
        <f t="shared" si="9"/>
        <v>912</v>
      </c>
      <c r="D58" s="151">
        <f t="shared" si="10"/>
        <v>0</v>
      </c>
      <c r="E58" s="199"/>
      <c r="F58" s="199">
        <v>912</v>
      </c>
      <c r="G58" s="151">
        <f t="shared" si="11"/>
        <v>0</v>
      </c>
      <c r="H58" s="199"/>
      <c r="I58" s="199"/>
      <c r="J58" s="199"/>
      <c r="K58" s="151">
        <f t="shared" si="3"/>
        <v>0</v>
      </c>
      <c r="L58" s="199"/>
      <c r="M58" s="199"/>
      <c r="N58" s="152">
        <f t="shared" si="12"/>
        <v>48</v>
      </c>
      <c r="O58" s="150">
        <f t="shared" si="13"/>
        <v>2120</v>
      </c>
      <c r="P58" s="151">
        <f t="shared" si="14"/>
        <v>2120</v>
      </c>
      <c r="Q58" s="199"/>
      <c r="R58" s="199"/>
      <c r="S58" s="151">
        <f t="shared" si="15"/>
        <v>0</v>
      </c>
      <c r="T58" s="199"/>
      <c r="U58" s="199"/>
      <c r="V58" s="199"/>
      <c r="W58" s="151">
        <f t="shared" si="4"/>
        <v>2120</v>
      </c>
      <c r="X58" s="199"/>
      <c r="Y58" s="199">
        <v>2120</v>
      </c>
      <c r="Z58" s="152">
        <f t="shared" si="16"/>
        <v>48</v>
      </c>
      <c r="AA58" s="150">
        <f t="shared" si="25"/>
        <v>0</v>
      </c>
      <c r="AB58" s="151">
        <f t="shared" si="26"/>
        <v>0</v>
      </c>
      <c r="AC58" s="199"/>
      <c r="AD58" s="199"/>
      <c r="AE58" s="151">
        <f t="shared" si="27"/>
        <v>0</v>
      </c>
      <c r="AF58" s="202"/>
      <c r="AG58" s="333"/>
      <c r="AH58" s="202"/>
      <c r="AI58" s="333"/>
      <c r="AJ58" s="202"/>
      <c r="AK58" s="333"/>
      <c r="AL58" s="151">
        <f t="shared" si="28"/>
        <v>0</v>
      </c>
      <c r="AM58" s="199"/>
      <c r="AN58" s="199"/>
      <c r="AO58" s="167">
        <f t="shared" si="17"/>
        <v>0</v>
      </c>
      <c r="AP58" s="167">
        <f t="shared" si="18"/>
        <v>0</v>
      </c>
      <c r="AQ58" s="152">
        <f t="shared" si="7"/>
        <v>48</v>
      </c>
      <c r="AR58" s="207">
        <f t="shared" si="8"/>
        <v>0</v>
      </c>
      <c r="AS58" s="167">
        <f t="shared" si="19"/>
        <v>0</v>
      </c>
      <c r="AT58" s="167">
        <f>IFERROR((AR58/SUM('4_Структура пл.соб.'!$F$4:$F$6))*100,0)</f>
        <v>0</v>
      </c>
      <c r="AU58" s="207">
        <f t="shared" si="24"/>
        <v>0</v>
      </c>
      <c r="AV58" s="167">
        <f>IFERROR(AU58/'5_Розрахунок тарифів'!$H$7,0)</f>
        <v>0</v>
      </c>
      <c r="AW58" s="167">
        <f>IFERROR((AU58/SUM('4_Структура пл.соб.'!$F$4:$F$6))*100,0)</f>
        <v>0</v>
      </c>
      <c r="AX58" s="207">
        <f>IFERROR(AH58+(SUM($AC58:$AD58)/100*($AE$14/$AB$14*100))/SUM('4_Структура пл.соб.'!$B$5:$B$6)*'4_Структура пл.соб.'!$B$5,0)</f>
        <v>0</v>
      </c>
      <c r="AY58" s="167">
        <f>IFERROR(AX58/'5_Розрахунок тарифів'!$L$7,0)</f>
        <v>0</v>
      </c>
      <c r="AZ58" s="167">
        <f>IFERROR((AX58/SUM('4_Структура пл.соб.'!$F$4:$F$6))*100,0)</f>
        <v>0</v>
      </c>
      <c r="BA58" s="207">
        <f>IFERROR(AJ58+(SUM($AC58:$AD58)/100*($AE$14/$AB$14*100))/SUM('4_Структура пл.соб.'!$B$5:$B$6)*'4_Структура пл.соб.'!$B$6,0)</f>
        <v>0</v>
      </c>
      <c r="BB58" s="167">
        <f>IFERROR(BA58/'5_Розрахунок тарифів'!$P$7,0)</f>
        <v>0</v>
      </c>
      <c r="BC58" s="167">
        <f>IFERROR((BA58/SUM('4_Структура пл.соб.'!$F$4:$F$6))*100,0)</f>
        <v>0</v>
      </c>
      <c r="BD58" s="167">
        <f t="shared" si="20"/>
        <v>0</v>
      </c>
      <c r="BE58" s="167">
        <f t="shared" si="21"/>
        <v>0</v>
      </c>
      <c r="BF58" s="203"/>
      <c r="BG58" s="203"/>
    </row>
    <row r="59" spans="1:59" s="118" customFormat="1" x14ac:dyDescent="0.25">
      <c r="A59" s="484">
        <v>49</v>
      </c>
      <c r="B59" s="200" t="s">
        <v>606</v>
      </c>
      <c r="C59" s="150">
        <f t="shared" si="9"/>
        <v>326</v>
      </c>
      <c r="D59" s="151">
        <f t="shared" si="10"/>
        <v>0</v>
      </c>
      <c r="E59" s="199"/>
      <c r="F59" s="199">
        <v>326</v>
      </c>
      <c r="G59" s="151">
        <f t="shared" si="11"/>
        <v>0</v>
      </c>
      <c r="H59" s="199"/>
      <c r="I59" s="199"/>
      <c r="J59" s="199"/>
      <c r="K59" s="151">
        <f t="shared" si="3"/>
        <v>0</v>
      </c>
      <c r="L59" s="199"/>
      <c r="M59" s="199"/>
      <c r="N59" s="152">
        <f t="shared" si="12"/>
        <v>49</v>
      </c>
      <c r="O59" s="150">
        <f t="shared" si="13"/>
        <v>0</v>
      </c>
      <c r="P59" s="151">
        <f t="shared" si="14"/>
        <v>0</v>
      </c>
      <c r="Q59" s="199"/>
      <c r="R59" s="199"/>
      <c r="S59" s="151">
        <f t="shared" si="15"/>
        <v>0</v>
      </c>
      <c r="T59" s="199"/>
      <c r="U59" s="199"/>
      <c r="V59" s="199"/>
      <c r="W59" s="151">
        <f t="shared" si="4"/>
        <v>0</v>
      </c>
      <c r="X59" s="199"/>
      <c r="Y59" s="199"/>
      <c r="Z59" s="152">
        <f t="shared" si="16"/>
        <v>49</v>
      </c>
      <c r="AA59" s="150">
        <f t="shared" si="25"/>
        <v>0</v>
      </c>
      <c r="AB59" s="151">
        <f t="shared" si="26"/>
        <v>0</v>
      </c>
      <c r="AC59" s="199"/>
      <c r="AD59" s="199"/>
      <c r="AE59" s="151">
        <f t="shared" si="27"/>
        <v>0</v>
      </c>
      <c r="AF59" s="202"/>
      <c r="AG59" s="333"/>
      <c r="AH59" s="202"/>
      <c r="AI59" s="333"/>
      <c r="AJ59" s="202"/>
      <c r="AK59" s="333"/>
      <c r="AL59" s="151">
        <f t="shared" si="28"/>
        <v>0</v>
      </c>
      <c r="AM59" s="199"/>
      <c r="AN59" s="199"/>
      <c r="AO59" s="167">
        <f t="shared" si="17"/>
        <v>0</v>
      </c>
      <c r="AP59" s="167">
        <f t="shared" si="18"/>
        <v>0</v>
      </c>
      <c r="AQ59" s="152">
        <f t="shared" si="7"/>
        <v>49</v>
      </c>
      <c r="AR59" s="207">
        <f t="shared" si="8"/>
        <v>0</v>
      </c>
      <c r="AS59" s="167">
        <f t="shared" si="19"/>
        <v>0</v>
      </c>
      <c r="AT59" s="167">
        <f>IFERROR((AR59/SUM('4_Структура пл.соб.'!$F$4:$F$6))*100,0)</f>
        <v>0</v>
      </c>
      <c r="AU59" s="207">
        <f t="shared" si="24"/>
        <v>0</v>
      </c>
      <c r="AV59" s="167">
        <f>IFERROR(AU59/'5_Розрахунок тарифів'!$H$7,0)</f>
        <v>0</v>
      </c>
      <c r="AW59" s="167">
        <f>IFERROR((AU59/SUM('4_Структура пл.соб.'!$F$4:$F$6))*100,0)</f>
        <v>0</v>
      </c>
      <c r="AX59" s="207">
        <f>IFERROR(AH59+(SUM($AC59:$AD59)/100*($AE$14/$AB$14*100))/SUM('4_Структура пл.соб.'!$B$5:$B$6)*'4_Структура пл.соб.'!$B$5,0)</f>
        <v>0</v>
      </c>
      <c r="AY59" s="167">
        <f>IFERROR(AX59/'5_Розрахунок тарифів'!$L$7,0)</f>
        <v>0</v>
      </c>
      <c r="AZ59" s="167">
        <f>IFERROR((AX59/SUM('4_Структура пл.соб.'!$F$4:$F$6))*100,0)</f>
        <v>0</v>
      </c>
      <c r="BA59" s="207">
        <f>IFERROR(AJ59+(SUM($AC59:$AD59)/100*($AE$14/$AB$14*100))/SUM('4_Структура пл.соб.'!$B$5:$B$6)*'4_Структура пл.соб.'!$B$6,0)</f>
        <v>0</v>
      </c>
      <c r="BB59" s="167">
        <f>IFERROR(BA59/'5_Розрахунок тарифів'!$P$7,0)</f>
        <v>0</v>
      </c>
      <c r="BC59" s="167">
        <f>IFERROR((BA59/SUM('4_Структура пл.соб.'!$F$4:$F$6))*100,0)</f>
        <v>0</v>
      </c>
      <c r="BD59" s="167">
        <f t="shared" si="20"/>
        <v>0</v>
      </c>
      <c r="BE59" s="167">
        <f t="shared" si="21"/>
        <v>0</v>
      </c>
      <c r="BF59" s="203"/>
      <c r="BG59" s="203"/>
    </row>
    <row r="60" spans="1:59" s="118" customFormat="1" x14ac:dyDescent="0.25">
      <c r="A60" s="484">
        <v>50</v>
      </c>
      <c r="B60" s="200" t="s">
        <v>646</v>
      </c>
      <c r="C60" s="150">
        <f t="shared" si="9"/>
        <v>2182</v>
      </c>
      <c r="D60" s="151">
        <f t="shared" si="10"/>
        <v>790</v>
      </c>
      <c r="E60" s="199"/>
      <c r="F60" s="199">
        <v>1392</v>
      </c>
      <c r="G60" s="151">
        <f t="shared" si="11"/>
        <v>790</v>
      </c>
      <c r="H60" s="199"/>
      <c r="I60" s="199">
        <v>790</v>
      </c>
      <c r="J60" s="199"/>
      <c r="K60" s="151">
        <f t="shared" si="3"/>
        <v>0</v>
      </c>
      <c r="L60" s="199"/>
      <c r="M60" s="199"/>
      <c r="N60" s="152">
        <f t="shared" si="12"/>
        <v>50</v>
      </c>
      <c r="O60" s="150">
        <f t="shared" si="13"/>
        <v>29844</v>
      </c>
      <c r="P60" s="151">
        <f t="shared" si="14"/>
        <v>29844</v>
      </c>
      <c r="Q60" s="199"/>
      <c r="R60" s="199"/>
      <c r="S60" s="151">
        <f t="shared" si="15"/>
        <v>0</v>
      </c>
      <c r="T60" s="199"/>
      <c r="U60" s="199"/>
      <c r="V60" s="199"/>
      <c r="W60" s="151">
        <f t="shared" si="4"/>
        <v>29844</v>
      </c>
      <c r="X60" s="199"/>
      <c r="Y60" s="199">
        <v>29844</v>
      </c>
      <c r="Z60" s="152">
        <f t="shared" si="16"/>
        <v>50</v>
      </c>
      <c r="AA60" s="150">
        <f t="shared" si="25"/>
        <v>0</v>
      </c>
      <c r="AB60" s="151">
        <f t="shared" si="26"/>
        <v>0</v>
      </c>
      <c r="AC60" s="199"/>
      <c r="AD60" s="199"/>
      <c r="AE60" s="151">
        <f t="shared" si="27"/>
        <v>0</v>
      </c>
      <c r="AF60" s="202"/>
      <c r="AG60" s="333"/>
      <c r="AH60" s="202"/>
      <c r="AI60" s="333"/>
      <c r="AJ60" s="202"/>
      <c r="AK60" s="333"/>
      <c r="AL60" s="151">
        <f t="shared" si="28"/>
        <v>0</v>
      </c>
      <c r="AM60" s="199"/>
      <c r="AN60" s="199"/>
      <c r="AO60" s="167">
        <f t="shared" si="17"/>
        <v>0</v>
      </c>
      <c r="AP60" s="167">
        <f t="shared" si="18"/>
        <v>0</v>
      </c>
      <c r="AQ60" s="152">
        <f t="shared" si="7"/>
        <v>50</v>
      </c>
      <c r="AR60" s="207">
        <f t="shared" si="8"/>
        <v>0</v>
      </c>
      <c r="AS60" s="167">
        <f t="shared" si="19"/>
        <v>0</v>
      </c>
      <c r="AT60" s="167">
        <f>IFERROR((AR60/SUM('4_Структура пл.соб.'!$F$4:$F$6))*100,0)</f>
        <v>0</v>
      </c>
      <c r="AU60" s="207">
        <f t="shared" si="24"/>
        <v>0</v>
      </c>
      <c r="AV60" s="167">
        <f>IFERROR(AU60/'5_Розрахунок тарифів'!$H$7,0)</f>
        <v>0</v>
      </c>
      <c r="AW60" s="167">
        <f>IFERROR((AU60/SUM('4_Структура пл.соб.'!$F$4:$F$6))*100,0)</f>
        <v>0</v>
      </c>
      <c r="AX60" s="207">
        <f>IFERROR(AH60+(SUM($AC60:$AD60)/100*($AE$14/$AB$14*100))/SUM('4_Структура пл.соб.'!$B$5:$B$6)*'4_Структура пл.соб.'!$B$5,0)</f>
        <v>0</v>
      </c>
      <c r="AY60" s="167">
        <f>IFERROR(AX60/'5_Розрахунок тарифів'!$L$7,0)</f>
        <v>0</v>
      </c>
      <c r="AZ60" s="167">
        <f>IFERROR((AX60/SUM('4_Структура пл.соб.'!$F$4:$F$6))*100,0)</f>
        <v>0</v>
      </c>
      <c r="BA60" s="207">
        <f>IFERROR(AJ60+(SUM($AC60:$AD60)/100*($AE$14/$AB$14*100))/SUM('4_Структура пл.соб.'!$B$5:$B$6)*'4_Структура пл.соб.'!$B$6,0)</f>
        <v>0</v>
      </c>
      <c r="BB60" s="167">
        <f>IFERROR(BA60/'5_Розрахунок тарифів'!$P$7,0)</f>
        <v>0</v>
      </c>
      <c r="BC60" s="167">
        <f>IFERROR((BA60/SUM('4_Структура пл.соб.'!$F$4:$F$6))*100,0)</f>
        <v>0</v>
      </c>
      <c r="BD60" s="167">
        <f t="shared" si="20"/>
        <v>0</v>
      </c>
      <c r="BE60" s="167">
        <f t="shared" si="21"/>
        <v>0</v>
      </c>
      <c r="BF60" s="203"/>
      <c r="BG60" s="203"/>
    </row>
    <row r="61" spans="1:59" s="118" customFormat="1" x14ac:dyDescent="0.25">
      <c r="A61" s="484">
        <v>51</v>
      </c>
      <c r="B61" s="200" t="s">
        <v>602</v>
      </c>
      <c r="C61" s="150">
        <f t="shared" si="9"/>
        <v>4734</v>
      </c>
      <c r="D61" s="151">
        <f t="shared" si="10"/>
        <v>0</v>
      </c>
      <c r="E61" s="199"/>
      <c r="F61" s="199">
        <v>4734</v>
      </c>
      <c r="G61" s="151">
        <f t="shared" si="11"/>
        <v>0</v>
      </c>
      <c r="H61" s="199"/>
      <c r="I61" s="199"/>
      <c r="J61" s="199"/>
      <c r="K61" s="151">
        <f t="shared" si="3"/>
        <v>0</v>
      </c>
      <c r="L61" s="199"/>
      <c r="M61" s="199"/>
      <c r="N61" s="152">
        <f t="shared" si="12"/>
        <v>51</v>
      </c>
      <c r="O61" s="150">
        <f t="shared" si="13"/>
        <v>6377</v>
      </c>
      <c r="P61" s="151">
        <f t="shared" si="14"/>
        <v>0</v>
      </c>
      <c r="Q61" s="199"/>
      <c r="R61" s="199">
        <v>6377</v>
      </c>
      <c r="S61" s="151">
        <f t="shared" si="15"/>
        <v>0</v>
      </c>
      <c r="T61" s="199"/>
      <c r="U61" s="199"/>
      <c r="V61" s="199"/>
      <c r="W61" s="151">
        <f t="shared" si="4"/>
        <v>0</v>
      </c>
      <c r="X61" s="199"/>
      <c r="Y61" s="199"/>
      <c r="Z61" s="152">
        <f t="shared" si="16"/>
        <v>51</v>
      </c>
      <c r="AA61" s="150">
        <f t="shared" si="25"/>
        <v>0</v>
      </c>
      <c r="AB61" s="151">
        <f t="shared" si="26"/>
        <v>0</v>
      </c>
      <c r="AC61" s="199"/>
      <c r="AD61" s="199"/>
      <c r="AE61" s="151">
        <f t="shared" si="27"/>
        <v>0</v>
      </c>
      <c r="AF61" s="202"/>
      <c r="AG61" s="333"/>
      <c r="AH61" s="202"/>
      <c r="AI61" s="333"/>
      <c r="AJ61" s="202"/>
      <c r="AK61" s="333"/>
      <c r="AL61" s="151">
        <f t="shared" si="28"/>
        <v>0</v>
      </c>
      <c r="AM61" s="199"/>
      <c r="AN61" s="199"/>
      <c r="AO61" s="167">
        <f t="shared" si="17"/>
        <v>0</v>
      </c>
      <c r="AP61" s="167">
        <f t="shared" si="18"/>
        <v>0</v>
      </c>
      <c r="AQ61" s="152">
        <f t="shared" si="7"/>
        <v>51</v>
      </c>
      <c r="AR61" s="207">
        <f t="shared" si="8"/>
        <v>0</v>
      </c>
      <c r="AS61" s="167">
        <f t="shared" si="19"/>
        <v>0</v>
      </c>
      <c r="AT61" s="167">
        <f>IFERROR((AR61/SUM('4_Структура пл.соб.'!$F$4:$F$6))*100,0)</f>
        <v>0</v>
      </c>
      <c r="AU61" s="207">
        <f t="shared" si="24"/>
        <v>0</v>
      </c>
      <c r="AV61" s="167">
        <f>IFERROR(AU61/'5_Розрахунок тарифів'!$H$7,0)</f>
        <v>0</v>
      </c>
      <c r="AW61" s="167">
        <f>IFERROR((AU61/SUM('4_Структура пл.соб.'!$F$4:$F$6))*100,0)</f>
        <v>0</v>
      </c>
      <c r="AX61" s="207">
        <f>IFERROR(AH61+(SUM($AC61:$AD61)/100*($AE$14/$AB$14*100))/SUM('4_Структура пл.соб.'!$B$5:$B$6)*'4_Структура пл.соб.'!$B$5,0)</f>
        <v>0</v>
      </c>
      <c r="AY61" s="167">
        <f>IFERROR(AX61/'5_Розрахунок тарифів'!$L$7,0)</f>
        <v>0</v>
      </c>
      <c r="AZ61" s="167">
        <f>IFERROR((AX61/SUM('4_Структура пл.соб.'!$F$4:$F$6))*100,0)</f>
        <v>0</v>
      </c>
      <c r="BA61" s="207">
        <f>IFERROR(AJ61+(SUM($AC61:$AD61)/100*($AE$14/$AB$14*100))/SUM('4_Структура пл.соб.'!$B$5:$B$6)*'4_Структура пл.соб.'!$B$6,0)</f>
        <v>0</v>
      </c>
      <c r="BB61" s="167">
        <f>IFERROR(BA61/'5_Розрахунок тарифів'!$P$7,0)</f>
        <v>0</v>
      </c>
      <c r="BC61" s="167">
        <f>IFERROR((BA61/SUM('4_Структура пл.соб.'!$F$4:$F$6))*100,0)</f>
        <v>0</v>
      </c>
      <c r="BD61" s="167">
        <f t="shared" si="20"/>
        <v>0</v>
      </c>
      <c r="BE61" s="167">
        <f t="shared" si="21"/>
        <v>0</v>
      </c>
      <c r="BF61" s="203"/>
      <c r="BG61" s="203"/>
    </row>
    <row r="62" spans="1:59" s="118" customFormat="1" x14ac:dyDescent="0.25">
      <c r="A62" s="484">
        <v>52</v>
      </c>
      <c r="B62" s="200" t="s">
        <v>645</v>
      </c>
      <c r="C62" s="150">
        <f t="shared" si="9"/>
        <v>0</v>
      </c>
      <c r="D62" s="151">
        <f t="shared" si="10"/>
        <v>0</v>
      </c>
      <c r="E62" s="199"/>
      <c r="F62" s="199"/>
      <c r="G62" s="151">
        <f t="shared" si="11"/>
        <v>0</v>
      </c>
      <c r="H62" s="199"/>
      <c r="I62" s="199"/>
      <c r="J62" s="199"/>
      <c r="K62" s="151">
        <f t="shared" si="3"/>
        <v>0</v>
      </c>
      <c r="L62" s="199"/>
      <c r="M62" s="199"/>
      <c r="N62" s="152">
        <f t="shared" si="12"/>
        <v>52</v>
      </c>
      <c r="O62" s="150">
        <f t="shared" si="13"/>
        <v>222498</v>
      </c>
      <c r="P62" s="151">
        <f t="shared" si="14"/>
        <v>222498</v>
      </c>
      <c r="Q62" s="199"/>
      <c r="R62" s="199"/>
      <c r="S62" s="151">
        <f t="shared" si="15"/>
        <v>0</v>
      </c>
      <c r="T62" s="199"/>
      <c r="U62" s="199"/>
      <c r="V62" s="199"/>
      <c r="W62" s="151">
        <f t="shared" si="4"/>
        <v>222498</v>
      </c>
      <c r="X62" s="199"/>
      <c r="Y62" s="199">
        <v>222498</v>
      </c>
      <c r="Z62" s="152">
        <f t="shared" si="16"/>
        <v>52</v>
      </c>
      <c r="AA62" s="150">
        <f t="shared" si="25"/>
        <v>0</v>
      </c>
      <c r="AB62" s="151">
        <f t="shared" si="26"/>
        <v>0</v>
      </c>
      <c r="AC62" s="199"/>
      <c r="AD62" s="199"/>
      <c r="AE62" s="151">
        <f t="shared" si="27"/>
        <v>0</v>
      </c>
      <c r="AF62" s="202"/>
      <c r="AG62" s="333"/>
      <c r="AH62" s="202"/>
      <c r="AI62" s="333"/>
      <c r="AJ62" s="202"/>
      <c r="AK62" s="333"/>
      <c r="AL62" s="151">
        <f t="shared" si="28"/>
        <v>0</v>
      </c>
      <c r="AM62" s="199"/>
      <c r="AN62" s="199"/>
      <c r="AO62" s="167">
        <f t="shared" si="17"/>
        <v>0</v>
      </c>
      <c r="AP62" s="167">
        <f t="shared" si="18"/>
        <v>0</v>
      </c>
      <c r="AQ62" s="152">
        <f t="shared" si="7"/>
        <v>52</v>
      </c>
      <c r="AR62" s="207">
        <f t="shared" si="8"/>
        <v>0</v>
      </c>
      <c r="AS62" s="167">
        <f t="shared" si="19"/>
        <v>0</v>
      </c>
      <c r="AT62" s="167">
        <f>IFERROR((AR62/SUM('4_Структура пл.соб.'!$F$4:$F$6))*100,0)</f>
        <v>0</v>
      </c>
      <c r="AU62" s="207">
        <f t="shared" si="24"/>
        <v>0</v>
      </c>
      <c r="AV62" s="167">
        <f>IFERROR(AU62/'5_Розрахунок тарифів'!$H$7,0)</f>
        <v>0</v>
      </c>
      <c r="AW62" s="167">
        <f>IFERROR((AU62/SUM('4_Структура пл.соб.'!$F$4:$F$6))*100,0)</f>
        <v>0</v>
      </c>
      <c r="AX62" s="207">
        <f>IFERROR(AH62+(SUM($AC62:$AD62)/100*($AE$14/$AB$14*100))/SUM('4_Структура пл.соб.'!$B$5:$B$6)*'4_Структура пл.соб.'!$B$5,0)</f>
        <v>0</v>
      </c>
      <c r="AY62" s="167">
        <f>IFERROR(AX62/'5_Розрахунок тарифів'!$L$7,0)</f>
        <v>0</v>
      </c>
      <c r="AZ62" s="167">
        <f>IFERROR((AX62/SUM('4_Структура пл.соб.'!$F$4:$F$6))*100,0)</f>
        <v>0</v>
      </c>
      <c r="BA62" s="207">
        <f>IFERROR(AJ62+(SUM($AC62:$AD62)/100*($AE$14/$AB$14*100))/SUM('4_Структура пл.соб.'!$B$5:$B$6)*'4_Структура пл.соб.'!$B$6,0)</f>
        <v>0</v>
      </c>
      <c r="BB62" s="167">
        <f>IFERROR(BA62/'5_Розрахунок тарифів'!$P$7,0)</f>
        <v>0</v>
      </c>
      <c r="BC62" s="167">
        <f>IFERROR((BA62/SUM('4_Структура пл.соб.'!$F$4:$F$6))*100,0)</f>
        <v>0</v>
      </c>
      <c r="BD62" s="167">
        <f t="shared" si="20"/>
        <v>0</v>
      </c>
      <c r="BE62" s="167">
        <f t="shared" si="21"/>
        <v>0</v>
      </c>
      <c r="BF62" s="203"/>
      <c r="BG62" s="203"/>
    </row>
    <row r="63" spans="1:59" s="118" customFormat="1" x14ac:dyDescent="0.25">
      <c r="A63" s="484">
        <v>53</v>
      </c>
      <c r="B63" s="200" t="s">
        <v>603</v>
      </c>
      <c r="C63" s="150">
        <f t="shared" si="9"/>
        <v>943</v>
      </c>
      <c r="D63" s="151">
        <f t="shared" si="10"/>
        <v>0</v>
      </c>
      <c r="E63" s="199"/>
      <c r="F63" s="199">
        <v>943</v>
      </c>
      <c r="G63" s="151">
        <f t="shared" si="11"/>
        <v>0</v>
      </c>
      <c r="H63" s="199"/>
      <c r="I63" s="199"/>
      <c r="J63" s="199"/>
      <c r="K63" s="151">
        <f t="shared" si="3"/>
        <v>0</v>
      </c>
      <c r="L63" s="199"/>
      <c r="M63" s="199"/>
      <c r="N63" s="152">
        <f t="shared" si="12"/>
        <v>53</v>
      </c>
      <c r="O63" s="150">
        <f t="shared" si="13"/>
        <v>2885</v>
      </c>
      <c r="P63" s="151">
        <f t="shared" si="14"/>
        <v>0</v>
      </c>
      <c r="Q63" s="199"/>
      <c r="R63" s="199">
        <v>2885</v>
      </c>
      <c r="S63" s="151">
        <f t="shared" si="15"/>
        <v>0</v>
      </c>
      <c r="T63" s="199"/>
      <c r="U63" s="199"/>
      <c r="V63" s="199"/>
      <c r="W63" s="151">
        <f t="shared" si="4"/>
        <v>0</v>
      </c>
      <c r="X63" s="199"/>
      <c r="Y63" s="199"/>
      <c r="Z63" s="152">
        <f t="shared" si="16"/>
        <v>53</v>
      </c>
      <c r="AA63" s="150">
        <f t="shared" si="25"/>
        <v>0</v>
      </c>
      <c r="AB63" s="151">
        <f t="shared" si="26"/>
        <v>0</v>
      </c>
      <c r="AC63" s="199"/>
      <c r="AD63" s="199"/>
      <c r="AE63" s="151">
        <f t="shared" si="27"/>
        <v>0</v>
      </c>
      <c r="AF63" s="202"/>
      <c r="AG63" s="333"/>
      <c r="AH63" s="202"/>
      <c r="AI63" s="333"/>
      <c r="AJ63" s="202"/>
      <c r="AK63" s="333"/>
      <c r="AL63" s="151">
        <f t="shared" si="28"/>
        <v>0</v>
      </c>
      <c r="AM63" s="199"/>
      <c r="AN63" s="199"/>
      <c r="AO63" s="167">
        <f t="shared" si="17"/>
        <v>0</v>
      </c>
      <c r="AP63" s="167">
        <f t="shared" si="18"/>
        <v>0</v>
      </c>
      <c r="AQ63" s="152">
        <f t="shared" si="7"/>
        <v>53</v>
      </c>
      <c r="AR63" s="207">
        <f t="shared" si="8"/>
        <v>0</v>
      </c>
      <c r="AS63" s="167">
        <f t="shared" si="19"/>
        <v>0</v>
      </c>
      <c r="AT63" s="167">
        <f>IFERROR((AR63/SUM('4_Структура пл.соб.'!$F$4:$F$6))*100,0)</f>
        <v>0</v>
      </c>
      <c r="AU63" s="207">
        <f t="shared" si="24"/>
        <v>0</v>
      </c>
      <c r="AV63" s="167">
        <f>IFERROR(AU63/'5_Розрахунок тарифів'!$H$7,0)</f>
        <v>0</v>
      </c>
      <c r="AW63" s="167">
        <f>IFERROR((AU63/SUM('4_Структура пл.соб.'!$F$4:$F$6))*100,0)</f>
        <v>0</v>
      </c>
      <c r="AX63" s="207">
        <f>IFERROR(AH63+(SUM($AC63:$AD63)/100*($AE$14/$AB$14*100))/SUM('4_Структура пл.соб.'!$B$5:$B$6)*'4_Структура пл.соб.'!$B$5,0)</f>
        <v>0</v>
      </c>
      <c r="AY63" s="167">
        <f>IFERROR(AX63/'5_Розрахунок тарифів'!$L$7,0)</f>
        <v>0</v>
      </c>
      <c r="AZ63" s="167">
        <f>IFERROR((AX63/SUM('4_Структура пл.соб.'!$F$4:$F$6))*100,0)</f>
        <v>0</v>
      </c>
      <c r="BA63" s="207">
        <f>IFERROR(AJ63+(SUM($AC63:$AD63)/100*($AE$14/$AB$14*100))/SUM('4_Структура пл.соб.'!$B$5:$B$6)*'4_Структура пл.соб.'!$B$6,0)</f>
        <v>0</v>
      </c>
      <c r="BB63" s="167">
        <f>IFERROR(BA63/'5_Розрахунок тарифів'!$P$7,0)</f>
        <v>0</v>
      </c>
      <c r="BC63" s="167">
        <f>IFERROR((BA63/SUM('4_Структура пл.соб.'!$F$4:$F$6))*100,0)</f>
        <v>0</v>
      </c>
      <c r="BD63" s="167">
        <f t="shared" si="20"/>
        <v>0</v>
      </c>
      <c r="BE63" s="167">
        <f t="shared" si="21"/>
        <v>0</v>
      </c>
      <c r="BF63" s="203"/>
      <c r="BG63" s="203"/>
    </row>
    <row r="64" spans="1:59" s="118" customFormat="1" x14ac:dyDescent="0.25">
      <c r="A64" s="484">
        <v>54</v>
      </c>
      <c r="B64" s="200" t="s">
        <v>604</v>
      </c>
      <c r="C64" s="150">
        <f t="shared" si="9"/>
        <v>0</v>
      </c>
      <c r="D64" s="151">
        <f t="shared" si="10"/>
        <v>0</v>
      </c>
      <c r="E64" s="199"/>
      <c r="F64" s="199"/>
      <c r="G64" s="151">
        <f t="shared" si="11"/>
        <v>0</v>
      </c>
      <c r="H64" s="199"/>
      <c r="I64" s="199"/>
      <c r="J64" s="199"/>
      <c r="K64" s="151">
        <f t="shared" si="3"/>
        <v>0</v>
      </c>
      <c r="L64" s="199"/>
      <c r="M64" s="199"/>
      <c r="N64" s="152">
        <f t="shared" si="12"/>
        <v>54</v>
      </c>
      <c r="O64" s="150">
        <f t="shared" si="13"/>
        <v>68470</v>
      </c>
      <c r="P64" s="151">
        <f t="shared" si="14"/>
        <v>68470</v>
      </c>
      <c r="Q64" s="199"/>
      <c r="R64" s="199"/>
      <c r="S64" s="151">
        <f t="shared" si="15"/>
        <v>0</v>
      </c>
      <c r="T64" s="199"/>
      <c r="U64" s="199"/>
      <c r="V64" s="199"/>
      <c r="W64" s="151">
        <f t="shared" si="4"/>
        <v>68470</v>
      </c>
      <c r="X64" s="199"/>
      <c r="Y64" s="199">
        <v>68470</v>
      </c>
      <c r="Z64" s="152">
        <f t="shared" si="16"/>
        <v>54</v>
      </c>
      <c r="AA64" s="150">
        <f t="shared" si="25"/>
        <v>0</v>
      </c>
      <c r="AB64" s="151">
        <f t="shared" si="26"/>
        <v>0</v>
      </c>
      <c r="AC64" s="199"/>
      <c r="AD64" s="199"/>
      <c r="AE64" s="151">
        <f t="shared" si="27"/>
        <v>0</v>
      </c>
      <c r="AF64" s="202"/>
      <c r="AG64" s="333"/>
      <c r="AH64" s="202"/>
      <c r="AI64" s="333"/>
      <c r="AJ64" s="202"/>
      <c r="AK64" s="333"/>
      <c r="AL64" s="151">
        <f t="shared" si="28"/>
        <v>0</v>
      </c>
      <c r="AM64" s="199"/>
      <c r="AN64" s="199"/>
      <c r="AO64" s="167">
        <f t="shared" si="17"/>
        <v>0</v>
      </c>
      <c r="AP64" s="167">
        <f t="shared" si="18"/>
        <v>0</v>
      </c>
      <c r="AQ64" s="152">
        <f t="shared" si="7"/>
        <v>54</v>
      </c>
      <c r="AR64" s="207">
        <f t="shared" si="8"/>
        <v>0</v>
      </c>
      <c r="AS64" s="167">
        <f t="shared" si="19"/>
        <v>0</v>
      </c>
      <c r="AT64" s="167">
        <f>IFERROR((AR64/SUM('4_Структура пл.соб.'!$F$4:$F$6))*100,0)</f>
        <v>0</v>
      </c>
      <c r="AU64" s="207">
        <f t="shared" si="24"/>
        <v>0</v>
      </c>
      <c r="AV64" s="167">
        <f>IFERROR(AU64/'5_Розрахунок тарифів'!$H$7,0)</f>
        <v>0</v>
      </c>
      <c r="AW64" s="167">
        <f>IFERROR((AU64/SUM('4_Структура пл.соб.'!$F$4:$F$6))*100,0)</f>
        <v>0</v>
      </c>
      <c r="AX64" s="207">
        <f>IFERROR(AH64+(SUM($AC64:$AD64)/100*($AE$14/$AB$14*100))/SUM('4_Структура пл.соб.'!$B$5:$B$6)*'4_Структура пл.соб.'!$B$5,0)</f>
        <v>0</v>
      </c>
      <c r="AY64" s="167">
        <f>IFERROR(AX64/'5_Розрахунок тарифів'!$L$7,0)</f>
        <v>0</v>
      </c>
      <c r="AZ64" s="167">
        <f>IFERROR((AX64/SUM('4_Структура пл.соб.'!$F$4:$F$6))*100,0)</f>
        <v>0</v>
      </c>
      <c r="BA64" s="207">
        <f>IFERROR(AJ64+(SUM($AC64:$AD64)/100*($AE$14/$AB$14*100))/SUM('4_Структура пл.соб.'!$B$5:$B$6)*'4_Структура пл.соб.'!$B$6,0)</f>
        <v>0</v>
      </c>
      <c r="BB64" s="167">
        <f>IFERROR(BA64/'5_Розрахунок тарифів'!$P$7,0)</f>
        <v>0</v>
      </c>
      <c r="BC64" s="167">
        <f>IFERROR((BA64/SUM('4_Структура пл.соб.'!$F$4:$F$6))*100,0)</f>
        <v>0</v>
      </c>
      <c r="BD64" s="167">
        <f t="shared" si="20"/>
        <v>0</v>
      </c>
      <c r="BE64" s="167">
        <f t="shared" si="21"/>
        <v>0</v>
      </c>
      <c r="BF64" s="203"/>
      <c r="BG64" s="203"/>
    </row>
    <row r="65" spans="1:59" s="118" customFormat="1" x14ac:dyDescent="0.25">
      <c r="A65" s="484">
        <v>55</v>
      </c>
      <c r="B65" s="200" t="s">
        <v>605</v>
      </c>
      <c r="C65" s="150">
        <f t="shared" si="9"/>
        <v>0</v>
      </c>
      <c r="D65" s="151">
        <f t="shared" si="10"/>
        <v>0</v>
      </c>
      <c r="E65" s="199"/>
      <c r="F65" s="199"/>
      <c r="G65" s="151">
        <f t="shared" si="11"/>
        <v>0</v>
      </c>
      <c r="H65" s="199"/>
      <c r="I65" s="199"/>
      <c r="J65" s="199"/>
      <c r="K65" s="151">
        <f t="shared" ref="K65:K84" si="29">L65+M65</f>
        <v>0</v>
      </c>
      <c r="L65" s="199"/>
      <c r="M65" s="199"/>
      <c r="N65" s="152">
        <f t="shared" si="12"/>
        <v>55</v>
      </c>
      <c r="O65" s="150">
        <f t="shared" si="13"/>
        <v>1647</v>
      </c>
      <c r="P65" s="151">
        <f t="shared" si="14"/>
        <v>0</v>
      </c>
      <c r="Q65" s="199"/>
      <c r="R65" s="199">
        <v>1647</v>
      </c>
      <c r="S65" s="151">
        <f t="shared" si="15"/>
        <v>0</v>
      </c>
      <c r="T65" s="199"/>
      <c r="U65" s="199"/>
      <c r="V65" s="199"/>
      <c r="W65" s="151">
        <f t="shared" si="4"/>
        <v>0</v>
      </c>
      <c r="X65" s="199"/>
      <c r="Y65" s="199"/>
      <c r="Z65" s="152">
        <f t="shared" si="16"/>
        <v>55</v>
      </c>
      <c r="AA65" s="150">
        <f t="shared" si="25"/>
        <v>0</v>
      </c>
      <c r="AB65" s="151">
        <f t="shared" si="26"/>
        <v>0</v>
      </c>
      <c r="AC65" s="199"/>
      <c r="AD65" s="199"/>
      <c r="AE65" s="151">
        <f t="shared" si="27"/>
        <v>0</v>
      </c>
      <c r="AF65" s="202"/>
      <c r="AG65" s="333"/>
      <c r="AH65" s="202"/>
      <c r="AI65" s="333"/>
      <c r="AJ65" s="202"/>
      <c r="AK65" s="333"/>
      <c r="AL65" s="151">
        <f t="shared" si="28"/>
        <v>0</v>
      </c>
      <c r="AM65" s="199"/>
      <c r="AN65" s="199"/>
      <c r="AO65" s="167">
        <f t="shared" si="17"/>
        <v>0</v>
      </c>
      <c r="AP65" s="167">
        <f t="shared" si="18"/>
        <v>0</v>
      </c>
      <c r="AQ65" s="152">
        <f t="shared" si="7"/>
        <v>55</v>
      </c>
      <c r="AR65" s="207">
        <f t="shared" si="8"/>
        <v>0</v>
      </c>
      <c r="AS65" s="167">
        <f t="shared" si="19"/>
        <v>0</v>
      </c>
      <c r="AT65" s="167">
        <f>IFERROR((AR65/SUM('4_Структура пл.соб.'!$F$4:$F$6))*100,0)</f>
        <v>0</v>
      </c>
      <c r="AU65" s="207">
        <f t="shared" si="24"/>
        <v>0</v>
      </c>
      <c r="AV65" s="167">
        <f>IFERROR(AU65/'5_Розрахунок тарифів'!$H$7,0)</f>
        <v>0</v>
      </c>
      <c r="AW65" s="167">
        <f>IFERROR((AU65/SUM('4_Структура пл.соб.'!$F$4:$F$6))*100,0)</f>
        <v>0</v>
      </c>
      <c r="AX65" s="207">
        <f>IFERROR(AH65+(SUM($AC65:$AD65)/100*($AE$14/$AB$14*100))/SUM('4_Структура пл.соб.'!$B$5:$B$6)*'4_Структура пл.соб.'!$B$5,0)</f>
        <v>0</v>
      </c>
      <c r="AY65" s="167">
        <f>IFERROR(AX65/'5_Розрахунок тарифів'!$L$7,0)</f>
        <v>0</v>
      </c>
      <c r="AZ65" s="167">
        <f>IFERROR((AX65/SUM('4_Структура пл.соб.'!$F$4:$F$6))*100,0)</f>
        <v>0</v>
      </c>
      <c r="BA65" s="207">
        <f>IFERROR(AJ65+(SUM($AC65:$AD65)/100*($AE$14/$AB$14*100))/SUM('4_Структура пл.соб.'!$B$5:$B$6)*'4_Структура пл.соб.'!$B$6,0)</f>
        <v>0</v>
      </c>
      <c r="BB65" s="167">
        <f>IFERROR(BA65/'5_Розрахунок тарифів'!$P$7,0)</f>
        <v>0</v>
      </c>
      <c r="BC65" s="167">
        <f>IFERROR((BA65/SUM('4_Структура пл.соб.'!$F$4:$F$6))*100,0)</f>
        <v>0</v>
      </c>
      <c r="BD65" s="167">
        <f t="shared" si="20"/>
        <v>0</v>
      </c>
      <c r="BE65" s="167">
        <f t="shared" si="21"/>
        <v>0</v>
      </c>
      <c r="BF65" s="203"/>
      <c r="BG65" s="203"/>
    </row>
    <row r="66" spans="1:59" s="118" customFormat="1" x14ac:dyDescent="0.25">
      <c r="A66" s="484">
        <v>56</v>
      </c>
      <c r="B66" s="200" t="s">
        <v>607</v>
      </c>
      <c r="C66" s="150">
        <f t="shared" si="9"/>
        <v>975</v>
      </c>
      <c r="D66" s="151">
        <f t="shared" si="10"/>
        <v>0</v>
      </c>
      <c r="E66" s="199"/>
      <c r="F66" s="199">
        <v>975</v>
      </c>
      <c r="G66" s="151">
        <f t="shared" si="11"/>
        <v>0</v>
      </c>
      <c r="H66" s="199"/>
      <c r="I66" s="199"/>
      <c r="J66" s="199"/>
      <c r="K66" s="151">
        <f t="shared" si="29"/>
        <v>0</v>
      </c>
      <c r="L66" s="199"/>
      <c r="M66" s="199"/>
      <c r="N66" s="152">
        <f t="shared" si="12"/>
        <v>56</v>
      </c>
      <c r="O66" s="150">
        <f t="shared" si="13"/>
        <v>2600</v>
      </c>
      <c r="P66" s="151">
        <f t="shared" si="14"/>
        <v>0</v>
      </c>
      <c r="Q66" s="199"/>
      <c r="R66" s="199">
        <v>2600</v>
      </c>
      <c r="S66" s="151">
        <f t="shared" si="15"/>
        <v>0</v>
      </c>
      <c r="T66" s="199"/>
      <c r="U66" s="199"/>
      <c r="V66" s="199"/>
      <c r="W66" s="151">
        <f t="shared" si="4"/>
        <v>0</v>
      </c>
      <c r="X66" s="199"/>
      <c r="Y66" s="199"/>
      <c r="Z66" s="152">
        <f t="shared" si="16"/>
        <v>56</v>
      </c>
      <c r="AA66" s="150">
        <f t="shared" si="25"/>
        <v>0</v>
      </c>
      <c r="AB66" s="151">
        <f t="shared" si="26"/>
        <v>0</v>
      </c>
      <c r="AC66" s="199"/>
      <c r="AD66" s="199"/>
      <c r="AE66" s="151">
        <f t="shared" si="27"/>
        <v>0</v>
      </c>
      <c r="AF66" s="202"/>
      <c r="AG66" s="333"/>
      <c r="AH66" s="202"/>
      <c r="AI66" s="333"/>
      <c r="AJ66" s="202"/>
      <c r="AK66" s="333"/>
      <c r="AL66" s="151">
        <f t="shared" si="28"/>
        <v>0</v>
      </c>
      <c r="AM66" s="199"/>
      <c r="AN66" s="199"/>
      <c r="AO66" s="167">
        <f t="shared" si="17"/>
        <v>0</v>
      </c>
      <c r="AP66" s="167">
        <f t="shared" si="18"/>
        <v>0</v>
      </c>
      <c r="AQ66" s="152">
        <f t="shared" si="7"/>
        <v>56</v>
      </c>
      <c r="AR66" s="207">
        <f t="shared" si="8"/>
        <v>0</v>
      </c>
      <c r="AS66" s="167">
        <f t="shared" si="19"/>
        <v>0</v>
      </c>
      <c r="AT66" s="167">
        <f>IFERROR((AR66/SUM('4_Структура пл.соб.'!$F$4:$F$6))*100,0)</f>
        <v>0</v>
      </c>
      <c r="AU66" s="207">
        <f t="shared" si="24"/>
        <v>0</v>
      </c>
      <c r="AV66" s="167">
        <f>IFERROR(AU66/'5_Розрахунок тарифів'!$H$7,0)</f>
        <v>0</v>
      </c>
      <c r="AW66" s="167">
        <f>IFERROR((AU66/SUM('4_Структура пл.соб.'!$F$4:$F$6))*100,0)</f>
        <v>0</v>
      </c>
      <c r="AX66" s="207">
        <f>IFERROR(AH66+(SUM($AC66:$AD66)/100*($AE$14/$AB$14*100))/SUM('4_Структура пл.соб.'!$B$5:$B$6)*'4_Структура пл.соб.'!$B$5,0)</f>
        <v>0</v>
      </c>
      <c r="AY66" s="167">
        <f>IFERROR(AX66/'5_Розрахунок тарифів'!$L$7,0)</f>
        <v>0</v>
      </c>
      <c r="AZ66" s="167">
        <f>IFERROR((AX66/SUM('4_Структура пл.соб.'!$F$4:$F$6))*100,0)</f>
        <v>0</v>
      </c>
      <c r="BA66" s="207">
        <f>IFERROR(AJ66+(SUM($AC66:$AD66)/100*($AE$14/$AB$14*100))/SUM('4_Структура пл.соб.'!$B$5:$B$6)*'4_Структура пл.соб.'!$B$6,0)</f>
        <v>0</v>
      </c>
      <c r="BB66" s="167">
        <f>IFERROR(BA66/'5_Розрахунок тарифів'!$P$7,0)</f>
        <v>0</v>
      </c>
      <c r="BC66" s="167">
        <f>IFERROR((BA66/SUM('4_Структура пл.соб.'!$F$4:$F$6))*100,0)</f>
        <v>0</v>
      </c>
      <c r="BD66" s="167">
        <f t="shared" si="20"/>
        <v>0</v>
      </c>
      <c r="BE66" s="167">
        <f t="shared" si="21"/>
        <v>0</v>
      </c>
      <c r="BF66" s="203"/>
      <c r="BG66" s="203"/>
    </row>
    <row r="67" spans="1:59" s="118" customFormat="1" x14ac:dyDescent="0.25">
      <c r="A67" s="484">
        <v>57</v>
      </c>
      <c r="B67" s="200" t="s">
        <v>636</v>
      </c>
      <c r="C67" s="150">
        <f t="shared" si="9"/>
        <v>0</v>
      </c>
      <c r="D67" s="151">
        <f t="shared" si="10"/>
        <v>0</v>
      </c>
      <c r="E67" s="199"/>
      <c r="F67" s="199"/>
      <c r="G67" s="151">
        <f t="shared" si="11"/>
        <v>0</v>
      </c>
      <c r="H67" s="199"/>
      <c r="I67" s="199"/>
      <c r="J67" s="199"/>
      <c r="K67" s="151">
        <f t="shared" si="29"/>
        <v>0</v>
      </c>
      <c r="L67" s="199"/>
      <c r="M67" s="199"/>
      <c r="N67" s="152">
        <f t="shared" si="12"/>
        <v>57</v>
      </c>
      <c r="O67" s="150">
        <f t="shared" si="13"/>
        <v>1836</v>
      </c>
      <c r="P67" s="151">
        <f t="shared" si="14"/>
        <v>1836</v>
      </c>
      <c r="Q67" s="199"/>
      <c r="R67" s="199"/>
      <c r="S67" s="151">
        <f t="shared" si="15"/>
        <v>0</v>
      </c>
      <c r="T67" s="199"/>
      <c r="U67" s="199"/>
      <c r="V67" s="199"/>
      <c r="W67" s="151">
        <f t="shared" si="4"/>
        <v>1836</v>
      </c>
      <c r="X67" s="199"/>
      <c r="Y67" s="199">
        <v>1836</v>
      </c>
      <c r="Z67" s="152">
        <f t="shared" si="16"/>
        <v>57</v>
      </c>
      <c r="AA67" s="150">
        <f t="shared" si="25"/>
        <v>0</v>
      </c>
      <c r="AB67" s="151">
        <f t="shared" si="26"/>
        <v>0</v>
      </c>
      <c r="AC67" s="199"/>
      <c r="AD67" s="199"/>
      <c r="AE67" s="151">
        <f t="shared" si="27"/>
        <v>0</v>
      </c>
      <c r="AF67" s="202"/>
      <c r="AG67" s="333"/>
      <c r="AH67" s="202"/>
      <c r="AI67" s="333"/>
      <c r="AJ67" s="202"/>
      <c r="AK67" s="333"/>
      <c r="AL67" s="151">
        <f t="shared" si="28"/>
        <v>0</v>
      </c>
      <c r="AM67" s="199"/>
      <c r="AN67" s="199"/>
      <c r="AO67" s="167">
        <f t="shared" si="17"/>
        <v>0</v>
      </c>
      <c r="AP67" s="167">
        <f t="shared" si="18"/>
        <v>0</v>
      </c>
      <c r="AQ67" s="152">
        <f t="shared" si="7"/>
        <v>57</v>
      </c>
      <c r="AR67" s="207">
        <f t="shared" si="8"/>
        <v>0</v>
      </c>
      <c r="AS67" s="167">
        <f t="shared" si="19"/>
        <v>0</v>
      </c>
      <c r="AT67" s="167">
        <f>IFERROR((AR67/SUM('4_Структура пл.соб.'!$F$4:$F$6))*100,0)</f>
        <v>0</v>
      </c>
      <c r="AU67" s="207">
        <f t="shared" si="24"/>
        <v>0</v>
      </c>
      <c r="AV67" s="167">
        <f>IFERROR(AU67/'5_Розрахунок тарифів'!$H$7,0)</f>
        <v>0</v>
      </c>
      <c r="AW67" s="167">
        <f>IFERROR((AU67/SUM('4_Структура пл.соб.'!$F$4:$F$6))*100,0)</f>
        <v>0</v>
      </c>
      <c r="AX67" s="207">
        <f>IFERROR(AH67+(SUM($AC67:$AD67)/100*($AE$14/$AB$14*100))/SUM('4_Структура пл.соб.'!$B$5:$B$6)*'4_Структура пл.соб.'!$B$5,0)</f>
        <v>0</v>
      </c>
      <c r="AY67" s="167">
        <f>IFERROR(AX67/'5_Розрахунок тарифів'!$L$7,0)</f>
        <v>0</v>
      </c>
      <c r="AZ67" s="167">
        <f>IFERROR((AX67/SUM('4_Структура пл.соб.'!$F$4:$F$6))*100,0)</f>
        <v>0</v>
      </c>
      <c r="BA67" s="207">
        <f>IFERROR(AJ67+(SUM($AC67:$AD67)/100*($AE$14/$AB$14*100))/SUM('4_Структура пл.соб.'!$B$5:$B$6)*'4_Структура пл.соб.'!$B$6,0)</f>
        <v>0</v>
      </c>
      <c r="BB67" s="167">
        <f>IFERROR(BA67/'5_Розрахунок тарифів'!$P$7,0)</f>
        <v>0</v>
      </c>
      <c r="BC67" s="167">
        <f>IFERROR((BA67/SUM('4_Структура пл.соб.'!$F$4:$F$6))*100,0)</f>
        <v>0</v>
      </c>
      <c r="BD67" s="167">
        <f t="shared" si="20"/>
        <v>0</v>
      </c>
      <c r="BE67" s="167">
        <f t="shared" si="21"/>
        <v>0</v>
      </c>
      <c r="BF67" s="203"/>
      <c r="BG67" s="203"/>
    </row>
    <row r="68" spans="1:59" s="118" customFormat="1" x14ac:dyDescent="0.25">
      <c r="A68" s="484">
        <v>58</v>
      </c>
      <c r="B68" s="200" t="s">
        <v>608</v>
      </c>
      <c r="C68" s="150">
        <f t="shared" si="9"/>
        <v>0</v>
      </c>
      <c r="D68" s="151">
        <f t="shared" si="10"/>
        <v>0</v>
      </c>
      <c r="E68" s="199"/>
      <c r="F68" s="199"/>
      <c r="G68" s="151">
        <f t="shared" si="11"/>
        <v>0</v>
      </c>
      <c r="H68" s="199"/>
      <c r="I68" s="199"/>
      <c r="J68" s="199"/>
      <c r="K68" s="151">
        <f t="shared" si="29"/>
        <v>0</v>
      </c>
      <c r="L68" s="199"/>
      <c r="M68" s="199"/>
      <c r="N68" s="152">
        <f t="shared" si="12"/>
        <v>58</v>
      </c>
      <c r="O68" s="150">
        <f t="shared" si="13"/>
        <v>2333</v>
      </c>
      <c r="P68" s="151">
        <f t="shared" si="14"/>
        <v>0</v>
      </c>
      <c r="Q68" s="199"/>
      <c r="R68" s="199">
        <v>2333</v>
      </c>
      <c r="S68" s="151">
        <f t="shared" si="15"/>
        <v>0</v>
      </c>
      <c r="T68" s="199"/>
      <c r="U68" s="199"/>
      <c r="V68" s="199"/>
      <c r="W68" s="151">
        <f t="shared" si="4"/>
        <v>0</v>
      </c>
      <c r="X68" s="199"/>
      <c r="Y68" s="199"/>
      <c r="Z68" s="152">
        <f t="shared" si="16"/>
        <v>58</v>
      </c>
      <c r="AA68" s="150">
        <f t="shared" si="25"/>
        <v>0</v>
      </c>
      <c r="AB68" s="151">
        <f t="shared" si="26"/>
        <v>0</v>
      </c>
      <c r="AC68" s="199"/>
      <c r="AD68" s="199"/>
      <c r="AE68" s="151">
        <f t="shared" si="27"/>
        <v>0</v>
      </c>
      <c r="AF68" s="202"/>
      <c r="AG68" s="333"/>
      <c r="AH68" s="202"/>
      <c r="AI68" s="333"/>
      <c r="AJ68" s="202"/>
      <c r="AK68" s="333"/>
      <c r="AL68" s="151">
        <f t="shared" si="28"/>
        <v>0</v>
      </c>
      <c r="AM68" s="199"/>
      <c r="AN68" s="199"/>
      <c r="AO68" s="167">
        <f t="shared" si="17"/>
        <v>0</v>
      </c>
      <c r="AP68" s="167">
        <f t="shared" si="18"/>
        <v>0</v>
      </c>
      <c r="AQ68" s="152">
        <f t="shared" si="7"/>
        <v>58</v>
      </c>
      <c r="AR68" s="207">
        <f t="shared" si="8"/>
        <v>0</v>
      </c>
      <c r="AS68" s="167">
        <f t="shared" si="19"/>
        <v>0</v>
      </c>
      <c r="AT68" s="167">
        <f>IFERROR((AR68/SUM('4_Структура пл.соб.'!$F$4:$F$6))*100,0)</f>
        <v>0</v>
      </c>
      <c r="AU68" s="207">
        <f t="shared" si="24"/>
        <v>0</v>
      </c>
      <c r="AV68" s="167">
        <f>IFERROR(AU68/'5_Розрахунок тарифів'!$H$7,0)</f>
        <v>0</v>
      </c>
      <c r="AW68" s="167">
        <f>IFERROR((AU68/SUM('4_Структура пл.соб.'!$F$4:$F$6))*100,0)</f>
        <v>0</v>
      </c>
      <c r="AX68" s="207">
        <f>IFERROR(AH68+(SUM($AC68:$AD68)/100*($AE$14/$AB$14*100))/SUM('4_Структура пл.соб.'!$B$5:$B$6)*'4_Структура пл.соб.'!$B$5,0)</f>
        <v>0</v>
      </c>
      <c r="AY68" s="167">
        <f>IFERROR(AX68/'5_Розрахунок тарифів'!$L$7,0)</f>
        <v>0</v>
      </c>
      <c r="AZ68" s="167">
        <f>IFERROR((AX68/SUM('4_Структура пл.соб.'!$F$4:$F$6))*100,0)</f>
        <v>0</v>
      </c>
      <c r="BA68" s="207">
        <f>IFERROR(AJ68+(SUM($AC68:$AD68)/100*($AE$14/$AB$14*100))/SUM('4_Структура пл.соб.'!$B$5:$B$6)*'4_Структура пл.соб.'!$B$6,0)</f>
        <v>0</v>
      </c>
      <c r="BB68" s="167">
        <f>IFERROR(BA68/'5_Розрахунок тарифів'!$P$7,0)</f>
        <v>0</v>
      </c>
      <c r="BC68" s="167">
        <f>IFERROR((BA68/SUM('4_Структура пл.соб.'!$F$4:$F$6))*100,0)</f>
        <v>0</v>
      </c>
      <c r="BD68" s="167">
        <f t="shared" si="20"/>
        <v>0</v>
      </c>
      <c r="BE68" s="167">
        <f t="shared" si="21"/>
        <v>0</v>
      </c>
      <c r="BF68" s="203"/>
      <c r="BG68" s="203"/>
    </row>
    <row r="69" spans="1:59" s="118" customFormat="1" x14ac:dyDescent="0.25">
      <c r="A69" s="484">
        <v>59</v>
      </c>
      <c r="B69" s="200" t="s">
        <v>599</v>
      </c>
      <c r="C69" s="150">
        <f t="shared" si="9"/>
        <v>0</v>
      </c>
      <c r="D69" s="151">
        <f t="shared" si="10"/>
        <v>0</v>
      </c>
      <c r="E69" s="199"/>
      <c r="F69" s="199"/>
      <c r="G69" s="151">
        <f t="shared" si="11"/>
        <v>0</v>
      </c>
      <c r="H69" s="199"/>
      <c r="I69" s="199"/>
      <c r="J69" s="199"/>
      <c r="K69" s="151">
        <f t="shared" si="29"/>
        <v>0</v>
      </c>
      <c r="L69" s="199"/>
      <c r="M69" s="199"/>
      <c r="N69" s="152">
        <f t="shared" si="12"/>
        <v>59</v>
      </c>
      <c r="O69" s="150">
        <f t="shared" si="13"/>
        <v>389</v>
      </c>
      <c r="P69" s="151">
        <f t="shared" si="14"/>
        <v>0</v>
      </c>
      <c r="Q69" s="199"/>
      <c r="R69" s="199">
        <v>389</v>
      </c>
      <c r="S69" s="151">
        <f t="shared" si="15"/>
        <v>0</v>
      </c>
      <c r="T69" s="199"/>
      <c r="U69" s="199"/>
      <c r="V69" s="199"/>
      <c r="W69" s="151">
        <f t="shared" si="4"/>
        <v>0</v>
      </c>
      <c r="X69" s="199"/>
      <c r="Y69" s="199"/>
      <c r="Z69" s="152">
        <f t="shared" si="16"/>
        <v>59</v>
      </c>
      <c r="AA69" s="150">
        <f t="shared" si="25"/>
        <v>0</v>
      </c>
      <c r="AB69" s="151">
        <f t="shared" si="26"/>
        <v>0</v>
      </c>
      <c r="AC69" s="199"/>
      <c r="AD69" s="199"/>
      <c r="AE69" s="151">
        <f t="shared" si="27"/>
        <v>0</v>
      </c>
      <c r="AF69" s="202"/>
      <c r="AG69" s="333"/>
      <c r="AH69" s="202"/>
      <c r="AI69" s="333"/>
      <c r="AJ69" s="202"/>
      <c r="AK69" s="333"/>
      <c r="AL69" s="151">
        <f t="shared" si="28"/>
        <v>0</v>
      </c>
      <c r="AM69" s="199"/>
      <c r="AN69" s="199"/>
      <c r="AO69" s="167">
        <f t="shared" si="17"/>
        <v>0</v>
      </c>
      <c r="AP69" s="167">
        <f t="shared" si="18"/>
        <v>0</v>
      </c>
      <c r="AQ69" s="152">
        <f t="shared" si="7"/>
        <v>59</v>
      </c>
      <c r="AR69" s="207">
        <f t="shared" si="8"/>
        <v>0</v>
      </c>
      <c r="AS69" s="167">
        <f t="shared" si="19"/>
        <v>0</v>
      </c>
      <c r="AT69" s="167">
        <f>IFERROR((AR69/SUM('4_Структура пл.соб.'!$F$4:$F$6))*100,0)</f>
        <v>0</v>
      </c>
      <c r="AU69" s="207">
        <f t="shared" si="24"/>
        <v>0</v>
      </c>
      <c r="AV69" s="167">
        <f>IFERROR(AU69/'5_Розрахунок тарифів'!$H$7,0)</f>
        <v>0</v>
      </c>
      <c r="AW69" s="167">
        <f>IFERROR((AU69/SUM('4_Структура пл.соб.'!$F$4:$F$6))*100,0)</f>
        <v>0</v>
      </c>
      <c r="AX69" s="207">
        <f>IFERROR(AH69+(SUM($AC69:$AD69)/100*($AE$14/$AB$14*100))/SUM('4_Структура пл.соб.'!$B$5:$B$6)*'4_Структура пл.соб.'!$B$5,0)</f>
        <v>0</v>
      </c>
      <c r="AY69" s="167">
        <f>IFERROR(AX69/'5_Розрахунок тарифів'!$L$7,0)</f>
        <v>0</v>
      </c>
      <c r="AZ69" s="167">
        <f>IFERROR((AX69/SUM('4_Структура пл.соб.'!$F$4:$F$6))*100,0)</f>
        <v>0</v>
      </c>
      <c r="BA69" s="207">
        <f>IFERROR(AJ69+(SUM($AC69:$AD69)/100*($AE$14/$AB$14*100))/SUM('4_Структура пл.соб.'!$B$5:$B$6)*'4_Структура пл.соб.'!$B$6,0)</f>
        <v>0</v>
      </c>
      <c r="BB69" s="167">
        <f>IFERROR(BA69/'5_Розрахунок тарифів'!$P$7,0)</f>
        <v>0</v>
      </c>
      <c r="BC69" s="167">
        <f>IFERROR((BA69/SUM('4_Структура пл.соб.'!$F$4:$F$6))*100,0)</f>
        <v>0</v>
      </c>
      <c r="BD69" s="167">
        <f t="shared" si="20"/>
        <v>0</v>
      </c>
      <c r="BE69" s="167">
        <f t="shared" si="21"/>
        <v>0</v>
      </c>
      <c r="BF69" s="203"/>
      <c r="BG69" s="203"/>
    </row>
    <row r="70" spans="1:59" s="118" customFormat="1" x14ac:dyDescent="0.25">
      <c r="A70" s="484">
        <v>60</v>
      </c>
      <c r="B70" s="200" t="s">
        <v>609</v>
      </c>
      <c r="C70" s="150">
        <f t="shared" si="9"/>
        <v>2521563</v>
      </c>
      <c r="D70" s="151">
        <f t="shared" si="10"/>
        <v>2521563</v>
      </c>
      <c r="E70" s="199"/>
      <c r="F70" s="199"/>
      <c r="G70" s="151">
        <f t="shared" si="11"/>
        <v>0</v>
      </c>
      <c r="H70" s="199"/>
      <c r="I70" s="199"/>
      <c r="J70" s="199"/>
      <c r="K70" s="151">
        <f t="shared" si="29"/>
        <v>2521563</v>
      </c>
      <c r="L70" s="199"/>
      <c r="M70" s="199">
        <v>2521563</v>
      </c>
      <c r="N70" s="152">
        <f t="shared" si="12"/>
        <v>60</v>
      </c>
      <c r="O70" s="150">
        <f t="shared" si="13"/>
        <v>2486230</v>
      </c>
      <c r="P70" s="151">
        <f t="shared" si="14"/>
        <v>2486230</v>
      </c>
      <c r="Q70" s="199"/>
      <c r="R70" s="199"/>
      <c r="S70" s="151">
        <f t="shared" si="15"/>
        <v>0</v>
      </c>
      <c r="T70" s="199"/>
      <c r="U70" s="199"/>
      <c r="V70" s="199"/>
      <c r="W70" s="151">
        <f t="shared" si="4"/>
        <v>2486230</v>
      </c>
      <c r="X70" s="199"/>
      <c r="Y70" s="199">
        <v>2486230</v>
      </c>
      <c r="Z70" s="152">
        <f t="shared" si="16"/>
        <v>60</v>
      </c>
      <c r="AA70" s="150">
        <f t="shared" si="25"/>
        <v>0</v>
      </c>
      <c r="AB70" s="151">
        <f t="shared" si="26"/>
        <v>0</v>
      </c>
      <c r="AC70" s="199"/>
      <c r="AD70" s="199"/>
      <c r="AE70" s="151">
        <f t="shared" si="27"/>
        <v>0</v>
      </c>
      <c r="AF70" s="202"/>
      <c r="AG70" s="333"/>
      <c r="AH70" s="202"/>
      <c r="AI70" s="333"/>
      <c r="AJ70" s="202"/>
      <c r="AK70" s="333"/>
      <c r="AL70" s="151">
        <f t="shared" si="28"/>
        <v>0</v>
      </c>
      <c r="AM70" s="199"/>
      <c r="AN70" s="199"/>
      <c r="AO70" s="167">
        <f t="shared" si="17"/>
        <v>0</v>
      </c>
      <c r="AP70" s="167">
        <f t="shared" si="18"/>
        <v>0</v>
      </c>
      <c r="AQ70" s="152">
        <f t="shared" si="7"/>
        <v>60</v>
      </c>
      <c r="AR70" s="207">
        <f t="shared" si="8"/>
        <v>0</v>
      </c>
      <c r="AS70" s="167">
        <f t="shared" si="19"/>
        <v>0</v>
      </c>
      <c r="AT70" s="167">
        <f>IFERROR((AR70/SUM('4_Структура пл.соб.'!$F$4:$F$6))*100,0)</f>
        <v>0</v>
      </c>
      <c r="AU70" s="207">
        <f t="shared" si="24"/>
        <v>0</v>
      </c>
      <c r="AV70" s="167">
        <f>IFERROR(AU70/'5_Розрахунок тарифів'!$H$7,0)</f>
        <v>0</v>
      </c>
      <c r="AW70" s="167">
        <f>IFERROR((AU70/SUM('4_Структура пл.соб.'!$F$4:$F$6))*100,0)</f>
        <v>0</v>
      </c>
      <c r="AX70" s="207">
        <f>IFERROR(AH70+(SUM($AC70:$AD70)/100*($AE$14/$AB$14*100))/SUM('4_Структура пл.соб.'!$B$5:$B$6)*'4_Структура пл.соб.'!$B$5,0)</f>
        <v>0</v>
      </c>
      <c r="AY70" s="167">
        <f>IFERROR(AX70/'5_Розрахунок тарифів'!$L$7,0)</f>
        <v>0</v>
      </c>
      <c r="AZ70" s="167">
        <f>IFERROR((AX70/SUM('4_Структура пл.соб.'!$F$4:$F$6))*100,0)</f>
        <v>0</v>
      </c>
      <c r="BA70" s="207">
        <f>IFERROR(AJ70+(SUM($AC70:$AD70)/100*($AE$14/$AB$14*100))/SUM('4_Структура пл.соб.'!$B$5:$B$6)*'4_Структура пл.соб.'!$B$6,0)</f>
        <v>0</v>
      </c>
      <c r="BB70" s="167">
        <f>IFERROR(BA70/'5_Розрахунок тарифів'!$P$7,0)</f>
        <v>0</v>
      </c>
      <c r="BC70" s="167">
        <f>IFERROR((BA70/SUM('4_Структура пл.соб.'!$F$4:$F$6))*100,0)</f>
        <v>0</v>
      </c>
      <c r="BD70" s="167">
        <f t="shared" si="20"/>
        <v>0</v>
      </c>
      <c r="BE70" s="167">
        <f t="shared" si="21"/>
        <v>0</v>
      </c>
      <c r="BF70" s="203"/>
      <c r="BG70" s="203"/>
    </row>
    <row r="71" spans="1:59" s="118" customFormat="1" x14ac:dyDescent="0.25">
      <c r="A71" s="484">
        <v>61</v>
      </c>
      <c r="B71" s="200" t="s">
        <v>610</v>
      </c>
      <c r="C71" s="150">
        <f t="shared" si="9"/>
        <v>212376</v>
      </c>
      <c r="D71" s="151">
        <f t="shared" si="10"/>
        <v>212376</v>
      </c>
      <c r="E71" s="199"/>
      <c r="F71" s="199"/>
      <c r="G71" s="151">
        <f t="shared" si="11"/>
        <v>0</v>
      </c>
      <c r="H71" s="199"/>
      <c r="I71" s="199"/>
      <c r="J71" s="199"/>
      <c r="K71" s="151">
        <f t="shared" si="29"/>
        <v>212376</v>
      </c>
      <c r="L71" s="199"/>
      <c r="M71" s="199">
        <v>212376</v>
      </c>
      <c r="N71" s="152">
        <f t="shared" si="12"/>
        <v>61</v>
      </c>
      <c r="O71" s="150">
        <f t="shared" si="13"/>
        <v>166988</v>
      </c>
      <c r="P71" s="151">
        <f t="shared" si="14"/>
        <v>166988</v>
      </c>
      <c r="Q71" s="199"/>
      <c r="R71" s="199"/>
      <c r="S71" s="151">
        <f t="shared" si="15"/>
        <v>0</v>
      </c>
      <c r="T71" s="199"/>
      <c r="U71" s="199"/>
      <c r="V71" s="199"/>
      <c r="W71" s="151">
        <f t="shared" si="4"/>
        <v>166988</v>
      </c>
      <c r="X71" s="199"/>
      <c r="Y71" s="199">
        <v>166988</v>
      </c>
      <c r="Z71" s="152">
        <f t="shared" si="16"/>
        <v>61</v>
      </c>
      <c r="AA71" s="150">
        <f t="shared" si="25"/>
        <v>0</v>
      </c>
      <c r="AB71" s="151">
        <f t="shared" si="26"/>
        <v>0</v>
      </c>
      <c r="AC71" s="199"/>
      <c r="AD71" s="199"/>
      <c r="AE71" s="151">
        <f t="shared" si="27"/>
        <v>0</v>
      </c>
      <c r="AF71" s="202"/>
      <c r="AG71" s="333"/>
      <c r="AH71" s="202"/>
      <c r="AI71" s="333"/>
      <c r="AJ71" s="202"/>
      <c r="AK71" s="333"/>
      <c r="AL71" s="151">
        <f t="shared" si="28"/>
        <v>0</v>
      </c>
      <c r="AM71" s="199"/>
      <c r="AN71" s="199"/>
      <c r="AO71" s="167">
        <f t="shared" si="17"/>
        <v>0</v>
      </c>
      <c r="AP71" s="167">
        <f t="shared" si="18"/>
        <v>0</v>
      </c>
      <c r="AQ71" s="152">
        <f t="shared" si="7"/>
        <v>61</v>
      </c>
      <c r="AR71" s="207">
        <f t="shared" si="8"/>
        <v>0</v>
      </c>
      <c r="AS71" s="167">
        <f t="shared" si="19"/>
        <v>0</v>
      </c>
      <c r="AT71" s="167">
        <f>IFERROR((AR71/SUM('4_Структура пл.соб.'!$F$4:$F$6))*100,0)</f>
        <v>0</v>
      </c>
      <c r="AU71" s="207">
        <f t="shared" si="24"/>
        <v>0</v>
      </c>
      <c r="AV71" s="167">
        <f>IFERROR(AU71/'5_Розрахунок тарифів'!$H$7,0)</f>
        <v>0</v>
      </c>
      <c r="AW71" s="167">
        <f>IFERROR((AU71/SUM('4_Структура пл.соб.'!$F$4:$F$6))*100,0)</f>
        <v>0</v>
      </c>
      <c r="AX71" s="207">
        <f>IFERROR(AH71+(SUM($AC71:$AD71)/100*($AE$14/$AB$14*100))/SUM('4_Структура пл.соб.'!$B$5:$B$6)*'4_Структура пл.соб.'!$B$5,0)</f>
        <v>0</v>
      </c>
      <c r="AY71" s="167">
        <f>IFERROR(AX71/'5_Розрахунок тарифів'!$L$7,0)</f>
        <v>0</v>
      </c>
      <c r="AZ71" s="167">
        <f>IFERROR((AX71/SUM('4_Структура пл.соб.'!$F$4:$F$6))*100,0)</f>
        <v>0</v>
      </c>
      <c r="BA71" s="207">
        <f>IFERROR(AJ71+(SUM($AC71:$AD71)/100*($AE$14/$AB$14*100))/SUM('4_Структура пл.соб.'!$B$5:$B$6)*'4_Структура пл.соб.'!$B$6,0)</f>
        <v>0</v>
      </c>
      <c r="BB71" s="167">
        <f>IFERROR(BA71/'5_Розрахунок тарифів'!$P$7,0)</f>
        <v>0</v>
      </c>
      <c r="BC71" s="167">
        <f>IFERROR((BA71/SUM('4_Структура пл.соб.'!$F$4:$F$6))*100,0)</f>
        <v>0</v>
      </c>
      <c r="BD71" s="167">
        <f t="shared" si="20"/>
        <v>0</v>
      </c>
      <c r="BE71" s="167">
        <f t="shared" si="21"/>
        <v>0</v>
      </c>
      <c r="BF71" s="203"/>
      <c r="BG71" s="203"/>
    </row>
    <row r="72" spans="1:59" s="118" customFormat="1" x14ac:dyDescent="0.25">
      <c r="A72" s="484">
        <v>62</v>
      </c>
      <c r="B72" s="200" t="s">
        <v>622</v>
      </c>
      <c r="C72" s="150">
        <f t="shared" si="9"/>
        <v>65699</v>
      </c>
      <c r="D72" s="151">
        <f t="shared" si="10"/>
        <v>65699</v>
      </c>
      <c r="E72" s="199"/>
      <c r="F72" s="199"/>
      <c r="G72" s="151">
        <f t="shared" si="11"/>
        <v>0</v>
      </c>
      <c r="H72" s="199"/>
      <c r="I72" s="199"/>
      <c r="J72" s="199"/>
      <c r="K72" s="151">
        <f t="shared" si="29"/>
        <v>65699</v>
      </c>
      <c r="L72" s="199"/>
      <c r="M72" s="199">
        <f>50063+8775+3886+1353+747+875</f>
        <v>65699</v>
      </c>
      <c r="N72" s="152">
        <f t="shared" si="12"/>
        <v>62</v>
      </c>
      <c r="O72" s="150">
        <f t="shared" si="13"/>
        <v>0</v>
      </c>
      <c r="P72" s="151">
        <f t="shared" si="14"/>
        <v>0</v>
      </c>
      <c r="Q72" s="199"/>
      <c r="R72" s="199"/>
      <c r="S72" s="151">
        <f t="shared" si="15"/>
        <v>0</v>
      </c>
      <c r="T72" s="199"/>
      <c r="U72" s="199"/>
      <c r="V72" s="199"/>
      <c r="W72" s="151">
        <f t="shared" si="4"/>
        <v>0</v>
      </c>
      <c r="X72" s="199"/>
      <c r="Y72" s="199"/>
      <c r="Z72" s="152">
        <f t="shared" si="16"/>
        <v>62</v>
      </c>
      <c r="AA72" s="150">
        <f t="shared" si="25"/>
        <v>0</v>
      </c>
      <c r="AB72" s="151">
        <f t="shared" si="26"/>
        <v>0</v>
      </c>
      <c r="AC72" s="199"/>
      <c r="AD72" s="199"/>
      <c r="AE72" s="151">
        <f t="shared" si="27"/>
        <v>0</v>
      </c>
      <c r="AF72" s="202"/>
      <c r="AG72" s="333"/>
      <c r="AH72" s="202"/>
      <c r="AI72" s="333"/>
      <c r="AJ72" s="202"/>
      <c r="AK72" s="333"/>
      <c r="AL72" s="151">
        <f t="shared" si="28"/>
        <v>0</v>
      </c>
      <c r="AM72" s="199"/>
      <c r="AN72" s="199"/>
      <c r="AO72" s="167">
        <f t="shared" si="17"/>
        <v>0</v>
      </c>
      <c r="AP72" s="167">
        <f t="shared" si="18"/>
        <v>0</v>
      </c>
      <c r="AQ72" s="152">
        <f t="shared" si="7"/>
        <v>62</v>
      </c>
      <c r="AR72" s="207">
        <f t="shared" si="8"/>
        <v>0</v>
      </c>
      <c r="AS72" s="167">
        <f t="shared" si="19"/>
        <v>0</v>
      </c>
      <c r="AT72" s="167">
        <f>IFERROR((AR72/SUM('4_Структура пл.соб.'!$F$4:$F$6))*100,0)</f>
        <v>0</v>
      </c>
      <c r="AU72" s="207">
        <f t="shared" si="24"/>
        <v>0</v>
      </c>
      <c r="AV72" s="167">
        <f>IFERROR(AU72/'5_Розрахунок тарифів'!$H$7,0)</f>
        <v>0</v>
      </c>
      <c r="AW72" s="167">
        <f>IFERROR((AU72/SUM('4_Структура пл.соб.'!$F$4:$F$6))*100,0)</f>
        <v>0</v>
      </c>
      <c r="AX72" s="207">
        <f>IFERROR(AH72+(SUM($AC72:$AD72)/100*($AE$14/$AB$14*100))/SUM('4_Структура пл.соб.'!$B$5:$B$6)*'4_Структура пл.соб.'!$B$5,0)</f>
        <v>0</v>
      </c>
      <c r="AY72" s="167">
        <f>IFERROR(AX72/'5_Розрахунок тарифів'!$L$7,0)</f>
        <v>0</v>
      </c>
      <c r="AZ72" s="167">
        <f>IFERROR((AX72/SUM('4_Структура пл.соб.'!$F$4:$F$6))*100,0)</f>
        <v>0</v>
      </c>
      <c r="BA72" s="207">
        <f>IFERROR(AJ72+(SUM($AC72:$AD72)/100*($AE$14/$AB$14*100))/SUM('4_Структура пл.соб.'!$B$5:$B$6)*'4_Структура пл.соб.'!$B$6,0)</f>
        <v>0</v>
      </c>
      <c r="BB72" s="167">
        <f>IFERROR(BA72/'5_Розрахунок тарифів'!$P$7,0)</f>
        <v>0</v>
      </c>
      <c r="BC72" s="167">
        <f>IFERROR((BA72/SUM('4_Структура пл.соб.'!$F$4:$F$6))*100,0)</f>
        <v>0</v>
      </c>
      <c r="BD72" s="167">
        <f t="shared" si="20"/>
        <v>0</v>
      </c>
      <c r="BE72" s="167">
        <f t="shared" si="21"/>
        <v>0</v>
      </c>
      <c r="BF72" s="203"/>
      <c r="BG72" s="203"/>
    </row>
    <row r="73" spans="1:59" s="118" customFormat="1" x14ac:dyDescent="0.25">
      <c r="A73" s="484">
        <v>63</v>
      </c>
      <c r="B73" s="200" t="s">
        <v>611</v>
      </c>
      <c r="C73" s="150">
        <f t="shared" si="9"/>
        <v>8004</v>
      </c>
      <c r="D73" s="151">
        <f t="shared" si="10"/>
        <v>8004</v>
      </c>
      <c r="E73" s="199"/>
      <c r="F73" s="199"/>
      <c r="G73" s="151">
        <f t="shared" si="11"/>
        <v>0</v>
      </c>
      <c r="H73" s="199"/>
      <c r="I73" s="199"/>
      <c r="J73" s="199"/>
      <c r="K73" s="151">
        <f t="shared" si="29"/>
        <v>8004</v>
      </c>
      <c r="L73" s="199"/>
      <c r="M73" s="199">
        <f>8004</f>
        <v>8004</v>
      </c>
      <c r="N73" s="152">
        <f t="shared" si="12"/>
        <v>63</v>
      </c>
      <c r="O73" s="150">
        <f t="shared" si="13"/>
        <v>10470</v>
      </c>
      <c r="P73" s="151">
        <f t="shared" si="14"/>
        <v>10470</v>
      </c>
      <c r="Q73" s="199"/>
      <c r="R73" s="199"/>
      <c r="S73" s="151">
        <f t="shared" si="15"/>
        <v>0</v>
      </c>
      <c r="T73" s="199"/>
      <c r="U73" s="199"/>
      <c r="V73" s="199"/>
      <c r="W73" s="151">
        <f t="shared" si="4"/>
        <v>10470</v>
      </c>
      <c r="X73" s="199"/>
      <c r="Y73" s="199">
        <v>10470</v>
      </c>
      <c r="Z73" s="152">
        <f t="shared" si="16"/>
        <v>63</v>
      </c>
      <c r="AA73" s="150">
        <f t="shared" si="25"/>
        <v>0</v>
      </c>
      <c r="AB73" s="151">
        <f t="shared" si="26"/>
        <v>0</v>
      </c>
      <c r="AC73" s="199"/>
      <c r="AD73" s="199"/>
      <c r="AE73" s="151">
        <f t="shared" si="27"/>
        <v>0</v>
      </c>
      <c r="AF73" s="202"/>
      <c r="AG73" s="333"/>
      <c r="AH73" s="202"/>
      <c r="AI73" s="333"/>
      <c r="AJ73" s="202"/>
      <c r="AK73" s="333"/>
      <c r="AL73" s="151">
        <f t="shared" si="28"/>
        <v>0</v>
      </c>
      <c r="AM73" s="199"/>
      <c r="AN73" s="199"/>
      <c r="AO73" s="167">
        <f t="shared" si="17"/>
        <v>0</v>
      </c>
      <c r="AP73" s="167">
        <f t="shared" si="18"/>
        <v>0</v>
      </c>
      <c r="AQ73" s="152">
        <f t="shared" si="7"/>
        <v>63</v>
      </c>
      <c r="AR73" s="207">
        <f t="shared" si="8"/>
        <v>0</v>
      </c>
      <c r="AS73" s="167">
        <f t="shared" si="19"/>
        <v>0</v>
      </c>
      <c r="AT73" s="167">
        <f>IFERROR((AR73/SUM('4_Структура пл.соб.'!$F$4:$F$6))*100,0)</f>
        <v>0</v>
      </c>
      <c r="AU73" s="207">
        <f t="shared" si="24"/>
        <v>0</v>
      </c>
      <c r="AV73" s="167">
        <f>IFERROR(AU73/'5_Розрахунок тарифів'!$H$7,0)</f>
        <v>0</v>
      </c>
      <c r="AW73" s="167">
        <f>IFERROR((AU73/SUM('4_Структура пл.соб.'!$F$4:$F$6))*100,0)</f>
        <v>0</v>
      </c>
      <c r="AX73" s="207">
        <f>IFERROR(AH73+(SUM($AC73:$AD73)/100*($AE$14/$AB$14*100))/SUM('4_Структура пл.соб.'!$B$5:$B$6)*'4_Структура пл.соб.'!$B$5,0)</f>
        <v>0</v>
      </c>
      <c r="AY73" s="167">
        <f>IFERROR(AX73/'5_Розрахунок тарифів'!$L$7,0)</f>
        <v>0</v>
      </c>
      <c r="AZ73" s="167">
        <f>IFERROR((AX73/SUM('4_Структура пл.соб.'!$F$4:$F$6))*100,0)</f>
        <v>0</v>
      </c>
      <c r="BA73" s="207">
        <f>IFERROR(AJ73+(SUM($AC73:$AD73)/100*($AE$14/$AB$14*100))/SUM('4_Структура пл.соб.'!$B$5:$B$6)*'4_Структура пл.соб.'!$B$6,0)</f>
        <v>0</v>
      </c>
      <c r="BB73" s="167">
        <f>IFERROR(BA73/'5_Розрахунок тарифів'!$P$7,0)</f>
        <v>0</v>
      </c>
      <c r="BC73" s="167">
        <f>IFERROR((BA73/SUM('4_Структура пл.соб.'!$F$4:$F$6))*100,0)</f>
        <v>0</v>
      </c>
      <c r="BD73" s="167">
        <f t="shared" si="20"/>
        <v>0</v>
      </c>
      <c r="BE73" s="167">
        <f t="shared" si="21"/>
        <v>0</v>
      </c>
      <c r="BF73" s="203"/>
      <c r="BG73" s="203"/>
    </row>
    <row r="74" spans="1:59" s="118" customFormat="1" x14ac:dyDescent="0.25">
      <c r="A74" s="484">
        <v>64</v>
      </c>
      <c r="B74" s="200" t="s">
        <v>48</v>
      </c>
      <c r="C74" s="150">
        <f t="shared" si="9"/>
        <v>4728062</v>
      </c>
      <c r="D74" s="151">
        <f t="shared" si="10"/>
        <v>4723178</v>
      </c>
      <c r="E74" s="199"/>
      <c r="F74" s="199">
        <v>4884</v>
      </c>
      <c r="G74" s="151">
        <f t="shared" si="11"/>
        <v>0</v>
      </c>
      <c r="H74" s="199"/>
      <c r="I74" s="199"/>
      <c r="J74" s="199"/>
      <c r="K74" s="151">
        <f t="shared" si="29"/>
        <v>4723178</v>
      </c>
      <c r="L74" s="199"/>
      <c r="M74" s="199">
        <f>4723178</f>
        <v>4723178</v>
      </c>
      <c r="N74" s="152">
        <f t="shared" si="12"/>
        <v>64</v>
      </c>
      <c r="O74" s="150">
        <f t="shared" si="13"/>
        <v>5824997</v>
      </c>
      <c r="P74" s="151">
        <f t="shared" si="14"/>
        <v>5820805</v>
      </c>
      <c r="Q74" s="199"/>
      <c r="R74" s="199">
        <v>4192</v>
      </c>
      <c r="S74" s="151">
        <f t="shared" si="15"/>
        <v>0</v>
      </c>
      <c r="T74" s="199"/>
      <c r="U74" s="199"/>
      <c r="V74" s="199"/>
      <c r="W74" s="151">
        <f t="shared" si="4"/>
        <v>5820805</v>
      </c>
      <c r="X74" s="199"/>
      <c r="Y74" s="199">
        <f>6755586-595104-339677</f>
        <v>5820805</v>
      </c>
      <c r="Z74" s="152">
        <f t="shared" si="16"/>
        <v>64</v>
      </c>
      <c r="AA74" s="150">
        <f t="shared" si="25"/>
        <v>23658</v>
      </c>
      <c r="AB74" s="151">
        <f t="shared" si="26"/>
        <v>0</v>
      </c>
      <c r="AC74" s="199"/>
      <c r="AD74" s="199">
        <v>23658</v>
      </c>
      <c r="AE74" s="151">
        <f t="shared" si="27"/>
        <v>0</v>
      </c>
      <c r="AF74" s="202"/>
      <c r="AG74" s="333"/>
      <c r="AH74" s="202"/>
      <c r="AI74" s="333"/>
      <c r="AJ74" s="202"/>
      <c r="AK74" s="333"/>
      <c r="AL74" s="151">
        <f t="shared" si="28"/>
        <v>0</v>
      </c>
      <c r="AM74" s="199"/>
      <c r="AN74" s="199"/>
      <c r="AO74" s="167">
        <f t="shared" si="17"/>
        <v>0</v>
      </c>
      <c r="AP74" s="167">
        <f t="shared" si="18"/>
        <v>0.41</v>
      </c>
      <c r="AQ74" s="152">
        <f t="shared" si="7"/>
        <v>64</v>
      </c>
      <c r="AR74" s="207">
        <f t="shared" si="8"/>
        <v>2661.8330654213214</v>
      </c>
      <c r="AS74" s="167">
        <f t="shared" si="19"/>
        <v>1.1040888714638512E-2</v>
      </c>
      <c r="AT74" s="167">
        <f>IFERROR((AR74/SUM('4_Структура пл.соб.'!$F$4:$F$6))*100,0)</f>
        <v>1.1837320171797075E-2</v>
      </c>
      <c r="AU74" s="207">
        <f t="shared" si="24"/>
        <v>0</v>
      </c>
      <c r="AV74" s="167">
        <f>IFERROR(AU74/'5_Розрахунок тарифів'!$H$7,0)</f>
        <v>0</v>
      </c>
      <c r="AW74" s="167">
        <f>IFERROR((AU74/SUM('4_Структура пл.соб.'!$F$4:$F$6))*100,0)</f>
        <v>0</v>
      </c>
      <c r="AX74" s="207">
        <f>IFERROR(AH74+(SUM($AC74:$AD74)/100*($AE$14/$AB$14*100))/SUM('4_Структура пл.соб.'!$B$5:$B$6)*'4_Структура пл.соб.'!$B$5,0)</f>
        <v>2590.4524558030766</v>
      </c>
      <c r="AY74" s="167">
        <f>IFERROR(AX74/'5_Розрахунок тарифів'!$L$7,0)</f>
        <v>1.0744812534123656E-2</v>
      </c>
      <c r="AZ74" s="167">
        <f>IFERROR((AX74/SUM('4_Структура пл.соб.'!$F$4:$F$6))*100,0)</f>
        <v>1.1519886617797894E-2</v>
      </c>
      <c r="BA74" s="207">
        <f>IFERROR(AJ74+(SUM($AC74:$AD74)/100*($AE$14/$AB$14*100))/SUM('4_Структура пл.соб.'!$B$5:$B$6)*'4_Структура пл.соб.'!$B$6,0)</f>
        <v>71.380609618244875</v>
      </c>
      <c r="BB74" s="167">
        <f>IFERROR(BA74/'5_Розрахунок тарифів'!$P$7,0)</f>
        <v>2.9607618051485652E-4</v>
      </c>
      <c r="BC74" s="167">
        <f>IFERROR((BA74/SUM('4_Структура пл.соб.'!$F$4:$F$6))*100,0)</f>
        <v>3.1743355399918018E-4</v>
      </c>
      <c r="BD74" s="167">
        <f t="shared" si="20"/>
        <v>0</v>
      </c>
      <c r="BE74" s="167">
        <f t="shared" si="21"/>
        <v>0.41</v>
      </c>
      <c r="BF74" s="203"/>
      <c r="BG74" s="203"/>
    </row>
    <row r="75" spans="1:59" s="118" customFormat="1" x14ac:dyDescent="0.25">
      <c r="A75" s="484">
        <v>65</v>
      </c>
      <c r="B75" s="200" t="s">
        <v>612</v>
      </c>
      <c r="C75" s="150">
        <f t="shared" si="9"/>
        <v>185657</v>
      </c>
      <c r="D75" s="151">
        <f t="shared" si="10"/>
        <v>185657</v>
      </c>
      <c r="E75" s="199"/>
      <c r="F75" s="199"/>
      <c r="G75" s="151">
        <f t="shared" si="11"/>
        <v>0</v>
      </c>
      <c r="H75" s="199"/>
      <c r="I75" s="199"/>
      <c r="J75" s="199"/>
      <c r="K75" s="151">
        <f t="shared" si="29"/>
        <v>185657</v>
      </c>
      <c r="L75" s="199"/>
      <c r="M75" s="199">
        <f>93565+92092</f>
        <v>185657</v>
      </c>
      <c r="N75" s="152">
        <f t="shared" si="12"/>
        <v>65</v>
      </c>
      <c r="O75" s="150">
        <f t="shared" si="13"/>
        <v>249698</v>
      </c>
      <c r="P75" s="151">
        <f t="shared" si="14"/>
        <v>249698</v>
      </c>
      <c r="Q75" s="199"/>
      <c r="R75" s="199"/>
      <c r="S75" s="151">
        <f t="shared" si="15"/>
        <v>0</v>
      </c>
      <c r="T75" s="199"/>
      <c r="U75" s="199"/>
      <c r="V75" s="199"/>
      <c r="W75" s="151">
        <f t="shared" si="4"/>
        <v>249698</v>
      </c>
      <c r="X75" s="199"/>
      <c r="Y75" s="199">
        <f>114852+134846</f>
        <v>249698</v>
      </c>
      <c r="Z75" s="152">
        <f t="shared" si="16"/>
        <v>65</v>
      </c>
      <c r="AA75" s="150">
        <f t="shared" si="25"/>
        <v>0</v>
      </c>
      <c r="AB75" s="151">
        <f t="shared" si="26"/>
        <v>0</v>
      </c>
      <c r="AC75" s="199"/>
      <c r="AD75" s="199"/>
      <c r="AE75" s="151">
        <f t="shared" si="27"/>
        <v>0</v>
      </c>
      <c r="AF75" s="202"/>
      <c r="AG75" s="333"/>
      <c r="AH75" s="202"/>
      <c r="AI75" s="333"/>
      <c r="AJ75" s="202"/>
      <c r="AK75" s="333"/>
      <c r="AL75" s="151">
        <f t="shared" si="28"/>
        <v>0</v>
      </c>
      <c r="AM75" s="199"/>
      <c r="AN75" s="199"/>
      <c r="AO75" s="167">
        <f t="shared" si="17"/>
        <v>0</v>
      </c>
      <c r="AP75" s="167">
        <f t="shared" si="18"/>
        <v>0</v>
      </c>
      <c r="AQ75" s="152">
        <f t="shared" si="7"/>
        <v>65</v>
      </c>
      <c r="AR75" s="207">
        <f t="shared" si="8"/>
        <v>0</v>
      </c>
      <c r="AS75" s="167">
        <f t="shared" si="19"/>
        <v>0</v>
      </c>
      <c r="AT75" s="167">
        <f>IFERROR((AR75/SUM('4_Структура пл.соб.'!$F$4:$F$6))*100,0)</f>
        <v>0</v>
      </c>
      <c r="AU75" s="207">
        <f t="shared" si="24"/>
        <v>0</v>
      </c>
      <c r="AV75" s="167">
        <f>IFERROR(AU75/'5_Розрахунок тарифів'!$H$7,0)</f>
        <v>0</v>
      </c>
      <c r="AW75" s="167">
        <f>IFERROR((AU75/SUM('4_Структура пл.соб.'!$F$4:$F$6))*100,0)</f>
        <v>0</v>
      </c>
      <c r="AX75" s="207">
        <f>IFERROR(AH75+(SUM($AC75:$AD75)/100*($AE$14/$AB$14*100))/SUM('4_Структура пл.соб.'!$B$5:$B$6)*'4_Структура пл.соб.'!$B$5,0)</f>
        <v>0</v>
      </c>
      <c r="AY75" s="167">
        <f>IFERROR(AX75/'5_Розрахунок тарифів'!$L$7,0)</f>
        <v>0</v>
      </c>
      <c r="AZ75" s="167">
        <f>IFERROR((AX75/SUM('4_Структура пл.соб.'!$F$4:$F$6))*100,0)</f>
        <v>0</v>
      </c>
      <c r="BA75" s="207">
        <f>IFERROR(AJ75+(SUM($AC75:$AD75)/100*($AE$14/$AB$14*100))/SUM('4_Структура пл.соб.'!$B$5:$B$6)*'4_Структура пл.соб.'!$B$6,0)</f>
        <v>0</v>
      </c>
      <c r="BB75" s="167">
        <f>IFERROR(BA75/'5_Розрахунок тарифів'!$P$7,0)</f>
        <v>0</v>
      </c>
      <c r="BC75" s="167">
        <f>IFERROR((BA75/SUM('4_Структура пл.соб.'!$F$4:$F$6))*100,0)</f>
        <v>0</v>
      </c>
      <c r="BD75" s="167">
        <f t="shared" si="20"/>
        <v>0</v>
      </c>
      <c r="BE75" s="167">
        <f t="shared" si="21"/>
        <v>0</v>
      </c>
      <c r="BF75" s="203"/>
      <c r="BG75" s="203"/>
    </row>
    <row r="76" spans="1:59" s="118" customFormat="1" ht="24" x14ac:dyDescent="0.25">
      <c r="A76" s="484">
        <v>66</v>
      </c>
      <c r="B76" s="200" t="s">
        <v>648</v>
      </c>
      <c r="C76" s="150">
        <f t="shared" si="9"/>
        <v>0</v>
      </c>
      <c r="D76" s="151">
        <f t="shared" si="10"/>
        <v>0</v>
      </c>
      <c r="E76" s="199"/>
      <c r="F76" s="199"/>
      <c r="G76" s="151">
        <f t="shared" si="11"/>
        <v>0</v>
      </c>
      <c r="H76" s="199"/>
      <c r="I76" s="199"/>
      <c r="J76" s="199"/>
      <c r="K76" s="151">
        <f t="shared" si="29"/>
        <v>0</v>
      </c>
      <c r="L76" s="199"/>
      <c r="M76" s="199"/>
      <c r="N76" s="152">
        <f t="shared" si="12"/>
        <v>66</v>
      </c>
      <c r="O76" s="150">
        <f t="shared" si="13"/>
        <v>687</v>
      </c>
      <c r="P76" s="151">
        <f t="shared" si="14"/>
        <v>687</v>
      </c>
      <c r="Q76" s="199"/>
      <c r="R76" s="199"/>
      <c r="S76" s="151">
        <f t="shared" si="15"/>
        <v>0</v>
      </c>
      <c r="T76" s="199"/>
      <c r="U76" s="199"/>
      <c r="V76" s="199"/>
      <c r="W76" s="151">
        <f t="shared" si="4"/>
        <v>687</v>
      </c>
      <c r="X76" s="199"/>
      <c r="Y76" s="199">
        <v>687</v>
      </c>
      <c r="Z76" s="152">
        <f t="shared" si="16"/>
        <v>66</v>
      </c>
      <c r="AA76" s="150">
        <f t="shared" si="25"/>
        <v>0</v>
      </c>
      <c r="AB76" s="151">
        <f t="shared" si="26"/>
        <v>0</v>
      </c>
      <c r="AC76" s="199"/>
      <c r="AD76" s="199"/>
      <c r="AE76" s="151">
        <f t="shared" si="27"/>
        <v>0</v>
      </c>
      <c r="AF76" s="202"/>
      <c r="AG76" s="333"/>
      <c r="AH76" s="202"/>
      <c r="AI76" s="333"/>
      <c r="AJ76" s="202"/>
      <c r="AK76" s="333"/>
      <c r="AL76" s="151">
        <f t="shared" si="28"/>
        <v>0</v>
      </c>
      <c r="AM76" s="199"/>
      <c r="AN76" s="199"/>
      <c r="AO76" s="167">
        <f t="shared" si="17"/>
        <v>0</v>
      </c>
      <c r="AP76" s="167">
        <f t="shared" si="18"/>
        <v>0</v>
      </c>
      <c r="AQ76" s="152">
        <f t="shared" si="7"/>
        <v>66</v>
      </c>
      <c r="AR76" s="207">
        <f t="shared" si="8"/>
        <v>0</v>
      </c>
      <c r="AS76" s="167">
        <f t="shared" si="19"/>
        <v>0</v>
      </c>
      <c r="AT76" s="167">
        <f>IFERROR((AR76/SUM('4_Структура пл.соб.'!$F$4:$F$6))*100,0)</f>
        <v>0</v>
      </c>
      <c r="AU76" s="207">
        <f t="shared" si="24"/>
        <v>0</v>
      </c>
      <c r="AV76" s="167">
        <f>IFERROR(AU76/'5_Розрахунок тарифів'!$H$7,0)</f>
        <v>0</v>
      </c>
      <c r="AW76" s="167">
        <f>IFERROR((AU76/SUM('4_Структура пл.соб.'!$F$4:$F$6))*100,0)</f>
        <v>0</v>
      </c>
      <c r="AX76" s="207">
        <f>IFERROR(AH76+(SUM($AC76:$AD76)/100*($AE$14/$AB$14*100))/SUM('4_Структура пл.соб.'!$B$5:$B$6)*'4_Структура пл.соб.'!$B$5,0)</f>
        <v>0</v>
      </c>
      <c r="AY76" s="167">
        <f>IFERROR(AX76/'5_Розрахунок тарифів'!$L$7,0)</f>
        <v>0</v>
      </c>
      <c r="AZ76" s="167">
        <f>IFERROR((AX76/SUM('4_Структура пл.соб.'!$F$4:$F$6))*100,0)</f>
        <v>0</v>
      </c>
      <c r="BA76" s="207">
        <f>IFERROR(AJ76+(SUM($AC76:$AD76)/100*($AE$14/$AB$14*100))/SUM('4_Структура пл.соб.'!$B$5:$B$6)*'4_Структура пл.соб.'!$B$6,0)</f>
        <v>0</v>
      </c>
      <c r="BB76" s="167">
        <f>IFERROR(BA76/'5_Розрахунок тарифів'!$P$7,0)</f>
        <v>0</v>
      </c>
      <c r="BC76" s="167">
        <f>IFERROR((BA76/SUM('4_Структура пл.соб.'!$F$4:$F$6))*100,0)</f>
        <v>0</v>
      </c>
      <c r="BD76" s="167">
        <f t="shared" si="20"/>
        <v>0</v>
      </c>
      <c r="BE76" s="167">
        <f t="shared" si="21"/>
        <v>0</v>
      </c>
      <c r="BF76" s="203"/>
      <c r="BG76" s="203"/>
    </row>
    <row r="77" spans="1:59" s="118" customFormat="1" x14ac:dyDescent="0.25">
      <c r="A77" s="484">
        <v>67</v>
      </c>
      <c r="B77" s="200" t="s">
        <v>613</v>
      </c>
      <c r="C77" s="150">
        <f t="shared" si="9"/>
        <v>4562150</v>
      </c>
      <c r="D77" s="151">
        <f t="shared" si="10"/>
        <v>4562150</v>
      </c>
      <c r="E77" s="199"/>
      <c r="F77" s="199"/>
      <c r="G77" s="151">
        <f t="shared" si="11"/>
        <v>0</v>
      </c>
      <c r="H77" s="199"/>
      <c r="I77" s="199"/>
      <c r="J77" s="199"/>
      <c r="K77" s="151">
        <f t="shared" si="29"/>
        <v>4562150</v>
      </c>
      <c r="L77" s="199"/>
      <c r="M77" s="199">
        <v>4562150</v>
      </c>
      <c r="N77" s="152">
        <f t="shared" si="12"/>
        <v>67</v>
      </c>
      <c r="O77" s="150">
        <f t="shared" si="13"/>
        <v>3631205</v>
      </c>
      <c r="P77" s="151">
        <f t="shared" si="14"/>
        <v>3631205</v>
      </c>
      <c r="Q77" s="199"/>
      <c r="R77" s="199"/>
      <c r="S77" s="151">
        <f t="shared" si="15"/>
        <v>0</v>
      </c>
      <c r="T77" s="199"/>
      <c r="U77" s="199"/>
      <c r="V77" s="199"/>
      <c r="W77" s="151">
        <f t="shared" si="4"/>
        <v>3631205</v>
      </c>
      <c r="X77" s="199"/>
      <c r="Y77" s="199">
        <v>3631205</v>
      </c>
      <c r="Z77" s="152">
        <f t="shared" si="16"/>
        <v>67</v>
      </c>
      <c r="AA77" s="150">
        <f t="shared" si="25"/>
        <v>0</v>
      </c>
      <c r="AB77" s="151">
        <f t="shared" si="26"/>
        <v>0</v>
      </c>
      <c r="AC77" s="199"/>
      <c r="AD77" s="199"/>
      <c r="AE77" s="151">
        <f t="shared" si="27"/>
        <v>0</v>
      </c>
      <c r="AF77" s="202"/>
      <c r="AG77" s="333"/>
      <c r="AH77" s="202"/>
      <c r="AI77" s="333"/>
      <c r="AJ77" s="202"/>
      <c r="AK77" s="333"/>
      <c r="AL77" s="151">
        <f t="shared" si="28"/>
        <v>0</v>
      </c>
      <c r="AM77" s="199"/>
      <c r="AN77" s="199"/>
      <c r="AO77" s="167">
        <f t="shared" si="17"/>
        <v>0</v>
      </c>
      <c r="AP77" s="167">
        <f t="shared" si="18"/>
        <v>0</v>
      </c>
      <c r="AQ77" s="152">
        <f t="shared" ref="AQ77:AQ140" si="30">A77</f>
        <v>67</v>
      </c>
      <c r="AR77" s="207">
        <f t="shared" ref="AR77:AR140" si="31">IFERROR(AE77+(SUM(AC77:AD77)/100*($AE$14/$AB$14*100)),0)</f>
        <v>0</v>
      </c>
      <c r="AS77" s="167">
        <f t="shared" si="19"/>
        <v>0</v>
      </c>
      <c r="AT77" s="167">
        <f>IFERROR((AR77/SUM('4_Структура пл.соб.'!$F$4:$F$6))*100,0)</f>
        <v>0</v>
      </c>
      <c r="AU77" s="207">
        <f t="shared" ref="AU77:AU140" si="32">IFERROR(AF77,0)</f>
        <v>0</v>
      </c>
      <c r="AV77" s="167">
        <f>IFERROR(AU77/'5_Розрахунок тарифів'!$H$7,0)</f>
        <v>0</v>
      </c>
      <c r="AW77" s="167">
        <f>IFERROR((AU77/SUM('4_Структура пл.соб.'!$F$4:$F$6))*100,0)</f>
        <v>0</v>
      </c>
      <c r="AX77" s="207">
        <f>IFERROR(AH77+(SUM($AC77:$AD77)/100*($AE$14/$AB$14*100))/SUM('4_Структура пл.соб.'!$B$5:$B$6)*'4_Структура пл.соб.'!$B$5,0)</f>
        <v>0</v>
      </c>
      <c r="AY77" s="167">
        <f>IFERROR(AX77/'5_Розрахунок тарифів'!$L$7,0)</f>
        <v>0</v>
      </c>
      <c r="AZ77" s="167">
        <f>IFERROR((AX77/SUM('4_Структура пл.соб.'!$F$4:$F$6))*100,0)</f>
        <v>0</v>
      </c>
      <c r="BA77" s="207">
        <f>IFERROR(AJ77+(SUM($AC77:$AD77)/100*($AE$14/$AB$14*100))/SUM('4_Структура пл.соб.'!$B$5:$B$6)*'4_Структура пл.соб.'!$B$6,0)</f>
        <v>0</v>
      </c>
      <c r="BB77" s="167">
        <f>IFERROR(BA77/'5_Розрахунок тарифів'!$P$7,0)</f>
        <v>0</v>
      </c>
      <c r="BC77" s="167">
        <f>IFERROR((BA77/SUM('4_Структура пл.соб.'!$F$4:$F$6))*100,0)</f>
        <v>0</v>
      </c>
      <c r="BD77" s="167">
        <f t="shared" si="20"/>
        <v>0</v>
      </c>
      <c r="BE77" s="167">
        <f t="shared" si="21"/>
        <v>0</v>
      </c>
      <c r="BF77" s="203"/>
      <c r="BG77" s="203"/>
    </row>
    <row r="78" spans="1:59" s="118" customFormat="1" x14ac:dyDescent="0.25">
      <c r="A78" s="484">
        <v>68</v>
      </c>
      <c r="B78" s="200" t="s">
        <v>614</v>
      </c>
      <c r="C78" s="150">
        <f t="shared" si="9"/>
        <v>422022</v>
      </c>
      <c r="D78" s="151">
        <f t="shared" si="10"/>
        <v>422022</v>
      </c>
      <c r="E78" s="199"/>
      <c r="F78" s="199"/>
      <c r="G78" s="151">
        <f t="shared" si="11"/>
        <v>0</v>
      </c>
      <c r="H78" s="199"/>
      <c r="I78" s="199"/>
      <c r="J78" s="199"/>
      <c r="K78" s="151">
        <f t="shared" si="29"/>
        <v>422022</v>
      </c>
      <c r="L78" s="199"/>
      <c r="M78" s="199">
        <v>422022</v>
      </c>
      <c r="N78" s="152">
        <f t="shared" si="12"/>
        <v>68</v>
      </c>
      <c r="O78" s="150">
        <f t="shared" si="13"/>
        <v>0</v>
      </c>
      <c r="P78" s="151">
        <f t="shared" si="14"/>
        <v>0</v>
      </c>
      <c r="Q78" s="199"/>
      <c r="R78" s="199"/>
      <c r="S78" s="151">
        <f t="shared" si="15"/>
        <v>0</v>
      </c>
      <c r="T78" s="199"/>
      <c r="U78" s="199"/>
      <c r="V78" s="199"/>
      <c r="W78" s="151">
        <f t="shared" ref="W78:W141" si="33">X78+Y78</f>
        <v>0</v>
      </c>
      <c r="X78" s="199"/>
      <c r="Y78" s="199"/>
      <c r="Z78" s="152">
        <f t="shared" si="16"/>
        <v>68</v>
      </c>
      <c r="AA78" s="150">
        <f t="shared" si="25"/>
        <v>0</v>
      </c>
      <c r="AB78" s="151">
        <f t="shared" si="26"/>
        <v>0</v>
      </c>
      <c r="AC78" s="199"/>
      <c r="AD78" s="199"/>
      <c r="AE78" s="151">
        <f t="shared" si="27"/>
        <v>0</v>
      </c>
      <c r="AF78" s="202"/>
      <c r="AG78" s="333"/>
      <c r="AH78" s="202"/>
      <c r="AI78" s="333"/>
      <c r="AJ78" s="202"/>
      <c r="AK78" s="333"/>
      <c r="AL78" s="151">
        <f t="shared" si="28"/>
        <v>0</v>
      </c>
      <c r="AM78" s="199"/>
      <c r="AN78" s="199"/>
      <c r="AO78" s="167">
        <f t="shared" ref="AO78:AO141" si="34">BD78</f>
        <v>0</v>
      </c>
      <c r="AP78" s="167">
        <f t="shared" ref="AP78:AP141" si="35">BE78</f>
        <v>0</v>
      </c>
      <c r="AQ78" s="152">
        <f t="shared" si="30"/>
        <v>68</v>
      </c>
      <c r="AR78" s="207">
        <f t="shared" si="31"/>
        <v>0</v>
      </c>
      <c r="AS78" s="167">
        <f t="shared" si="19"/>
        <v>0</v>
      </c>
      <c r="AT78" s="167">
        <f>IFERROR((AR78/SUM('4_Структура пл.соб.'!$F$4:$F$6))*100,0)</f>
        <v>0</v>
      </c>
      <c r="AU78" s="207">
        <f t="shared" si="32"/>
        <v>0</v>
      </c>
      <c r="AV78" s="167">
        <f>IFERROR(AU78/'5_Розрахунок тарифів'!$H$7,0)</f>
        <v>0</v>
      </c>
      <c r="AW78" s="167">
        <f>IFERROR((AU78/SUM('4_Структура пл.соб.'!$F$4:$F$6))*100,0)</f>
        <v>0</v>
      </c>
      <c r="AX78" s="207">
        <f>IFERROR(AH78+(SUM($AC78:$AD78)/100*($AE$14/$AB$14*100))/SUM('4_Структура пл.соб.'!$B$5:$B$6)*'4_Структура пл.соб.'!$B$5,0)</f>
        <v>0</v>
      </c>
      <c r="AY78" s="167">
        <f>IFERROR(AX78/'5_Розрахунок тарифів'!$L$7,0)</f>
        <v>0</v>
      </c>
      <c r="AZ78" s="167">
        <f>IFERROR((AX78/SUM('4_Структура пл.соб.'!$F$4:$F$6))*100,0)</f>
        <v>0</v>
      </c>
      <c r="BA78" s="207">
        <f>IFERROR(AJ78+(SUM($AC78:$AD78)/100*($AE$14/$AB$14*100))/SUM('4_Структура пл.соб.'!$B$5:$B$6)*'4_Структура пл.соб.'!$B$6,0)</f>
        <v>0</v>
      </c>
      <c r="BB78" s="167">
        <f>IFERROR(BA78/'5_Розрахунок тарифів'!$P$7,0)</f>
        <v>0</v>
      </c>
      <c r="BC78" s="167">
        <f>IFERROR((BA78/SUM('4_Структура пл.соб.'!$F$4:$F$6))*100,0)</f>
        <v>0</v>
      </c>
      <c r="BD78" s="167">
        <f t="shared" si="20"/>
        <v>0</v>
      </c>
      <c r="BE78" s="167">
        <f t="shared" si="21"/>
        <v>0</v>
      </c>
      <c r="BF78" s="203"/>
      <c r="BG78" s="203"/>
    </row>
    <row r="79" spans="1:59" s="118" customFormat="1" x14ac:dyDescent="0.25">
      <c r="A79" s="484">
        <v>69</v>
      </c>
      <c r="B79" s="200" t="s">
        <v>616</v>
      </c>
      <c r="C79" s="150">
        <f t="shared" ref="C79:C142" si="36">D79+E79+F79</f>
        <v>4599682</v>
      </c>
      <c r="D79" s="151">
        <f t="shared" ref="D79:D142" si="37">G79+K79</f>
        <v>4599682</v>
      </c>
      <c r="E79" s="199"/>
      <c r="F79" s="199"/>
      <c r="G79" s="151">
        <f t="shared" ref="G79:G142" si="38">SUM(H79:J79)</f>
        <v>0</v>
      </c>
      <c r="H79" s="199"/>
      <c r="I79" s="199"/>
      <c r="J79" s="199"/>
      <c r="K79" s="151">
        <f t="shared" si="29"/>
        <v>4599682</v>
      </c>
      <c r="L79" s="199"/>
      <c r="M79" s="199">
        <f>1126311+516999+16907+2939465</f>
        <v>4599682</v>
      </c>
      <c r="N79" s="152">
        <f t="shared" ref="N79:N142" si="39">A79</f>
        <v>69</v>
      </c>
      <c r="O79" s="150">
        <f t="shared" ref="O79:O142" si="40">P79+Q79+R79</f>
        <v>1424358</v>
      </c>
      <c r="P79" s="151">
        <f t="shared" ref="P79:P142" si="41">S79+W79</f>
        <v>1424358</v>
      </c>
      <c r="Q79" s="199"/>
      <c r="R79" s="199"/>
      <c r="S79" s="151">
        <f t="shared" ref="S79:S142" si="42">SUM(T79:V79)</f>
        <v>0</v>
      </c>
      <c r="T79" s="199"/>
      <c r="U79" s="199"/>
      <c r="V79" s="199"/>
      <c r="W79" s="151">
        <f t="shared" si="33"/>
        <v>1424358</v>
      </c>
      <c r="X79" s="199"/>
      <c r="Y79" s="199">
        <v>1424358</v>
      </c>
      <c r="Z79" s="152">
        <f t="shared" ref="Z79:Z142" si="43">A79</f>
        <v>69</v>
      </c>
      <c r="AA79" s="150">
        <f t="shared" si="25"/>
        <v>0</v>
      </c>
      <c r="AB79" s="151">
        <f t="shared" si="26"/>
        <v>0</v>
      </c>
      <c r="AC79" s="199"/>
      <c r="AD79" s="199"/>
      <c r="AE79" s="151">
        <f t="shared" si="27"/>
        <v>0</v>
      </c>
      <c r="AF79" s="202"/>
      <c r="AG79" s="333"/>
      <c r="AH79" s="202"/>
      <c r="AI79" s="333"/>
      <c r="AJ79" s="202"/>
      <c r="AK79" s="333"/>
      <c r="AL79" s="151">
        <f t="shared" si="28"/>
        <v>0</v>
      </c>
      <c r="AM79" s="199"/>
      <c r="AN79" s="199"/>
      <c r="AO79" s="167">
        <f t="shared" si="34"/>
        <v>0</v>
      </c>
      <c r="AP79" s="167">
        <f t="shared" si="35"/>
        <v>0</v>
      </c>
      <c r="AQ79" s="152">
        <f t="shared" si="30"/>
        <v>69</v>
      </c>
      <c r="AR79" s="207">
        <f t="shared" si="31"/>
        <v>0</v>
      </c>
      <c r="AS79" s="167">
        <f t="shared" ref="AS79:AS142" si="44">AV79+AY79+BB79</f>
        <v>0</v>
      </c>
      <c r="AT79" s="167">
        <f>IFERROR((AR79/SUM('4_Структура пл.соб.'!$F$4:$F$6))*100,0)</f>
        <v>0</v>
      </c>
      <c r="AU79" s="207">
        <f t="shared" si="32"/>
        <v>0</v>
      </c>
      <c r="AV79" s="167">
        <f>IFERROR(AU79/'5_Розрахунок тарифів'!$H$7,0)</f>
        <v>0</v>
      </c>
      <c r="AW79" s="167">
        <f>IFERROR((AU79/SUM('4_Структура пл.соб.'!$F$4:$F$6))*100,0)</f>
        <v>0</v>
      </c>
      <c r="AX79" s="207">
        <f>IFERROR(AH79+(SUM($AC79:$AD79)/100*($AE$14/$AB$14*100))/SUM('4_Структура пл.соб.'!$B$5:$B$6)*'4_Структура пл.соб.'!$B$5,0)</f>
        <v>0</v>
      </c>
      <c r="AY79" s="167">
        <f>IFERROR(AX79/'5_Розрахунок тарифів'!$L$7,0)</f>
        <v>0</v>
      </c>
      <c r="AZ79" s="167">
        <f>IFERROR((AX79/SUM('4_Структура пл.соб.'!$F$4:$F$6))*100,0)</f>
        <v>0</v>
      </c>
      <c r="BA79" s="207">
        <f>IFERROR(AJ79+(SUM($AC79:$AD79)/100*($AE$14/$AB$14*100))/SUM('4_Структура пл.соб.'!$B$5:$B$6)*'4_Структура пл.соб.'!$B$6,0)</f>
        <v>0</v>
      </c>
      <c r="BB79" s="167">
        <f>IFERROR(BA79/'5_Розрахунок тарифів'!$P$7,0)</f>
        <v>0</v>
      </c>
      <c r="BC79" s="167">
        <f>IFERROR((BA79/SUM('4_Структура пл.соб.'!$F$4:$F$6))*100,0)</f>
        <v>0</v>
      </c>
      <c r="BD79" s="167">
        <f t="shared" ref="BD79:BD142" si="45">IFERROR(ROUND(AE79/S79*100,2),0)</f>
        <v>0</v>
      </c>
      <c r="BE79" s="167">
        <f t="shared" ref="BE79:BE142" si="46">IFERROR(ROUND(AA79/O79*100,2),0)</f>
        <v>0</v>
      </c>
      <c r="BF79" s="203"/>
      <c r="BG79" s="203"/>
    </row>
    <row r="80" spans="1:59" s="118" customFormat="1" x14ac:dyDescent="0.25">
      <c r="A80" s="484">
        <v>70</v>
      </c>
      <c r="B80" s="200" t="s">
        <v>617</v>
      </c>
      <c r="C80" s="150">
        <f t="shared" si="36"/>
        <v>0</v>
      </c>
      <c r="D80" s="151">
        <f t="shared" si="37"/>
        <v>0</v>
      </c>
      <c r="E80" s="199"/>
      <c r="F80" s="199"/>
      <c r="G80" s="151">
        <f t="shared" si="38"/>
        <v>0</v>
      </c>
      <c r="H80" s="199"/>
      <c r="I80" s="199"/>
      <c r="J80" s="199"/>
      <c r="K80" s="151">
        <f t="shared" si="29"/>
        <v>0</v>
      </c>
      <c r="L80" s="199"/>
      <c r="M80" s="199"/>
      <c r="N80" s="152">
        <f t="shared" si="39"/>
        <v>70</v>
      </c>
      <c r="O80" s="150">
        <f t="shared" si="40"/>
        <v>142359</v>
      </c>
      <c r="P80" s="151">
        <f t="shared" si="41"/>
        <v>142359</v>
      </c>
      <c r="Q80" s="199"/>
      <c r="R80" s="199"/>
      <c r="S80" s="151">
        <f t="shared" si="42"/>
        <v>0</v>
      </c>
      <c r="T80" s="199"/>
      <c r="U80" s="199"/>
      <c r="V80" s="199"/>
      <c r="W80" s="151">
        <f t="shared" si="33"/>
        <v>142359</v>
      </c>
      <c r="X80" s="199"/>
      <c r="Y80" s="199">
        <f>84350+413201+281355-51008-11221-255164-56135-215589-47430</f>
        <v>142359</v>
      </c>
      <c r="Z80" s="152">
        <f t="shared" si="43"/>
        <v>70</v>
      </c>
      <c r="AA80" s="150">
        <f t="shared" si="25"/>
        <v>0</v>
      </c>
      <c r="AB80" s="151">
        <f t="shared" si="26"/>
        <v>0</v>
      </c>
      <c r="AC80" s="199"/>
      <c r="AD80" s="199"/>
      <c r="AE80" s="151">
        <f t="shared" si="27"/>
        <v>0</v>
      </c>
      <c r="AF80" s="202"/>
      <c r="AG80" s="333"/>
      <c r="AH80" s="202"/>
      <c r="AI80" s="333"/>
      <c r="AJ80" s="202"/>
      <c r="AK80" s="333"/>
      <c r="AL80" s="151">
        <f t="shared" si="28"/>
        <v>0</v>
      </c>
      <c r="AM80" s="199"/>
      <c r="AN80" s="199"/>
      <c r="AO80" s="167">
        <f t="shared" si="34"/>
        <v>0</v>
      </c>
      <c r="AP80" s="167">
        <f t="shared" si="35"/>
        <v>0</v>
      </c>
      <c r="AQ80" s="152">
        <f t="shared" si="30"/>
        <v>70</v>
      </c>
      <c r="AR80" s="207">
        <f t="shared" si="31"/>
        <v>0</v>
      </c>
      <c r="AS80" s="167">
        <f t="shared" si="44"/>
        <v>0</v>
      </c>
      <c r="AT80" s="167">
        <f>IFERROR((AR80/SUM('4_Структура пл.соб.'!$F$4:$F$6))*100,0)</f>
        <v>0</v>
      </c>
      <c r="AU80" s="207">
        <f t="shared" si="32"/>
        <v>0</v>
      </c>
      <c r="AV80" s="167">
        <f>IFERROR(AU80/'5_Розрахунок тарифів'!$H$7,0)</f>
        <v>0</v>
      </c>
      <c r="AW80" s="167">
        <f>IFERROR((AU80/SUM('4_Структура пл.соб.'!$F$4:$F$6))*100,0)</f>
        <v>0</v>
      </c>
      <c r="AX80" s="207">
        <f>IFERROR(AH80+(SUM($AC80:$AD80)/100*($AE$14/$AB$14*100))/SUM('4_Структура пл.соб.'!$B$5:$B$6)*'4_Структура пл.соб.'!$B$5,0)</f>
        <v>0</v>
      </c>
      <c r="AY80" s="167">
        <f>IFERROR(AX80/'5_Розрахунок тарифів'!$L$7,0)</f>
        <v>0</v>
      </c>
      <c r="AZ80" s="167">
        <f>IFERROR((AX80/SUM('4_Структура пл.соб.'!$F$4:$F$6))*100,0)</f>
        <v>0</v>
      </c>
      <c r="BA80" s="207">
        <f>IFERROR(AJ80+(SUM($AC80:$AD80)/100*($AE$14/$AB$14*100))/SUM('4_Структура пл.соб.'!$B$5:$B$6)*'4_Структура пл.соб.'!$B$6,0)</f>
        <v>0</v>
      </c>
      <c r="BB80" s="167">
        <f>IFERROR(BA80/'5_Розрахунок тарифів'!$P$7,0)</f>
        <v>0</v>
      </c>
      <c r="BC80" s="167">
        <f>IFERROR((BA80/SUM('4_Структура пл.соб.'!$F$4:$F$6))*100,0)</f>
        <v>0</v>
      </c>
      <c r="BD80" s="167">
        <f t="shared" si="45"/>
        <v>0</v>
      </c>
      <c r="BE80" s="167">
        <f t="shared" si="46"/>
        <v>0</v>
      </c>
      <c r="BF80" s="203"/>
      <c r="BG80" s="203"/>
    </row>
    <row r="81" spans="1:59" s="118" customFormat="1" x14ac:dyDescent="0.25">
      <c r="A81" s="484">
        <v>71</v>
      </c>
      <c r="B81" s="200" t="s">
        <v>618</v>
      </c>
      <c r="C81" s="150">
        <f t="shared" si="36"/>
        <v>192301</v>
      </c>
      <c r="D81" s="151">
        <f t="shared" si="37"/>
        <v>192301</v>
      </c>
      <c r="E81" s="199"/>
      <c r="F81" s="199"/>
      <c r="G81" s="151">
        <f t="shared" si="38"/>
        <v>-39133</v>
      </c>
      <c r="H81" s="199"/>
      <c r="I81" s="199">
        <v>-39133</v>
      </c>
      <c r="J81" s="199"/>
      <c r="K81" s="151">
        <f t="shared" si="29"/>
        <v>231434</v>
      </c>
      <c r="L81" s="199"/>
      <c r="M81" s="199">
        <v>231434</v>
      </c>
      <c r="N81" s="152">
        <f t="shared" si="39"/>
        <v>71</v>
      </c>
      <c r="O81" s="150">
        <f t="shared" si="40"/>
        <v>-201066</v>
      </c>
      <c r="P81" s="151">
        <f t="shared" si="41"/>
        <v>-201546</v>
      </c>
      <c r="Q81" s="199"/>
      <c r="R81" s="199">
        <v>480</v>
      </c>
      <c r="S81" s="151">
        <f t="shared" si="42"/>
        <v>-42373</v>
      </c>
      <c r="T81" s="199"/>
      <c r="U81" s="199">
        <v>-42373</v>
      </c>
      <c r="V81" s="199"/>
      <c r="W81" s="151">
        <f t="shared" si="33"/>
        <v>-159173</v>
      </c>
      <c r="X81" s="199"/>
      <c r="Y81" s="199">
        <f>-28588-11428-101694-17463</f>
        <v>-159173</v>
      </c>
      <c r="Z81" s="152">
        <f t="shared" si="43"/>
        <v>71</v>
      </c>
      <c r="AA81" s="150">
        <f t="shared" si="25"/>
        <v>0</v>
      </c>
      <c r="AB81" s="151">
        <f t="shared" si="26"/>
        <v>0</v>
      </c>
      <c r="AC81" s="199"/>
      <c r="AD81" s="199"/>
      <c r="AE81" s="151">
        <f t="shared" si="27"/>
        <v>0</v>
      </c>
      <c r="AF81" s="202"/>
      <c r="AG81" s="333"/>
      <c r="AH81" s="202"/>
      <c r="AI81" s="333"/>
      <c r="AJ81" s="202"/>
      <c r="AK81" s="333"/>
      <c r="AL81" s="151">
        <f t="shared" si="28"/>
        <v>0</v>
      </c>
      <c r="AM81" s="199"/>
      <c r="AN81" s="199"/>
      <c r="AO81" s="167">
        <f t="shared" si="34"/>
        <v>0</v>
      </c>
      <c r="AP81" s="167">
        <f t="shared" si="35"/>
        <v>0</v>
      </c>
      <c r="AQ81" s="152">
        <f t="shared" si="30"/>
        <v>71</v>
      </c>
      <c r="AR81" s="207">
        <f t="shared" si="31"/>
        <v>0</v>
      </c>
      <c r="AS81" s="167">
        <f t="shared" si="44"/>
        <v>0</v>
      </c>
      <c r="AT81" s="167">
        <f>IFERROR((AR81/SUM('4_Структура пл.соб.'!$F$4:$F$6))*100,0)</f>
        <v>0</v>
      </c>
      <c r="AU81" s="207">
        <f t="shared" si="32"/>
        <v>0</v>
      </c>
      <c r="AV81" s="167">
        <f>IFERROR(AU81/'5_Розрахунок тарифів'!$H$7,0)</f>
        <v>0</v>
      </c>
      <c r="AW81" s="167">
        <f>IFERROR((AU81/SUM('4_Структура пл.соб.'!$F$4:$F$6))*100,0)</f>
        <v>0</v>
      </c>
      <c r="AX81" s="207">
        <f>IFERROR(AH81+(SUM($AC81:$AD81)/100*($AE$14/$AB$14*100))/SUM('4_Структура пл.соб.'!$B$5:$B$6)*'4_Структура пл.соб.'!$B$5,0)</f>
        <v>0</v>
      </c>
      <c r="AY81" s="167">
        <f>IFERROR(AX81/'5_Розрахунок тарифів'!$L$7,0)</f>
        <v>0</v>
      </c>
      <c r="AZ81" s="167">
        <f>IFERROR((AX81/SUM('4_Структура пл.соб.'!$F$4:$F$6))*100,0)</f>
        <v>0</v>
      </c>
      <c r="BA81" s="207">
        <f>IFERROR(AJ81+(SUM($AC81:$AD81)/100*($AE$14/$AB$14*100))/SUM('4_Структура пл.соб.'!$B$5:$B$6)*'4_Структура пл.соб.'!$B$6,0)</f>
        <v>0</v>
      </c>
      <c r="BB81" s="167">
        <f>IFERROR(BA81/'5_Розрахунок тарифів'!$P$7,0)</f>
        <v>0</v>
      </c>
      <c r="BC81" s="167">
        <f>IFERROR((BA81/SUM('4_Структура пл.соб.'!$F$4:$F$6))*100,0)</f>
        <v>0</v>
      </c>
      <c r="BD81" s="167">
        <f t="shared" si="45"/>
        <v>0</v>
      </c>
      <c r="BE81" s="167">
        <f t="shared" si="46"/>
        <v>0</v>
      </c>
      <c r="BF81" s="203"/>
      <c r="BG81" s="203"/>
    </row>
    <row r="82" spans="1:59" s="118" customFormat="1" x14ac:dyDescent="0.25">
      <c r="A82" s="484">
        <v>72</v>
      </c>
      <c r="B82" s="200" t="s">
        <v>640</v>
      </c>
      <c r="C82" s="150">
        <f t="shared" si="36"/>
        <v>10200</v>
      </c>
      <c r="D82" s="151">
        <f t="shared" si="37"/>
        <v>0</v>
      </c>
      <c r="E82" s="199"/>
      <c r="F82" s="199">
        <v>10200</v>
      </c>
      <c r="G82" s="151">
        <f t="shared" si="38"/>
        <v>0</v>
      </c>
      <c r="H82" s="199"/>
      <c r="I82" s="199"/>
      <c r="J82" s="199"/>
      <c r="K82" s="151">
        <f t="shared" si="29"/>
        <v>0</v>
      </c>
      <c r="L82" s="199"/>
      <c r="M82" s="199"/>
      <c r="N82" s="152">
        <f t="shared" si="39"/>
        <v>72</v>
      </c>
      <c r="O82" s="150">
        <f t="shared" si="40"/>
        <v>2849874</v>
      </c>
      <c r="P82" s="151">
        <f t="shared" si="41"/>
        <v>2849464</v>
      </c>
      <c r="Q82" s="199"/>
      <c r="R82" s="199">
        <v>410</v>
      </c>
      <c r="S82" s="151">
        <f t="shared" si="42"/>
        <v>0</v>
      </c>
      <c r="T82" s="199"/>
      <c r="U82" s="199"/>
      <c r="V82" s="199"/>
      <c r="W82" s="151">
        <f t="shared" si="33"/>
        <v>2849464</v>
      </c>
      <c r="X82" s="199"/>
      <c r="Y82" s="199">
        <v>2849464</v>
      </c>
      <c r="Z82" s="152">
        <f t="shared" si="43"/>
        <v>72</v>
      </c>
      <c r="AA82" s="150">
        <f t="shared" si="25"/>
        <v>0</v>
      </c>
      <c r="AB82" s="151">
        <f t="shared" si="26"/>
        <v>0</v>
      </c>
      <c r="AC82" s="199"/>
      <c r="AD82" s="199"/>
      <c r="AE82" s="151">
        <f t="shared" si="27"/>
        <v>0</v>
      </c>
      <c r="AF82" s="202"/>
      <c r="AG82" s="333"/>
      <c r="AH82" s="202"/>
      <c r="AI82" s="333"/>
      <c r="AJ82" s="202"/>
      <c r="AK82" s="333"/>
      <c r="AL82" s="151">
        <f t="shared" si="28"/>
        <v>0</v>
      </c>
      <c r="AM82" s="199"/>
      <c r="AN82" s="199"/>
      <c r="AO82" s="167">
        <f t="shared" si="34"/>
        <v>0</v>
      </c>
      <c r="AP82" s="167">
        <f t="shared" si="35"/>
        <v>0</v>
      </c>
      <c r="AQ82" s="152">
        <f t="shared" si="30"/>
        <v>72</v>
      </c>
      <c r="AR82" s="207">
        <f t="shared" si="31"/>
        <v>0</v>
      </c>
      <c r="AS82" s="167">
        <f t="shared" si="44"/>
        <v>0</v>
      </c>
      <c r="AT82" s="167">
        <f>IFERROR((AR82/SUM('4_Структура пл.соб.'!$F$4:$F$6))*100,0)</f>
        <v>0</v>
      </c>
      <c r="AU82" s="207">
        <f t="shared" si="32"/>
        <v>0</v>
      </c>
      <c r="AV82" s="167">
        <f>IFERROR(AU82/'5_Розрахунок тарифів'!$H$7,0)</f>
        <v>0</v>
      </c>
      <c r="AW82" s="167">
        <f>IFERROR((AU82/SUM('4_Структура пл.соб.'!$F$4:$F$6))*100,0)</f>
        <v>0</v>
      </c>
      <c r="AX82" s="207">
        <f>IFERROR(AH82+(SUM($AC82:$AD82)/100*($AE$14/$AB$14*100))/SUM('4_Структура пл.соб.'!$B$5:$B$6)*'4_Структура пл.соб.'!$B$5,0)</f>
        <v>0</v>
      </c>
      <c r="AY82" s="167">
        <f>IFERROR(AX82/'5_Розрахунок тарифів'!$L$7,0)</f>
        <v>0</v>
      </c>
      <c r="AZ82" s="167">
        <f>IFERROR((AX82/SUM('4_Структура пл.соб.'!$F$4:$F$6))*100,0)</f>
        <v>0</v>
      </c>
      <c r="BA82" s="207">
        <f>IFERROR(AJ82+(SUM($AC82:$AD82)/100*($AE$14/$AB$14*100))/SUM('4_Структура пл.соб.'!$B$5:$B$6)*'4_Структура пл.соб.'!$B$6,0)</f>
        <v>0</v>
      </c>
      <c r="BB82" s="167">
        <f>IFERROR(BA82/'5_Розрахунок тарифів'!$P$7,0)</f>
        <v>0</v>
      </c>
      <c r="BC82" s="167">
        <f>IFERROR((BA82/SUM('4_Структура пл.соб.'!$F$4:$F$6))*100,0)</f>
        <v>0</v>
      </c>
      <c r="BD82" s="167">
        <f t="shared" si="45"/>
        <v>0</v>
      </c>
      <c r="BE82" s="167">
        <f t="shared" si="46"/>
        <v>0</v>
      </c>
      <c r="BF82" s="203"/>
      <c r="BG82" s="203"/>
    </row>
    <row r="83" spans="1:59" s="118" customFormat="1" x14ac:dyDescent="0.25">
      <c r="A83" s="484">
        <v>73</v>
      </c>
      <c r="B83" s="200" t="s">
        <v>639</v>
      </c>
      <c r="C83" s="150">
        <f t="shared" si="36"/>
        <v>3500</v>
      </c>
      <c r="D83" s="151">
        <f t="shared" si="37"/>
        <v>3500</v>
      </c>
      <c r="E83" s="199"/>
      <c r="F83" s="199"/>
      <c r="G83" s="151">
        <f t="shared" si="38"/>
        <v>0</v>
      </c>
      <c r="H83" s="199"/>
      <c r="I83" s="199"/>
      <c r="J83" s="199"/>
      <c r="K83" s="151">
        <f t="shared" si="29"/>
        <v>3500</v>
      </c>
      <c r="L83" s="199"/>
      <c r="M83" s="199">
        <f>750+2750</f>
        <v>3500</v>
      </c>
      <c r="N83" s="152">
        <f t="shared" si="39"/>
        <v>73</v>
      </c>
      <c r="O83" s="150">
        <f t="shared" si="40"/>
        <v>1774</v>
      </c>
      <c r="P83" s="151">
        <f t="shared" si="41"/>
        <v>1774</v>
      </c>
      <c r="Q83" s="199"/>
      <c r="R83" s="199"/>
      <c r="S83" s="151">
        <f t="shared" si="42"/>
        <v>0</v>
      </c>
      <c r="T83" s="199"/>
      <c r="U83" s="199"/>
      <c r="V83" s="199"/>
      <c r="W83" s="151">
        <f t="shared" si="33"/>
        <v>1774</v>
      </c>
      <c r="X83" s="199"/>
      <c r="Y83" s="199">
        <v>1774</v>
      </c>
      <c r="Z83" s="152">
        <f t="shared" si="43"/>
        <v>73</v>
      </c>
      <c r="AA83" s="150">
        <f t="shared" si="25"/>
        <v>0</v>
      </c>
      <c r="AB83" s="151">
        <f t="shared" si="26"/>
        <v>0</v>
      </c>
      <c r="AC83" s="199"/>
      <c r="AD83" s="199"/>
      <c r="AE83" s="151">
        <f t="shared" si="27"/>
        <v>0</v>
      </c>
      <c r="AF83" s="202"/>
      <c r="AG83" s="333"/>
      <c r="AH83" s="202"/>
      <c r="AI83" s="333"/>
      <c r="AJ83" s="202"/>
      <c r="AK83" s="333"/>
      <c r="AL83" s="151">
        <f t="shared" si="28"/>
        <v>0</v>
      </c>
      <c r="AM83" s="199"/>
      <c r="AN83" s="199"/>
      <c r="AO83" s="167">
        <f t="shared" si="34"/>
        <v>0</v>
      </c>
      <c r="AP83" s="167">
        <f t="shared" si="35"/>
        <v>0</v>
      </c>
      <c r="AQ83" s="152">
        <f t="shared" si="30"/>
        <v>73</v>
      </c>
      <c r="AR83" s="207">
        <f t="shared" si="31"/>
        <v>0</v>
      </c>
      <c r="AS83" s="167">
        <f t="shared" si="44"/>
        <v>0</v>
      </c>
      <c r="AT83" s="167">
        <f>IFERROR((AR83/SUM('4_Структура пл.соб.'!$F$4:$F$6))*100,0)</f>
        <v>0</v>
      </c>
      <c r="AU83" s="207">
        <f t="shared" si="32"/>
        <v>0</v>
      </c>
      <c r="AV83" s="167">
        <f>IFERROR(AU83/'5_Розрахунок тарифів'!$H$7,0)</f>
        <v>0</v>
      </c>
      <c r="AW83" s="167">
        <f>IFERROR((AU83/SUM('4_Структура пл.соб.'!$F$4:$F$6))*100,0)</f>
        <v>0</v>
      </c>
      <c r="AX83" s="207">
        <f>IFERROR(AH83+(SUM($AC83:$AD83)/100*($AE$14/$AB$14*100))/SUM('4_Структура пл.соб.'!$B$5:$B$6)*'4_Структура пл.соб.'!$B$5,0)</f>
        <v>0</v>
      </c>
      <c r="AY83" s="167">
        <f>IFERROR(AX83/'5_Розрахунок тарифів'!$L$7,0)</f>
        <v>0</v>
      </c>
      <c r="AZ83" s="167">
        <f>IFERROR((AX83/SUM('4_Структура пл.соб.'!$F$4:$F$6))*100,0)</f>
        <v>0</v>
      </c>
      <c r="BA83" s="207">
        <f>IFERROR(AJ83+(SUM($AC83:$AD83)/100*($AE$14/$AB$14*100))/SUM('4_Структура пл.соб.'!$B$5:$B$6)*'4_Структура пл.соб.'!$B$6,0)</f>
        <v>0</v>
      </c>
      <c r="BB83" s="167">
        <f>IFERROR(BA83/'5_Розрахунок тарифів'!$P$7,0)</f>
        <v>0</v>
      </c>
      <c r="BC83" s="167">
        <f>IFERROR((BA83/SUM('4_Структура пл.соб.'!$F$4:$F$6))*100,0)</f>
        <v>0</v>
      </c>
      <c r="BD83" s="167">
        <f t="shared" si="45"/>
        <v>0</v>
      </c>
      <c r="BE83" s="167">
        <f t="shared" si="46"/>
        <v>0</v>
      </c>
      <c r="BF83" s="203"/>
      <c r="BG83" s="203"/>
    </row>
    <row r="84" spans="1:59" s="118" customFormat="1" x14ac:dyDescent="0.25">
      <c r="A84" s="128">
        <v>74</v>
      </c>
      <c r="B84" s="200" t="s">
        <v>644</v>
      </c>
      <c r="C84" s="150">
        <f t="shared" si="36"/>
        <v>0</v>
      </c>
      <c r="D84" s="151">
        <f t="shared" si="37"/>
        <v>0</v>
      </c>
      <c r="E84" s="199"/>
      <c r="F84" s="199"/>
      <c r="G84" s="151">
        <f t="shared" si="38"/>
        <v>0</v>
      </c>
      <c r="H84" s="199"/>
      <c r="I84" s="199"/>
      <c r="J84" s="199"/>
      <c r="K84" s="151">
        <f t="shared" si="29"/>
        <v>0</v>
      </c>
      <c r="L84" s="199"/>
      <c r="M84" s="199"/>
      <c r="N84" s="152">
        <f t="shared" si="39"/>
        <v>74</v>
      </c>
      <c r="O84" s="150">
        <f t="shared" si="40"/>
        <v>-1958188</v>
      </c>
      <c r="P84" s="151">
        <f t="shared" si="41"/>
        <v>-1958188</v>
      </c>
      <c r="Q84" s="199"/>
      <c r="R84" s="199"/>
      <c r="S84" s="151">
        <f t="shared" si="42"/>
        <v>0</v>
      </c>
      <c r="T84" s="199"/>
      <c r="U84" s="199"/>
      <c r="V84" s="199"/>
      <c r="W84" s="151">
        <f t="shared" si="33"/>
        <v>-1958188</v>
      </c>
      <c r="X84" s="199"/>
      <c r="Y84" s="199">
        <f>-2082494+124306</f>
        <v>-1958188</v>
      </c>
      <c r="Z84" s="152">
        <f t="shared" si="43"/>
        <v>74</v>
      </c>
      <c r="AA84" s="150">
        <f t="shared" si="25"/>
        <v>0</v>
      </c>
      <c r="AB84" s="151">
        <f t="shared" si="26"/>
        <v>0</v>
      </c>
      <c r="AC84" s="199"/>
      <c r="AD84" s="199"/>
      <c r="AE84" s="151">
        <f t="shared" si="27"/>
        <v>0</v>
      </c>
      <c r="AF84" s="202"/>
      <c r="AG84" s="333"/>
      <c r="AH84" s="202"/>
      <c r="AI84" s="333"/>
      <c r="AJ84" s="202"/>
      <c r="AK84" s="333"/>
      <c r="AL84" s="151">
        <f t="shared" si="28"/>
        <v>0</v>
      </c>
      <c r="AM84" s="199"/>
      <c r="AN84" s="199"/>
      <c r="AO84" s="167">
        <f t="shared" si="34"/>
        <v>0</v>
      </c>
      <c r="AP84" s="167">
        <f t="shared" si="35"/>
        <v>0</v>
      </c>
      <c r="AQ84" s="152">
        <f t="shared" si="30"/>
        <v>74</v>
      </c>
      <c r="AR84" s="207">
        <f t="shared" si="31"/>
        <v>0</v>
      </c>
      <c r="AS84" s="167">
        <f t="shared" si="44"/>
        <v>0</v>
      </c>
      <c r="AT84" s="167">
        <f>IFERROR((AR84/SUM('4_Структура пл.соб.'!$F$4:$F$6))*100,0)</f>
        <v>0</v>
      </c>
      <c r="AU84" s="207">
        <f t="shared" si="32"/>
        <v>0</v>
      </c>
      <c r="AV84" s="167">
        <f>IFERROR(AU84/'5_Розрахунок тарифів'!$H$7,0)</f>
        <v>0</v>
      </c>
      <c r="AW84" s="167">
        <f>IFERROR((AU84/SUM('4_Структура пл.соб.'!$F$4:$F$6))*100,0)</f>
        <v>0</v>
      </c>
      <c r="AX84" s="207">
        <f>IFERROR(AH84+(SUM($AC84:$AD84)/100*($AE$14/$AB$14*100))/SUM('4_Структура пл.соб.'!$B$5:$B$6)*'4_Структура пл.соб.'!$B$5,0)</f>
        <v>0</v>
      </c>
      <c r="AY84" s="167">
        <f>IFERROR(AX84/'5_Розрахунок тарифів'!$L$7,0)</f>
        <v>0</v>
      </c>
      <c r="AZ84" s="167">
        <f>IFERROR((AX84/SUM('4_Структура пл.соб.'!$F$4:$F$6))*100,0)</f>
        <v>0</v>
      </c>
      <c r="BA84" s="207">
        <f>IFERROR(AJ84+(SUM($AC84:$AD84)/100*($AE$14/$AB$14*100))/SUM('4_Структура пл.соб.'!$B$5:$B$6)*'4_Структура пл.соб.'!$B$6,0)</f>
        <v>0</v>
      </c>
      <c r="BB84" s="167">
        <f>IFERROR(BA84/'5_Розрахунок тарифів'!$P$7,0)</f>
        <v>0</v>
      </c>
      <c r="BC84" s="167">
        <f>IFERROR((BA84/SUM('4_Структура пл.соб.'!$F$4:$F$6))*100,0)</f>
        <v>0</v>
      </c>
      <c r="BD84" s="167">
        <f t="shared" si="45"/>
        <v>0</v>
      </c>
      <c r="BE84" s="167">
        <f t="shared" si="46"/>
        <v>0</v>
      </c>
      <c r="BF84" s="203"/>
      <c r="BG84" s="203"/>
    </row>
    <row r="85" spans="1:59" s="118" customFormat="1" x14ac:dyDescent="0.25">
      <c r="A85" s="128" t="str">
        <f>IF(ISBLANK(B85),"",COUNTA($B$11:B85))</f>
        <v/>
      </c>
      <c r="B85" s="200"/>
      <c r="C85" s="150">
        <f t="shared" si="36"/>
        <v>0</v>
      </c>
      <c r="D85" s="151">
        <f t="shared" si="37"/>
        <v>0</v>
      </c>
      <c r="E85" s="199"/>
      <c r="F85" s="199"/>
      <c r="G85" s="151">
        <f t="shared" si="38"/>
        <v>0</v>
      </c>
      <c r="H85" s="199"/>
      <c r="I85" s="199"/>
      <c r="J85" s="199"/>
      <c r="K85" s="151">
        <f t="shared" ref="K85:K148" si="47">L85+M85</f>
        <v>0</v>
      </c>
      <c r="L85" s="199"/>
      <c r="M85" s="199"/>
      <c r="N85" s="152" t="str">
        <f t="shared" si="39"/>
        <v/>
      </c>
      <c r="O85" s="150">
        <f t="shared" si="40"/>
        <v>0</v>
      </c>
      <c r="P85" s="151">
        <f t="shared" si="41"/>
        <v>0</v>
      </c>
      <c r="Q85" s="199"/>
      <c r="R85" s="199"/>
      <c r="S85" s="151">
        <f t="shared" si="42"/>
        <v>0</v>
      </c>
      <c r="T85" s="199"/>
      <c r="U85" s="199"/>
      <c r="V85" s="199"/>
      <c r="W85" s="151">
        <f t="shared" si="33"/>
        <v>0</v>
      </c>
      <c r="X85" s="199"/>
      <c r="Y85" s="199"/>
      <c r="Z85" s="152" t="str">
        <f t="shared" si="43"/>
        <v/>
      </c>
      <c r="AA85" s="150">
        <f t="shared" ref="AA85:AA148" si="48">SUM(AB85:AD85)</f>
        <v>0</v>
      </c>
      <c r="AB85" s="151">
        <f t="shared" ref="AB85:AB148" si="49">AE85+AL85</f>
        <v>0</v>
      </c>
      <c r="AC85" s="199"/>
      <c r="AD85" s="199"/>
      <c r="AE85" s="151">
        <f t="shared" ref="AE85:AE148" si="50">SUM(AF85:AJ85)</f>
        <v>0</v>
      </c>
      <c r="AF85" s="202"/>
      <c r="AG85" s="333"/>
      <c r="AH85" s="202"/>
      <c r="AI85" s="333"/>
      <c r="AJ85" s="202"/>
      <c r="AK85" s="333"/>
      <c r="AL85" s="151">
        <f t="shared" ref="AL85:AL148" si="51">AM85+AN85</f>
        <v>0</v>
      </c>
      <c r="AM85" s="199"/>
      <c r="AN85" s="199"/>
      <c r="AO85" s="167">
        <f t="shared" si="34"/>
        <v>0</v>
      </c>
      <c r="AP85" s="167">
        <f t="shared" si="35"/>
        <v>0</v>
      </c>
      <c r="AQ85" s="152" t="str">
        <f t="shared" si="30"/>
        <v/>
      </c>
      <c r="AR85" s="207">
        <f t="shared" si="31"/>
        <v>0</v>
      </c>
      <c r="AS85" s="167">
        <f t="shared" si="44"/>
        <v>0</v>
      </c>
      <c r="AT85" s="167">
        <f>IFERROR((AR85/SUM('4_Структура пл.соб.'!$F$4:$F$6))*100,0)</f>
        <v>0</v>
      </c>
      <c r="AU85" s="207">
        <f t="shared" si="32"/>
        <v>0</v>
      </c>
      <c r="AV85" s="167">
        <f>IFERROR(AU85/'5_Розрахунок тарифів'!$H$7,0)</f>
        <v>0</v>
      </c>
      <c r="AW85" s="167">
        <f>IFERROR((AU85/SUM('4_Структура пл.соб.'!$F$4:$F$6))*100,0)</f>
        <v>0</v>
      </c>
      <c r="AX85" s="207">
        <f>IFERROR(AH85+(SUM($AC85:$AD85)/100*($AE$14/$AB$14*100))/SUM('4_Структура пл.соб.'!$B$5:$B$6)*'4_Структура пл.соб.'!$B$5,0)</f>
        <v>0</v>
      </c>
      <c r="AY85" s="167">
        <f>IFERROR(AX85/'5_Розрахунок тарифів'!$L$7,0)</f>
        <v>0</v>
      </c>
      <c r="AZ85" s="167">
        <f>IFERROR((AX85/SUM('4_Структура пл.соб.'!$F$4:$F$6))*100,0)</f>
        <v>0</v>
      </c>
      <c r="BA85" s="207">
        <f>IFERROR(AJ85+(SUM($AC85:$AD85)/100*($AE$14/$AB$14*100))/SUM('4_Структура пл.соб.'!$B$5:$B$6)*'4_Структура пл.соб.'!$B$6,0)</f>
        <v>0</v>
      </c>
      <c r="BB85" s="167">
        <f>IFERROR(BA85/'5_Розрахунок тарифів'!$P$7,0)</f>
        <v>0</v>
      </c>
      <c r="BC85" s="167">
        <f>IFERROR((BA85/SUM('4_Структура пл.соб.'!$F$4:$F$6))*100,0)</f>
        <v>0</v>
      </c>
      <c r="BD85" s="167">
        <f t="shared" si="45"/>
        <v>0</v>
      </c>
      <c r="BE85" s="167">
        <f t="shared" si="46"/>
        <v>0</v>
      </c>
      <c r="BF85" s="203"/>
      <c r="BG85" s="203"/>
    </row>
    <row r="86" spans="1:59" s="118" customFormat="1" x14ac:dyDescent="0.25">
      <c r="A86" s="128" t="str">
        <f>IF(ISBLANK(B86),"",COUNTA($B$11:B86))</f>
        <v/>
      </c>
      <c r="B86" s="200"/>
      <c r="C86" s="150">
        <f t="shared" si="36"/>
        <v>0</v>
      </c>
      <c r="D86" s="151">
        <f t="shared" si="37"/>
        <v>0</v>
      </c>
      <c r="E86" s="199"/>
      <c r="F86" s="199"/>
      <c r="G86" s="151">
        <f t="shared" si="38"/>
        <v>0</v>
      </c>
      <c r="H86" s="199"/>
      <c r="I86" s="199"/>
      <c r="J86" s="199"/>
      <c r="K86" s="151">
        <f t="shared" si="47"/>
        <v>0</v>
      </c>
      <c r="L86" s="199"/>
      <c r="M86" s="199"/>
      <c r="N86" s="152" t="str">
        <f t="shared" si="39"/>
        <v/>
      </c>
      <c r="O86" s="150">
        <f t="shared" si="40"/>
        <v>0</v>
      </c>
      <c r="P86" s="151">
        <f t="shared" si="41"/>
        <v>0</v>
      </c>
      <c r="Q86" s="199"/>
      <c r="R86" s="199"/>
      <c r="S86" s="151">
        <f t="shared" si="42"/>
        <v>0</v>
      </c>
      <c r="T86" s="199"/>
      <c r="U86" s="199"/>
      <c r="V86" s="199"/>
      <c r="W86" s="151">
        <f t="shared" si="33"/>
        <v>0</v>
      </c>
      <c r="X86" s="199"/>
      <c r="Y86" s="199"/>
      <c r="Z86" s="152" t="str">
        <f t="shared" si="43"/>
        <v/>
      </c>
      <c r="AA86" s="150">
        <f t="shared" si="48"/>
        <v>0</v>
      </c>
      <c r="AB86" s="151">
        <f t="shared" si="49"/>
        <v>0</v>
      </c>
      <c r="AC86" s="199"/>
      <c r="AD86" s="199"/>
      <c r="AE86" s="151">
        <f t="shared" si="50"/>
        <v>0</v>
      </c>
      <c r="AF86" s="202"/>
      <c r="AG86" s="333"/>
      <c r="AH86" s="202"/>
      <c r="AI86" s="333"/>
      <c r="AJ86" s="202"/>
      <c r="AK86" s="333"/>
      <c r="AL86" s="151">
        <f t="shared" si="51"/>
        <v>0</v>
      </c>
      <c r="AM86" s="199"/>
      <c r="AN86" s="199"/>
      <c r="AO86" s="167">
        <f t="shared" si="34"/>
        <v>0</v>
      </c>
      <c r="AP86" s="167">
        <f t="shared" si="35"/>
        <v>0</v>
      </c>
      <c r="AQ86" s="152" t="str">
        <f t="shared" si="30"/>
        <v/>
      </c>
      <c r="AR86" s="207">
        <f t="shared" si="31"/>
        <v>0</v>
      </c>
      <c r="AS86" s="167">
        <f t="shared" si="44"/>
        <v>0</v>
      </c>
      <c r="AT86" s="167">
        <f>IFERROR((AR86/SUM('4_Структура пл.соб.'!$F$4:$F$6))*100,0)</f>
        <v>0</v>
      </c>
      <c r="AU86" s="207">
        <f t="shared" si="32"/>
        <v>0</v>
      </c>
      <c r="AV86" s="167">
        <f>IFERROR(AU86/'5_Розрахунок тарифів'!$H$7,0)</f>
        <v>0</v>
      </c>
      <c r="AW86" s="167">
        <f>IFERROR((AU86/SUM('4_Структура пл.соб.'!$F$4:$F$6))*100,0)</f>
        <v>0</v>
      </c>
      <c r="AX86" s="207">
        <f>IFERROR(AH86+(SUM($AC86:$AD86)/100*($AE$14/$AB$14*100))/SUM('4_Структура пл.соб.'!$B$5:$B$6)*'4_Структура пл.соб.'!$B$5,0)</f>
        <v>0</v>
      </c>
      <c r="AY86" s="167">
        <f>IFERROR(AX86/'5_Розрахунок тарифів'!$L$7,0)</f>
        <v>0</v>
      </c>
      <c r="AZ86" s="167">
        <f>IFERROR((AX86/SUM('4_Структура пл.соб.'!$F$4:$F$6))*100,0)</f>
        <v>0</v>
      </c>
      <c r="BA86" s="207">
        <f>IFERROR(AJ86+(SUM($AC86:$AD86)/100*($AE$14/$AB$14*100))/SUM('4_Структура пл.соб.'!$B$5:$B$6)*'4_Структура пл.соб.'!$B$6,0)</f>
        <v>0</v>
      </c>
      <c r="BB86" s="167">
        <f>IFERROR(BA86/'5_Розрахунок тарифів'!$P$7,0)</f>
        <v>0</v>
      </c>
      <c r="BC86" s="167">
        <f>IFERROR((BA86/SUM('4_Структура пл.соб.'!$F$4:$F$6))*100,0)</f>
        <v>0</v>
      </c>
      <c r="BD86" s="167">
        <f t="shared" si="45"/>
        <v>0</v>
      </c>
      <c r="BE86" s="167">
        <f t="shared" si="46"/>
        <v>0</v>
      </c>
      <c r="BF86" s="203"/>
      <c r="BG86" s="203"/>
    </row>
    <row r="87" spans="1:59" s="118" customFormat="1" x14ac:dyDescent="0.25">
      <c r="A87" s="128" t="str">
        <f>IF(ISBLANK(B87),"",COUNTA($B$11:B87))</f>
        <v/>
      </c>
      <c r="B87" s="200"/>
      <c r="C87" s="150">
        <f t="shared" si="36"/>
        <v>0</v>
      </c>
      <c r="D87" s="151">
        <f t="shared" si="37"/>
        <v>0</v>
      </c>
      <c r="E87" s="199"/>
      <c r="F87" s="199"/>
      <c r="G87" s="151">
        <f t="shared" si="38"/>
        <v>0</v>
      </c>
      <c r="H87" s="199"/>
      <c r="I87" s="199"/>
      <c r="J87" s="199"/>
      <c r="K87" s="151">
        <f t="shared" si="47"/>
        <v>0</v>
      </c>
      <c r="L87" s="199"/>
      <c r="M87" s="199"/>
      <c r="N87" s="152" t="str">
        <f t="shared" si="39"/>
        <v/>
      </c>
      <c r="O87" s="150">
        <f t="shared" si="40"/>
        <v>0</v>
      </c>
      <c r="P87" s="151">
        <f t="shared" si="41"/>
        <v>0</v>
      </c>
      <c r="Q87" s="199"/>
      <c r="R87" s="199"/>
      <c r="S87" s="151">
        <f t="shared" si="42"/>
        <v>0</v>
      </c>
      <c r="T87" s="199"/>
      <c r="U87" s="199"/>
      <c r="V87" s="199"/>
      <c r="W87" s="151">
        <f t="shared" si="33"/>
        <v>0</v>
      </c>
      <c r="X87" s="199"/>
      <c r="Y87" s="199"/>
      <c r="Z87" s="152" t="str">
        <f t="shared" si="43"/>
        <v/>
      </c>
      <c r="AA87" s="150">
        <f t="shared" si="48"/>
        <v>0</v>
      </c>
      <c r="AB87" s="151">
        <f t="shared" si="49"/>
        <v>0</v>
      </c>
      <c r="AC87" s="199"/>
      <c r="AD87" s="199"/>
      <c r="AE87" s="151">
        <f t="shared" si="50"/>
        <v>0</v>
      </c>
      <c r="AF87" s="202"/>
      <c r="AG87" s="333"/>
      <c r="AH87" s="202"/>
      <c r="AI87" s="333"/>
      <c r="AJ87" s="202"/>
      <c r="AK87" s="333"/>
      <c r="AL87" s="151">
        <f t="shared" si="51"/>
        <v>0</v>
      </c>
      <c r="AM87" s="199"/>
      <c r="AN87" s="199"/>
      <c r="AO87" s="167">
        <f t="shared" si="34"/>
        <v>0</v>
      </c>
      <c r="AP87" s="167">
        <f t="shared" si="35"/>
        <v>0</v>
      </c>
      <c r="AQ87" s="152" t="str">
        <f t="shared" si="30"/>
        <v/>
      </c>
      <c r="AR87" s="207">
        <f t="shared" si="31"/>
        <v>0</v>
      </c>
      <c r="AS87" s="167">
        <f t="shared" si="44"/>
        <v>0</v>
      </c>
      <c r="AT87" s="167">
        <f>IFERROR((AR87/SUM('4_Структура пл.соб.'!$F$4:$F$6))*100,0)</f>
        <v>0</v>
      </c>
      <c r="AU87" s="207">
        <f t="shared" si="32"/>
        <v>0</v>
      </c>
      <c r="AV87" s="167">
        <f>IFERROR(AU87/'5_Розрахунок тарифів'!$H$7,0)</f>
        <v>0</v>
      </c>
      <c r="AW87" s="167">
        <f>IFERROR((AU87/SUM('4_Структура пл.соб.'!$F$4:$F$6))*100,0)</f>
        <v>0</v>
      </c>
      <c r="AX87" s="207">
        <f>IFERROR(AH87+(SUM($AC87:$AD87)/100*($AE$14/$AB$14*100))/SUM('4_Структура пл.соб.'!$B$5:$B$6)*'4_Структура пл.соб.'!$B$5,0)</f>
        <v>0</v>
      </c>
      <c r="AY87" s="167">
        <f>IFERROR(AX87/'5_Розрахунок тарифів'!$L$7,0)</f>
        <v>0</v>
      </c>
      <c r="AZ87" s="167">
        <f>IFERROR((AX87/SUM('4_Структура пл.соб.'!$F$4:$F$6))*100,0)</f>
        <v>0</v>
      </c>
      <c r="BA87" s="207">
        <f>IFERROR(AJ87+(SUM($AC87:$AD87)/100*($AE$14/$AB$14*100))/SUM('4_Структура пл.соб.'!$B$5:$B$6)*'4_Структура пл.соб.'!$B$6,0)</f>
        <v>0</v>
      </c>
      <c r="BB87" s="167">
        <f>IFERROR(BA87/'5_Розрахунок тарифів'!$P$7,0)</f>
        <v>0</v>
      </c>
      <c r="BC87" s="167">
        <f>IFERROR((BA87/SUM('4_Структура пл.соб.'!$F$4:$F$6))*100,0)</f>
        <v>0</v>
      </c>
      <c r="BD87" s="167">
        <f t="shared" si="45"/>
        <v>0</v>
      </c>
      <c r="BE87" s="167">
        <f t="shared" si="46"/>
        <v>0</v>
      </c>
      <c r="BF87" s="203"/>
      <c r="BG87" s="203"/>
    </row>
    <row r="88" spans="1:59" s="118" customFormat="1" x14ac:dyDescent="0.25">
      <c r="A88" s="128" t="str">
        <f>IF(ISBLANK(B88),"",COUNTA($B$11:B88))</f>
        <v/>
      </c>
      <c r="B88" s="200"/>
      <c r="C88" s="150">
        <f t="shared" si="36"/>
        <v>0</v>
      </c>
      <c r="D88" s="151">
        <f t="shared" si="37"/>
        <v>0</v>
      </c>
      <c r="E88" s="199"/>
      <c r="F88" s="199"/>
      <c r="G88" s="151">
        <f t="shared" si="38"/>
        <v>0</v>
      </c>
      <c r="H88" s="199"/>
      <c r="I88" s="199"/>
      <c r="J88" s="199"/>
      <c r="K88" s="151">
        <f t="shared" si="47"/>
        <v>0</v>
      </c>
      <c r="L88" s="199"/>
      <c r="M88" s="199"/>
      <c r="N88" s="152" t="str">
        <f t="shared" si="39"/>
        <v/>
      </c>
      <c r="O88" s="150">
        <f t="shared" si="40"/>
        <v>0</v>
      </c>
      <c r="P88" s="151">
        <f t="shared" si="41"/>
        <v>0</v>
      </c>
      <c r="Q88" s="199"/>
      <c r="R88" s="199"/>
      <c r="S88" s="151">
        <f t="shared" si="42"/>
        <v>0</v>
      </c>
      <c r="T88" s="199"/>
      <c r="U88" s="199"/>
      <c r="V88" s="199"/>
      <c r="W88" s="151">
        <f t="shared" si="33"/>
        <v>0</v>
      </c>
      <c r="X88" s="199"/>
      <c r="Y88" s="199"/>
      <c r="Z88" s="152" t="str">
        <f t="shared" si="43"/>
        <v/>
      </c>
      <c r="AA88" s="150">
        <f t="shared" si="48"/>
        <v>0</v>
      </c>
      <c r="AB88" s="151">
        <f t="shared" si="49"/>
        <v>0</v>
      </c>
      <c r="AC88" s="199"/>
      <c r="AD88" s="199"/>
      <c r="AE88" s="151">
        <f t="shared" si="50"/>
        <v>0</v>
      </c>
      <c r="AF88" s="202"/>
      <c r="AG88" s="333"/>
      <c r="AH88" s="202"/>
      <c r="AI88" s="333"/>
      <c r="AJ88" s="202"/>
      <c r="AK88" s="333"/>
      <c r="AL88" s="151">
        <f t="shared" si="51"/>
        <v>0</v>
      </c>
      <c r="AM88" s="199"/>
      <c r="AN88" s="199"/>
      <c r="AO88" s="167">
        <f t="shared" si="34"/>
        <v>0</v>
      </c>
      <c r="AP88" s="167">
        <f t="shared" si="35"/>
        <v>0</v>
      </c>
      <c r="AQ88" s="152" t="str">
        <f t="shared" si="30"/>
        <v/>
      </c>
      <c r="AR88" s="207">
        <f t="shared" si="31"/>
        <v>0</v>
      </c>
      <c r="AS88" s="167">
        <f t="shared" si="44"/>
        <v>0</v>
      </c>
      <c r="AT88" s="167">
        <f>IFERROR((AR88/SUM('4_Структура пл.соб.'!$F$4:$F$6))*100,0)</f>
        <v>0</v>
      </c>
      <c r="AU88" s="207">
        <f t="shared" si="32"/>
        <v>0</v>
      </c>
      <c r="AV88" s="167">
        <f>IFERROR(AU88/'5_Розрахунок тарифів'!$H$7,0)</f>
        <v>0</v>
      </c>
      <c r="AW88" s="167">
        <f>IFERROR((AU88/SUM('4_Структура пл.соб.'!$F$4:$F$6))*100,0)</f>
        <v>0</v>
      </c>
      <c r="AX88" s="207">
        <f>IFERROR(AH88+(SUM($AC88:$AD88)/100*($AE$14/$AB$14*100))/SUM('4_Структура пл.соб.'!$B$5:$B$6)*'4_Структура пл.соб.'!$B$5,0)</f>
        <v>0</v>
      </c>
      <c r="AY88" s="167">
        <f>IFERROR(AX88/'5_Розрахунок тарифів'!$L$7,0)</f>
        <v>0</v>
      </c>
      <c r="AZ88" s="167">
        <f>IFERROR((AX88/SUM('4_Структура пл.соб.'!$F$4:$F$6))*100,0)</f>
        <v>0</v>
      </c>
      <c r="BA88" s="207">
        <f>IFERROR(AJ88+(SUM($AC88:$AD88)/100*($AE$14/$AB$14*100))/SUM('4_Структура пл.соб.'!$B$5:$B$6)*'4_Структура пл.соб.'!$B$6,0)</f>
        <v>0</v>
      </c>
      <c r="BB88" s="167">
        <f>IFERROR(BA88/'5_Розрахунок тарифів'!$P$7,0)</f>
        <v>0</v>
      </c>
      <c r="BC88" s="167">
        <f>IFERROR((BA88/SUM('4_Структура пл.соб.'!$F$4:$F$6))*100,0)</f>
        <v>0</v>
      </c>
      <c r="BD88" s="167">
        <f t="shared" si="45"/>
        <v>0</v>
      </c>
      <c r="BE88" s="167">
        <f t="shared" si="46"/>
        <v>0</v>
      </c>
      <c r="BF88" s="203"/>
      <c r="BG88" s="203"/>
    </row>
    <row r="89" spans="1:59" s="118" customFormat="1" x14ac:dyDescent="0.25">
      <c r="A89" s="128" t="str">
        <f>IF(ISBLANK(B89),"",COUNTA($B$11:B89))</f>
        <v/>
      </c>
      <c r="B89" s="200"/>
      <c r="C89" s="150">
        <f t="shared" si="36"/>
        <v>0</v>
      </c>
      <c r="D89" s="151">
        <f t="shared" si="37"/>
        <v>0</v>
      </c>
      <c r="E89" s="199"/>
      <c r="F89" s="199"/>
      <c r="G89" s="151">
        <f t="shared" si="38"/>
        <v>0</v>
      </c>
      <c r="H89" s="199"/>
      <c r="I89" s="199"/>
      <c r="J89" s="199"/>
      <c r="K89" s="151">
        <f t="shared" si="47"/>
        <v>0</v>
      </c>
      <c r="L89" s="199"/>
      <c r="M89" s="199"/>
      <c r="N89" s="152" t="str">
        <f t="shared" si="39"/>
        <v/>
      </c>
      <c r="O89" s="150">
        <f t="shared" si="40"/>
        <v>0</v>
      </c>
      <c r="P89" s="151">
        <f t="shared" si="41"/>
        <v>0</v>
      </c>
      <c r="Q89" s="199"/>
      <c r="R89" s="199"/>
      <c r="S89" s="151">
        <f t="shared" si="42"/>
        <v>0</v>
      </c>
      <c r="T89" s="199"/>
      <c r="U89" s="199"/>
      <c r="V89" s="199"/>
      <c r="W89" s="151">
        <f t="shared" si="33"/>
        <v>0</v>
      </c>
      <c r="X89" s="199"/>
      <c r="Y89" s="199"/>
      <c r="Z89" s="152" t="str">
        <f t="shared" si="43"/>
        <v/>
      </c>
      <c r="AA89" s="150">
        <f t="shared" si="48"/>
        <v>0</v>
      </c>
      <c r="AB89" s="151">
        <f t="shared" si="49"/>
        <v>0</v>
      </c>
      <c r="AC89" s="199"/>
      <c r="AD89" s="199"/>
      <c r="AE89" s="151">
        <f t="shared" si="50"/>
        <v>0</v>
      </c>
      <c r="AF89" s="202"/>
      <c r="AG89" s="333"/>
      <c r="AH89" s="202"/>
      <c r="AI89" s="333"/>
      <c r="AJ89" s="202"/>
      <c r="AK89" s="333"/>
      <c r="AL89" s="151">
        <f t="shared" si="51"/>
        <v>0</v>
      </c>
      <c r="AM89" s="199"/>
      <c r="AN89" s="199"/>
      <c r="AO89" s="167">
        <f t="shared" si="34"/>
        <v>0</v>
      </c>
      <c r="AP89" s="167">
        <f t="shared" si="35"/>
        <v>0</v>
      </c>
      <c r="AQ89" s="152" t="str">
        <f t="shared" si="30"/>
        <v/>
      </c>
      <c r="AR89" s="207">
        <f t="shared" si="31"/>
        <v>0</v>
      </c>
      <c r="AS89" s="167">
        <f t="shared" si="44"/>
        <v>0</v>
      </c>
      <c r="AT89" s="167">
        <f>IFERROR((AR89/SUM('4_Структура пл.соб.'!$F$4:$F$6))*100,0)</f>
        <v>0</v>
      </c>
      <c r="AU89" s="207">
        <f t="shared" si="32"/>
        <v>0</v>
      </c>
      <c r="AV89" s="167">
        <f>IFERROR(AU89/'5_Розрахунок тарифів'!$H$7,0)</f>
        <v>0</v>
      </c>
      <c r="AW89" s="167">
        <f>IFERROR((AU89/SUM('4_Структура пл.соб.'!$F$4:$F$6))*100,0)</f>
        <v>0</v>
      </c>
      <c r="AX89" s="207">
        <f>IFERROR(AH89+(SUM($AC89:$AD89)/100*($AE$14/$AB$14*100))/SUM('4_Структура пл.соб.'!$B$5:$B$6)*'4_Структура пл.соб.'!$B$5,0)</f>
        <v>0</v>
      </c>
      <c r="AY89" s="167">
        <f>IFERROR(AX89/'5_Розрахунок тарифів'!$L$7,0)</f>
        <v>0</v>
      </c>
      <c r="AZ89" s="167">
        <f>IFERROR((AX89/SUM('4_Структура пл.соб.'!$F$4:$F$6))*100,0)</f>
        <v>0</v>
      </c>
      <c r="BA89" s="207">
        <f>IFERROR(AJ89+(SUM($AC89:$AD89)/100*($AE$14/$AB$14*100))/SUM('4_Структура пл.соб.'!$B$5:$B$6)*'4_Структура пл.соб.'!$B$6,0)</f>
        <v>0</v>
      </c>
      <c r="BB89" s="167">
        <f>IFERROR(BA89/'5_Розрахунок тарифів'!$P$7,0)</f>
        <v>0</v>
      </c>
      <c r="BC89" s="167">
        <f>IFERROR((BA89/SUM('4_Структура пл.соб.'!$F$4:$F$6))*100,0)</f>
        <v>0</v>
      </c>
      <c r="BD89" s="167">
        <f t="shared" si="45"/>
        <v>0</v>
      </c>
      <c r="BE89" s="167">
        <f t="shared" si="46"/>
        <v>0</v>
      </c>
      <c r="BF89" s="203"/>
      <c r="BG89" s="203"/>
    </row>
    <row r="90" spans="1:59" s="118" customFormat="1" x14ac:dyDescent="0.25">
      <c r="A90" s="128" t="str">
        <f>IF(ISBLANK(B90),"",COUNTA($B$11:B90))</f>
        <v/>
      </c>
      <c r="B90" s="200"/>
      <c r="C90" s="150">
        <f t="shared" si="36"/>
        <v>0</v>
      </c>
      <c r="D90" s="151">
        <f t="shared" si="37"/>
        <v>0</v>
      </c>
      <c r="E90" s="199"/>
      <c r="F90" s="199"/>
      <c r="G90" s="151">
        <f t="shared" si="38"/>
        <v>0</v>
      </c>
      <c r="H90" s="199"/>
      <c r="I90" s="199"/>
      <c r="J90" s="199"/>
      <c r="K90" s="151">
        <f t="shared" si="47"/>
        <v>0</v>
      </c>
      <c r="L90" s="199"/>
      <c r="M90" s="199"/>
      <c r="N90" s="152" t="str">
        <f t="shared" si="39"/>
        <v/>
      </c>
      <c r="O90" s="150">
        <f t="shared" si="40"/>
        <v>0</v>
      </c>
      <c r="P90" s="151">
        <f t="shared" si="41"/>
        <v>0</v>
      </c>
      <c r="Q90" s="199"/>
      <c r="R90" s="199"/>
      <c r="S90" s="151">
        <f t="shared" si="42"/>
        <v>0</v>
      </c>
      <c r="T90" s="199"/>
      <c r="U90" s="199"/>
      <c r="V90" s="199"/>
      <c r="W90" s="151">
        <f t="shared" si="33"/>
        <v>0</v>
      </c>
      <c r="X90" s="199"/>
      <c r="Y90" s="199"/>
      <c r="Z90" s="152" t="str">
        <f t="shared" si="43"/>
        <v/>
      </c>
      <c r="AA90" s="150">
        <f t="shared" si="48"/>
        <v>0</v>
      </c>
      <c r="AB90" s="151">
        <f t="shared" si="49"/>
        <v>0</v>
      </c>
      <c r="AC90" s="199"/>
      <c r="AD90" s="199"/>
      <c r="AE90" s="151">
        <f t="shared" si="50"/>
        <v>0</v>
      </c>
      <c r="AF90" s="202"/>
      <c r="AG90" s="333"/>
      <c r="AH90" s="202"/>
      <c r="AI90" s="333"/>
      <c r="AJ90" s="202"/>
      <c r="AK90" s="333"/>
      <c r="AL90" s="151">
        <f t="shared" si="51"/>
        <v>0</v>
      </c>
      <c r="AM90" s="199"/>
      <c r="AN90" s="199"/>
      <c r="AO90" s="167">
        <f t="shared" si="34"/>
        <v>0</v>
      </c>
      <c r="AP90" s="167">
        <f t="shared" si="35"/>
        <v>0</v>
      </c>
      <c r="AQ90" s="152" t="str">
        <f t="shared" si="30"/>
        <v/>
      </c>
      <c r="AR90" s="207">
        <f t="shared" si="31"/>
        <v>0</v>
      </c>
      <c r="AS90" s="167">
        <f t="shared" si="44"/>
        <v>0</v>
      </c>
      <c r="AT90" s="167">
        <f>IFERROR((AR90/SUM('4_Структура пл.соб.'!$F$4:$F$6))*100,0)</f>
        <v>0</v>
      </c>
      <c r="AU90" s="207">
        <f t="shared" si="32"/>
        <v>0</v>
      </c>
      <c r="AV90" s="167">
        <f>IFERROR(AU90/'5_Розрахунок тарифів'!$H$7,0)</f>
        <v>0</v>
      </c>
      <c r="AW90" s="167">
        <f>IFERROR((AU90/SUM('4_Структура пл.соб.'!$F$4:$F$6))*100,0)</f>
        <v>0</v>
      </c>
      <c r="AX90" s="207">
        <f>IFERROR(AH90+(SUM($AC90:$AD90)/100*($AE$14/$AB$14*100))/SUM('4_Структура пл.соб.'!$B$5:$B$6)*'4_Структура пл.соб.'!$B$5,0)</f>
        <v>0</v>
      </c>
      <c r="AY90" s="167">
        <f>IFERROR(AX90/'5_Розрахунок тарифів'!$L$7,0)</f>
        <v>0</v>
      </c>
      <c r="AZ90" s="167">
        <f>IFERROR((AX90/SUM('4_Структура пл.соб.'!$F$4:$F$6))*100,0)</f>
        <v>0</v>
      </c>
      <c r="BA90" s="207">
        <f>IFERROR(AJ90+(SUM($AC90:$AD90)/100*($AE$14/$AB$14*100))/SUM('4_Структура пл.соб.'!$B$5:$B$6)*'4_Структура пл.соб.'!$B$6,0)</f>
        <v>0</v>
      </c>
      <c r="BB90" s="167">
        <f>IFERROR(BA90/'5_Розрахунок тарифів'!$P$7,0)</f>
        <v>0</v>
      </c>
      <c r="BC90" s="167">
        <f>IFERROR((BA90/SUM('4_Структура пл.соб.'!$F$4:$F$6))*100,0)</f>
        <v>0</v>
      </c>
      <c r="BD90" s="167">
        <f t="shared" si="45"/>
        <v>0</v>
      </c>
      <c r="BE90" s="167">
        <f t="shared" si="46"/>
        <v>0</v>
      </c>
      <c r="BF90" s="203"/>
      <c r="BG90" s="203"/>
    </row>
    <row r="91" spans="1:59" s="118" customFormat="1" x14ac:dyDescent="0.25">
      <c r="A91" s="128" t="str">
        <f>IF(ISBLANK(B91),"",COUNTA($B$11:B91))</f>
        <v/>
      </c>
      <c r="B91" s="200"/>
      <c r="C91" s="150">
        <f t="shared" si="36"/>
        <v>0</v>
      </c>
      <c r="D91" s="151">
        <f t="shared" si="37"/>
        <v>0</v>
      </c>
      <c r="E91" s="199"/>
      <c r="F91" s="199"/>
      <c r="G91" s="151">
        <f t="shared" si="38"/>
        <v>0</v>
      </c>
      <c r="H91" s="199"/>
      <c r="I91" s="199"/>
      <c r="J91" s="199"/>
      <c r="K91" s="151">
        <f t="shared" si="47"/>
        <v>0</v>
      </c>
      <c r="L91" s="199"/>
      <c r="M91" s="199"/>
      <c r="N91" s="152" t="str">
        <f t="shared" si="39"/>
        <v/>
      </c>
      <c r="O91" s="150">
        <f t="shared" si="40"/>
        <v>0</v>
      </c>
      <c r="P91" s="151">
        <f t="shared" si="41"/>
        <v>0</v>
      </c>
      <c r="Q91" s="199"/>
      <c r="R91" s="199"/>
      <c r="S91" s="151">
        <f t="shared" si="42"/>
        <v>0</v>
      </c>
      <c r="T91" s="199"/>
      <c r="U91" s="199"/>
      <c r="V91" s="199"/>
      <c r="W91" s="151">
        <f t="shared" si="33"/>
        <v>0</v>
      </c>
      <c r="X91" s="199"/>
      <c r="Y91" s="199"/>
      <c r="Z91" s="152" t="str">
        <f t="shared" si="43"/>
        <v/>
      </c>
      <c r="AA91" s="150">
        <f t="shared" si="48"/>
        <v>0</v>
      </c>
      <c r="AB91" s="151">
        <f t="shared" si="49"/>
        <v>0</v>
      </c>
      <c r="AC91" s="199"/>
      <c r="AD91" s="199"/>
      <c r="AE91" s="151">
        <f t="shared" si="50"/>
        <v>0</v>
      </c>
      <c r="AF91" s="202"/>
      <c r="AG91" s="333"/>
      <c r="AH91" s="202"/>
      <c r="AI91" s="333"/>
      <c r="AJ91" s="202"/>
      <c r="AK91" s="333"/>
      <c r="AL91" s="151">
        <f t="shared" si="51"/>
        <v>0</v>
      </c>
      <c r="AM91" s="199"/>
      <c r="AN91" s="199"/>
      <c r="AO91" s="167">
        <f t="shared" si="34"/>
        <v>0</v>
      </c>
      <c r="AP91" s="167">
        <f t="shared" si="35"/>
        <v>0</v>
      </c>
      <c r="AQ91" s="152" t="str">
        <f t="shared" si="30"/>
        <v/>
      </c>
      <c r="AR91" s="207">
        <f t="shared" si="31"/>
        <v>0</v>
      </c>
      <c r="AS91" s="167">
        <f t="shared" si="44"/>
        <v>0</v>
      </c>
      <c r="AT91" s="167">
        <f>IFERROR((AR91/SUM('4_Структура пл.соб.'!$F$4:$F$6))*100,0)</f>
        <v>0</v>
      </c>
      <c r="AU91" s="207">
        <f t="shared" si="32"/>
        <v>0</v>
      </c>
      <c r="AV91" s="167">
        <f>IFERROR(AU91/'5_Розрахунок тарифів'!$H$7,0)</f>
        <v>0</v>
      </c>
      <c r="AW91" s="167">
        <f>IFERROR((AU91/SUM('4_Структура пл.соб.'!$F$4:$F$6))*100,0)</f>
        <v>0</v>
      </c>
      <c r="AX91" s="207">
        <f>IFERROR(AH91+(SUM($AC91:$AD91)/100*($AE$14/$AB$14*100))/SUM('4_Структура пл.соб.'!$B$5:$B$6)*'4_Структура пл.соб.'!$B$5,0)</f>
        <v>0</v>
      </c>
      <c r="AY91" s="167">
        <f>IFERROR(AX91/'5_Розрахунок тарифів'!$L$7,0)</f>
        <v>0</v>
      </c>
      <c r="AZ91" s="167">
        <f>IFERROR((AX91/SUM('4_Структура пл.соб.'!$F$4:$F$6))*100,0)</f>
        <v>0</v>
      </c>
      <c r="BA91" s="207">
        <f>IFERROR(AJ91+(SUM($AC91:$AD91)/100*($AE$14/$AB$14*100))/SUM('4_Структура пл.соб.'!$B$5:$B$6)*'4_Структура пл.соб.'!$B$6,0)</f>
        <v>0</v>
      </c>
      <c r="BB91" s="167">
        <f>IFERROR(BA91/'5_Розрахунок тарифів'!$P$7,0)</f>
        <v>0</v>
      </c>
      <c r="BC91" s="167">
        <f>IFERROR((BA91/SUM('4_Структура пл.соб.'!$F$4:$F$6))*100,0)</f>
        <v>0</v>
      </c>
      <c r="BD91" s="167">
        <f t="shared" si="45"/>
        <v>0</v>
      </c>
      <c r="BE91" s="167">
        <f t="shared" si="46"/>
        <v>0</v>
      </c>
      <c r="BF91" s="203"/>
      <c r="BG91" s="203"/>
    </row>
    <row r="92" spans="1:59" s="118" customFormat="1" x14ac:dyDescent="0.25">
      <c r="A92" s="128" t="str">
        <f>IF(ISBLANK(B92),"",COUNTA($B$11:B92))</f>
        <v/>
      </c>
      <c r="B92" s="200"/>
      <c r="C92" s="150">
        <f t="shared" si="36"/>
        <v>0</v>
      </c>
      <c r="D92" s="151">
        <f t="shared" si="37"/>
        <v>0</v>
      </c>
      <c r="E92" s="199"/>
      <c r="F92" s="199"/>
      <c r="G92" s="151">
        <f t="shared" si="38"/>
        <v>0</v>
      </c>
      <c r="H92" s="199"/>
      <c r="I92" s="199"/>
      <c r="J92" s="199"/>
      <c r="K92" s="151">
        <f t="shared" si="47"/>
        <v>0</v>
      </c>
      <c r="L92" s="199"/>
      <c r="M92" s="199"/>
      <c r="N92" s="152" t="str">
        <f t="shared" si="39"/>
        <v/>
      </c>
      <c r="O92" s="150">
        <f t="shared" si="40"/>
        <v>0</v>
      </c>
      <c r="P92" s="151">
        <f t="shared" si="41"/>
        <v>0</v>
      </c>
      <c r="Q92" s="199"/>
      <c r="R92" s="199"/>
      <c r="S92" s="151">
        <f t="shared" si="42"/>
        <v>0</v>
      </c>
      <c r="T92" s="199"/>
      <c r="U92" s="199"/>
      <c r="V92" s="199"/>
      <c r="W92" s="151">
        <f t="shared" si="33"/>
        <v>0</v>
      </c>
      <c r="X92" s="199"/>
      <c r="Y92" s="199"/>
      <c r="Z92" s="152" t="str">
        <f t="shared" si="43"/>
        <v/>
      </c>
      <c r="AA92" s="150">
        <f t="shared" si="48"/>
        <v>0</v>
      </c>
      <c r="AB92" s="151">
        <f t="shared" si="49"/>
        <v>0</v>
      </c>
      <c r="AC92" s="199"/>
      <c r="AD92" s="199"/>
      <c r="AE92" s="151">
        <f t="shared" si="50"/>
        <v>0</v>
      </c>
      <c r="AF92" s="202"/>
      <c r="AG92" s="333"/>
      <c r="AH92" s="202"/>
      <c r="AI92" s="333"/>
      <c r="AJ92" s="202"/>
      <c r="AK92" s="333"/>
      <c r="AL92" s="151">
        <f t="shared" si="51"/>
        <v>0</v>
      </c>
      <c r="AM92" s="199"/>
      <c r="AN92" s="199"/>
      <c r="AO92" s="167">
        <f t="shared" si="34"/>
        <v>0</v>
      </c>
      <c r="AP92" s="167">
        <f t="shared" si="35"/>
        <v>0</v>
      </c>
      <c r="AQ92" s="152" t="str">
        <f t="shared" si="30"/>
        <v/>
      </c>
      <c r="AR92" s="207">
        <f t="shared" si="31"/>
        <v>0</v>
      </c>
      <c r="AS92" s="167">
        <f t="shared" si="44"/>
        <v>0</v>
      </c>
      <c r="AT92" s="167">
        <f>IFERROR((AR92/SUM('4_Структура пл.соб.'!$F$4:$F$6))*100,0)</f>
        <v>0</v>
      </c>
      <c r="AU92" s="207">
        <f t="shared" si="32"/>
        <v>0</v>
      </c>
      <c r="AV92" s="167">
        <f>IFERROR(AU92/'5_Розрахунок тарифів'!$H$7,0)</f>
        <v>0</v>
      </c>
      <c r="AW92" s="167">
        <f>IFERROR((AU92/SUM('4_Структура пл.соб.'!$F$4:$F$6))*100,0)</f>
        <v>0</v>
      </c>
      <c r="AX92" s="207">
        <f>IFERROR(AH92+(SUM($AC92:$AD92)/100*($AE$14/$AB$14*100))/SUM('4_Структура пл.соб.'!$B$5:$B$6)*'4_Структура пл.соб.'!$B$5,0)</f>
        <v>0</v>
      </c>
      <c r="AY92" s="167">
        <f>IFERROR(AX92/'5_Розрахунок тарифів'!$L$7,0)</f>
        <v>0</v>
      </c>
      <c r="AZ92" s="167">
        <f>IFERROR((AX92/SUM('4_Структура пл.соб.'!$F$4:$F$6))*100,0)</f>
        <v>0</v>
      </c>
      <c r="BA92" s="207">
        <f>IFERROR(AJ92+(SUM($AC92:$AD92)/100*($AE$14/$AB$14*100))/SUM('4_Структура пл.соб.'!$B$5:$B$6)*'4_Структура пл.соб.'!$B$6,0)</f>
        <v>0</v>
      </c>
      <c r="BB92" s="167">
        <f>IFERROR(BA92/'5_Розрахунок тарифів'!$P$7,0)</f>
        <v>0</v>
      </c>
      <c r="BC92" s="167">
        <f>IFERROR((BA92/SUM('4_Структура пл.соб.'!$F$4:$F$6))*100,0)</f>
        <v>0</v>
      </c>
      <c r="BD92" s="167">
        <f t="shared" si="45"/>
        <v>0</v>
      </c>
      <c r="BE92" s="167">
        <f t="shared" si="46"/>
        <v>0</v>
      </c>
      <c r="BF92" s="203"/>
      <c r="BG92" s="203"/>
    </row>
    <row r="93" spans="1:59" s="118" customFormat="1" x14ac:dyDescent="0.25">
      <c r="A93" s="128" t="str">
        <f>IF(ISBLANK(B93),"",COUNTA($B$11:B93))</f>
        <v/>
      </c>
      <c r="B93" s="200"/>
      <c r="C93" s="150">
        <f t="shared" si="36"/>
        <v>0</v>
      </c>
      <c r="D93" s="151">
        <f t="shared" si="37"/>
        <v>0</v>
      </c>
      <c r="E93" s="199"/>
      <c r="F93" s="199"/>
      <c r="G93" s="151">
        <f t="shared" si="38"/>
        <v>0</v>
      </c>
      <c r="H93" s="199"/>
      <c r="I93" s="199"/>
      <c r="J93" s="199"/>
      <c r="K93" s="151">
        <f t="shared" si="47"/>
        <v>0</v>
      </c>
      <c r="L93" s="199"/>
      <c r="M93" s="199"/>
      <c r="N93" s="152" t="str">
        <f t="shared" si="39"/>
        <v/>
      </c>
      <c r="O93" s="150">
        <f t="shared" si="40"/>
        <v>0</v>
      </c>
      <c r="P93" s="151">
        <f t="shared" si="41"/>
        <v>0</v>
      </c>
      <c r="Q93" s="199"/>
      <c r="R93" s="199"/>
      <c r="S93" s="151">
        <f t="shared" si="42"/>
        <v>0</v>
      </c>
      <c r="T93" s="199"/>
      <c r="U93" s="199"/>
      <c r="V93" s="199"/>
      <c r="W93" s="151">
        <f t="shared" si="33"/>
        <v>0</v>
      </c>
      <c r="X93" s="199"/>
      <c r="Y93" s="199"/>
      <c r="Z93" s="152" t="str">
        <f t="shared" si="43"/>
        <v/>
      </c>
      <c r="AA93" s="150">
        <f t="shared" si="48"/>
        <v>0</v>
      </c>
      <c r="AB93" s="151">
        <f t="shared" si="49"/>
        <v>0</v>
      </c>
      <c r="AC93" s="199"/>
      <c r="AD93" s="199"/>
      <c r="AE93" s="151">
        <f t="shared" si="50"/>
        <v>0</v>
      </c>
      <c r="AF93" s="202"/>
      <c r="AG93" s="333"/>
      <c r="AH93" s="202"/>
      <c r="AI93" s="333"/>
      <c r="AJ93" s="202"/>
      <c r="AK93" s="333"/>
      <c r="AL93" s="151">
        <f t="shared" si="51"/>
        <v>0</v>
      </c>
      <c r="AM93" s="199"/>
      <c r="AN93" s="199"/>
      <c r="AO93" s="167">
        <f t="shared" si="34"/>
        <v>0</v>
      </c>
      <c r="AP93" s="167">
        <f t="shared" si="35"/>
        <v>0</v>
      </c>
      <c r="AQ93" s="152" t="str">
        <f t="shared" si="30"/>
        <v/>
      </c>
      <c r="AR93" s="207">
        <f t="shared" si="31"/>
        <v>0</v>
      </c>
      <c r="AS93" s="167">
        <f t="shared" si="44"/>
        <v>0</v>
      </c>
      <c r="AT93" s="167">
        <f>IFERROR((AR93/SUM('4_Структура пл.соб.'!$F$4:$F$6))*100,0)</f>
        <v>0</v>
      </c>
      <c r="AU93" s="207">
        <f t="shared" si="32"/>
        <v>0</v>
      </c>
      <c r="AV93" s="167">
        <f>IFERROR(AU93/'5_Розрахунок тарифів'!$H$7,0)</f>
        <v>0</v>
      </c>
      <c r="AW93" s="167">
        <f>IFERROR((AU93/SUM('4_Структура пл.соб.'!$F$4:$F$6))*100,0)</f>
        <v>0</v>
      </c>
      <c r="AX93" s="207">
        <f>IFERROR(AH93+(SUM($AC93:$AD93)/100*($AE$14/$AB$14*100))/SUM('4_Структура пл.соб.'!$B$5:$B$6)*'4_Структура пл.соб.'!$B$5,0)</f>
        <v>0</v>
      </c>
      <c r="AY93" s="167">
        <f>IFERROR(AX93/'5_Розрахунок тарифів'!$L$7,0)</f>
        <v>0</v>
      </c>
      <c r="AZ93" s="167">
        <f>IFERROR((AX93/SUM('4_Структура пл.соб.'!$F$4:$F$6))*100,0)</f>
        <v>0</v>
      </c>
      <c r="BA93" s="207">
        <f>IFERROR(AJ93+(SUM($AC93:$AD93)/100*($AE$14/$AB$14*100))/SUM('4_Структура пл.соб.'!$B$5:$B$6)*'4_Структура пл.соб.'!$B$6,0)</f>
        <v>0</v>
      </c>
      <c r="BB93" s="167">
        <f>IFERROR(BA93/'5_Розрахунок тарифів'!$P$7,0)</f>
        <v>0</v>
      </c>
      <c r="BC93" s="167">
        <f>IFERROR((BA93/SUM('4_Структура пл.соб.'!$F$4:$F$6))*100,0)</f>
        <v>0</v>
      </c>
      <c r="BD93" s="167">
        <f t="shared" si="45"/>
        <v>0</v>
      </c>
      <c r="BE93" s="167">
        <f t="shared" si="46"/>
        <v>0</v>
      </c>
      <c r="BF93" s="203"/>
      <c r="BG93" s="203"/>
    </row>
    <row r="94" spans="1:59" s="118" customFormat="1" x14ac:dyDescent="0.25">
      <c r="A94" s="128" t="str">
        <f>IF(ISBLANK(B94),"",COUNTA($B$11:B94))</f>
        <v/>
      </c>
      <c r="B94" s="200"/>
      <c r="C94" s="150">
        <f t="shared" si="36"/>
        <v>0</v>
      </c>
      <c r="D94" s="151">
        <f t="shared" si="37"/>
        <v>0</v>
      </c>
      <c r="E94" s="199"/>
      <c r="F94" s="199"/>
      <c r="G94" s="151">
        <f t="shared" si="38"/>
        <v>0</v>
      </c>
      <c r="H94" s="199"/>
      <c r="I94" s="199"/>
      <c r="J94" s="199"/>
      <c r="K94" s="151">
        <f t="shared" si="47"/>
        <v>0</v>
      </c>
      <c r="L94" s="199"/>
      <c r="M94" s="199"/>
      <c r="N94" s="152" t="str">
        <f t="shared" si="39"/>
        <v/>
      </c>
      <c r="O94" s="150">
        <f t="shared" si="40"/>
        <v>0</v>
      </c>
      <c r="P94" s="151">
        <f t="shared" si="41"/>
        <v>0</v>
      </c>
      <c r="Q94" s="199"/>
      <c r="R94" s="199"/>
      <c r="S94" s="151">
        <f t="shared" si="42"/>
        <v>0</v>
      </c>
      <c r="T94" s="199"/>
      <c r="U94" s="199"/>
      <c r="V94" s="199"/>
      <c r="W94" s="151">
        <f t="shared" si="33"/>
        <v>0</v>
      </c>
      <c r="X94" s="199"/>
      <c r="Y94" s="199"/>
      <c r="Z94" s="152" t="str">
        <f t="shared" si="43"/>
        <v/>
      </c>
      <c r="AA94" s="150">
        <f t="shared" si="48"/>
        <v>0</v>
      </c>
      <c r="AB94" s="151">
        <f t="shared" si="49"/>
        <v>0</v>
      </c>
      <c r="AC94" s="199"/>
      <c r="AD94" s="199"/>
      <c r="AE94" s="151">
        <f t="shared" si="50"/>
        <v>0</v>
      </c>
      <c r="AF94" s="202"/>
      <c r="AG94" s="333"/>
      <c r="AH94" s="202"/>
      <c r="AI94" s="333"/>
      <c r="AJ94" s="202"/>
      <c r="AK94" s="333"/>
      <c r="AL94" s="151">
        <f t="shared" si="51"/>
        <v>0</v>
      </c>
      <c r="AM94" s="199"/>
      <c r="AN94" s="199"/>
      <c r="AO94" s="167">
        <f t="shared" si="34"/>
        <v>0</v>
      </c>
      <c r="AP94" s="167">
        <f t="shared" si="35"/>
        <v>0</v>
      </c>
      <c r="AQ94" s="152" t="str">
        <f t="shared" si="30"/>
        <v/>
      </c>
      <c r="AR94" s="207">
        <f t="shared" si="31"/>
        <v>0</v>
      </c>
      <c r="AS94" s="167">
        <f t="shared" si="44"/>
        <v>0</v>
      </c>
      <c r="AT94" s="167">
        <f>IFERROR((AR94/SUM('4_Структура пл.соб.'!$F$4:$F$6))*100,0)</f>
        <v>0</v>
      </c>
      <c r="AU94" s="207">
        <f t="shared" si="32"/>
        <v>0</v>
      </c>
      <c r="AV94" s="167">
        <f>IFERROR(AU94/'5_Розрахунок тарифів'!$H$7,0)</f>
        <v>0</v>
      </c>
      <c r="AW94" s="167">
        <f>IFERROR((AU94/SUM('4_Структура пл.соб.'!$F$4:$F$6))*100,0)</f>
        <v>0</v>
      </c>
      <c r="AX94" s="207">
        <f>IFERROR(AH94+(SUM($AC94:$AD94)/100*($AE$14/$AB$14*100))/SUM('4_Структура пл.соб.'!$B$5:$B$6)*'4_Структура пл.соб.'!$B$5,0)</f>
        <v>0</v>
      </c>
      <c r="AY94" s="167">
        <f>IFERROR(AX94/'5_Розрахунок тарифів'!$L$7,0)</f>
        <v>0</v>
      </c>
      <c r="AZ94" s="167">
        <f>IFERROR((AX94/SUM('4_Структура пл.соб.'!$F$4:$F$6))*100,0)</f>
        <v>0</v>
      </c>
      <c r="BA94" s="207">
        <f>IFERROR(AJ94+(SUM($AC94:$AD94)/100*($AE$14/$AB$14*100))/SUM('4_Структура пл.соб.'!$B$5:$B$6)*'4_Структура пл.соб.'!$B$6,0)</f>
        <v>0</v>
      </c>
      <c r="BB94" s="167">
        <f>IFERROR(BA94/'5_Розрахунок тарифів'!$P$7,0)</f>
        <v>0</v>
      </c>
      <c r="BC94" s="167">
        <f>IFERROR((BA94/SUM('4_Структура пл.соб.'!$F$4:$F$6))*100,0)</f>
        <v>0</v>
      </c>
      <c r="BD94" s="167">
        <f t="shared" si="45"/>
        <v>0</v>
      </c>
      <c r="BE94" s="167">
        <f t="shared" si="46"/>
        <v>0</v>
      </c>
      <c r="BF94" s="203"/>
      <c r="BG94" s="203"/>
    </row>
    <row r="95" spans="1:59" s="118" customFormat="1" x14ac:dyDescent="0.25">
      <c r="A95" s="128" t="str">
        <f>IF(ISBLANK(B95),"",COUNTA($B$11:B95))</f>
        <v/>
      </c>
      <c r="B95" s="200"/>
      <c r="C95" s="150">
        <f t="shared" si="36"/>
        <v>0</v>
      </c>
      <c r="D95" s="151">
        <f t="shared" si="37"/>
        <v>0</v>
      </c>
      <c r="E95" s="199"/>
      <c r="F95" s="199"/>
      <c r="G95" s="151">
        <f t="shared" si="38"/>
        <v>0</v>
      </c>
      <c r="H95" s="199"/>
      <c r="I95" s="199"/>
      <c r="J95" s="199"/>
      <c r="K95" s="151">
        <f t="shared" si="47"/>
        <v>0</v>
      </c>
      <c r="L95" s="199"/>
      <c r="M95" s="199"/>
      <c r="N95" s="152" t="str">
        <f t="shared" si="39"/>
        <v/>
      </c>
      <c r="O95" s="150">
        <f t="shared" si="40"/>
        <v>0</v>
      </c>
      <c r="P95" s="151">
        <f t="shared" si="41"/>
        <v>0</v>
      </c>
      <c r="Q95" s="199"/>
      <c r="R95" s="199"/>
      <c r="S95" s="151">
        <f t="shared" si="42"/>
        <v>0</v>
      </c>
      <c r="T95" s="199"/>
      <c r="U95" s="199"/>
      <c r="V95" s="199"/>
      <c r="W95" s="151">
        <f t="shared" si="33"/>
        <v>0</v>
      </c>
      <c r="X95" s="199"/>
      <c r="Y95" s="199"/>
      <c r="Z95" s="152" t="str">
        <f t="shared" si="43"/>
        <v/>
      </c>
      <c r="AA95" s="150">
        <f t="shared" si="48"/>
        <v>0</v>
      </c>
      <c r="AB95" s="151">
        <f t="shared" si="49"/>
        <v>0</v>
      </c>
      <c r="AC95" s="199"/>
      <c r="AD95" s="199"/>
      <c r="AE95" s="151">
        <f t="shared" si="50"/>
        <v>0</v>
      </c>
      <c r="AF95" s="202"/>
      <c r="AG95" s="333"/>
      <c r="AH95" s="202"/>
      <c r="AI95" s="333"/>
      <c r="AJ95" s="202"/>
      <c r="AK95" s="333"/>
      <c r="AL95" s="151">
        <f t="shared" si="51"/>
        <v>0</v>
      </c>
      <c r="AM95" s="199"/>
      <c r="AN95" s="199"/>
      <c r="AO95" s="167">
        <f t="shared" si="34"/>
        <v>0</v>
      </c>
      <c r="AP95" s="167">
        <f t="shared" si="35"/>
        <v>0</v>
      </c>
      <c r="AQ95" s="152" t="str">
        <f t="shared" si="30"/>
        <v/>
      </c>
      <c r="AR95" s="207">
        <f t="shared" si="31"/>
        <v>0</v>
      </c>
      <c r="AS95" s="167">
        <f t="shared" si="44"/>
        <v>0</v>
      </c>
      <c r="AT95" s="167">
        <f>IFERROR((AR95/SUM('4_Структура пл.соб.'!$F$4:$F$6))*100,0)</f>
        <v>0</v>
      </c>
      <c r="AU95" s="207">
        <f t="shared" si="32"/>
        <v>0</v>
      </c>
      <c r="AV95" s="167">
        <f>IFERROR(AU95/'5_Розрахунок тарифів'!$H$7,0)</f>
        <v>0</v>
      </c>
      <c r="AW95" s="167">
        <f>IFERROR((AU95/SUM('4_Структура пл.соб.'!$F$4:$F$6))*100,0)</f>
        <v>0</v>
      </c>
      <c r="AX95" s="207">
        <f>IFERROR(AH95+(SUM($AC95:$AD95)/100*($AE$14/$AB$14*100))/SUM('4_Структура пл.соб.'!$B$5:$B$6)*'4_Структура пл.соб.'!$B$5,0)</f>
        <v>0</v>
      </c>
      <c r="AY95" s="167">
        <f>IFERROR(AX95/'5_Розрахунок тарифів'!$L$7,0)</f>
        <v>0</v>
      </c>
      <c r="AZ95" s="167">
        <f>IFERROR((AX95/SUM('4_Структура пл.соб.'!$F$4:$F$6))*100,0)</f>
        <v>0</v>
      </c>
      <c r="BA95" s="207">
        <f>IFERROR(AJ95+(SUM($AC95:$AD95)/100*($AE$14/$AB$14*100))/SUM('4_Структура пл.соб.'!$B$5:$B$6)*'4_Структура пл.соб.'!$B$6,0)</f>
        <v>0</v>
      </c>
      <c r="BB95" s="167">
        <f>IFERROR(BA95/'5_Розрахунок тарифів'!$P$7,0)</f>
        <v>0</v>
      </c>
      <c r="BC95" s="167">
        <f>IFERROR((BA95/SUM('4_Структура пл.соб.'!$F$4:$F$6))*100,0)</f>
        <v>0</v>
      </c>
      <c r="BD95" s="167">
        <f t="shared" si="45"/>
        <v>0</v>
      </c>
      <c r="BE95" s="167">
        <f t="shared" si="46"/>
        <v>0</v>
      </c>
      <c r="BF95" s="203"/>
      <c r="BG95" s="203"/>
    </row>
    <row r="96" spans="1:59" s="118" customFormat="1" x14ac:dyDescent="0.25">
      <c r="A96" s="128" t="str">
        <f>IF(ISBLANK(B96),"",COUNTA($B$11:B96))</f>
        <v/>
      </c>
      <c r="B96" s="200"/>
      <c r="C96" s="150">
        <f t="shared" si="36"/>
        <v>0</v>
      </c>
      <c r="D96" s="151">
        <f t="shared" si="37"/>
        <v>0</v>
      </c>
      <c r="E96" s="199"/>
      <c r="F96" s="199"/>
      <c r="G96" s="151">
        <f t="shared" si="38"/>
        <v>0</v>
      </c>
      <c r="H96" s="199"/>
      <c r="I96" s="199"/>
      <c r="J96" s="199"/>
      <c r="K96" s="151">
        <f t="shared" si="47"/>
        <v>0</v>
      </c>
      <c r="L96" s="199"/>
      <c r="M96" s="199"/>
      <c r="N96" s="152" t="str">
        <f t="shared" si="39"/>
        <v/>
      </c>
      <c r="O96" s="150">
        <f t="shared" si="40"/>
        <v>0</v>
      </c>
      <c r="P96" s="151">
        <f t="shared" si="41"/>
        <v>0</v>
      </c>
      <c r="Q96" s="199"/>
      <c r="R96" s="199"/>
      <c r="S96" s="151">
        <f t="shared" si="42"/>
        <v>0</v>
      </c>
      <c r="T96" s="199"/>
      <c r="U96" s="199"/>
      <c r="V96" s="199"/>
      <c r="W96" s="151">
        <f t="shared" si="33"/>
        <v>0</v>
      </c>
      <c r="X96" s="199"/>
      <c r="Y96" s="199"/>
      <c r="Z96" s="152" t="str">
        <f t="shared" si="43"/>
        <v/>
      </c>
      <c r="AA96" s="150">
        <f t="shared" si="48"/>
        <v>0</v>
      </c>
      <c r="AB96" s="151">
        <f t="shared" si="49"/>
        <v>0</v>
      </c>
      <c r="AC96" s="199"/>
      <c r="AD96" s="199"/>
      <c r="AE96" s="151">
        <f t="shared" si="50"/>
        <v>0</v>
      </c>
      <c r="AF96" s="202"/>
      <c r="AG96" s="333"/>
      <c r="AH96" s="202"/>
      <c r="AI96" s="333"/>
      <c r="AJ96" s="202"/>
      <c r="AK96" s="333"/>
      <c r="AL96" s="151">
        <f t="shared" si="51"/>
        <v>0</v>
      </c>
      <c r="AM96" s="199"/>
      <c r="AN96" s="199"/>
      <c r="AO96" s="167">
        <f t="shared" si="34"/>
        <v>0</v>
      </c>
      <c r="AP96" s="167">
        <f t="shared" si="35"/>
        <v>0</v>
      </c>
      <c r="AQ96" s="152" t="str">
        <f t="shared" si="30"/>
        <v/>
      </c>
      <c r="AR96" s="207">
        <f t="shared" si="31"/>
        <v>0</v>
      </c>
      <c r="AS96" s="167">
        <f t="shared" si="44"/>
        <v>0</v>
      </c>
      <c r="AT96" s="167">
        <f>IFERROR((AR96/SUM('4_Структура пл.соб.'!$F$4:$F$6))*100,0)</f>
        <v>0</v>
      </c>
      <c r="AU96" s="207">
        <f t="shared" si="32"/>
        <v>0</v>
      </c>
      <c r="AV96" s="167">
        <f>IFERROR(AU96/'5_Розрахунок тарифів'!$H$7,0)</f>
        <v>0</v>
      </c>
      <c r="AW96" s="167">
        <f>IFERROR((AU96/SUM('4_Структура пл.соб.'!$F$4:$F$6))*100,0)</f>
        <v>0</v>
      </c>
      <c r="AX96" s="207">
        <f>IFERROR(AH96+(SUM($AC96:$AD96)/100*($AE$14/$AB$14*100))/SUM('4_Структура пл.соб.'!$B$5:$B$6)*'4_Структура пл.соб.'!$B$5,0)</f>
        <v>0</v>
      </c>
      <c r="AY96" s="167">
        <f>IFERROR(AX96/'5_Розрахунок тарифів'!$L$7,0)</f>
        <v>0</v>
      </c>
      <c r="AZ96" s="167">
        <f>IFERROR((AX96/SUM('4_Структура пл.соб.'!$F$4:$F$6))*100,0)</f>
        <v>0</v>
      </c>
      <c r="BA96" s="207">
        <f>IFERROR(AJ96+(SUM($AC96:$AD96)/100*($AE$14/$AB$14*100))/SUM('4_Структура пл.соб.'!$B$5:$B$6)*'4_Структура пл.соб.'!$B$6,0)</f>
        <v>0</v>
      </c>
      <c r="BB96" s="167">
        <f>IFERROR(BA96/'5_Розрахунок тарифів'!$P$7,0)</f>
        <v>0</v>
      </c>
      <c r="BC96" s="167">
        <f>IFERROR((BA96/SUM('4_Структура пл.соб.'!$F$4:$F$6))*100,0)</f>
        <v>0</v>
      </c>
      <c r="BD96" s="167">
        <f t="shared" si="45"/>
        <v>0</v>
      </c>
      <c r="BE96" s="167">
        <f t="shared" si="46"/>
        <v>0</v>
      </c>
      <c r="BF96" s="203"/>
      <c r="BG96" s="203"/>
    </row>
    <row r="97" spans="1:59" s="118" customFormat="1" x14ac:dyDescent="0.25">
      <c r="A97" s="128" t="str">
        <f>IF(ISBLANK(B97),"",COUNTA($B$11:B97))</f>
        <v/>
      </c>
      <c r="B97" s="200"/>
      <c r="C97" s="150">
        <f t="shared" si="36"/>
        <v>0</v>
      </c>
      <c r="D97" s="151">
        <f t="shared" si="37"/>
        <v>0</v>
      </c>
      <c r="E97" s="199"/>
      <c r="F97" s="199"/>
      <c r="G97" s="151">
        <f t="shared" si="38"/>
        <v>0</v>
      </c>
      <c r="H97" s="199"/>
      <c r="I97" s="199"/>
      <c r="J97" s="199"/>
      <c r="K97" s="151">
        <f t="shared" si="47"/>
        <v>0</v>
      </c>
      <c r="L97" s="199"/>
      <c r="M97" s="199"/>
      <c r="N97" s="152" t="str">
        <f t="shared" si="39"/>
        <v/>
      </c>
      <c r="O97" s="150">
        <f t="shared" si="40"/>
        <v>0</v>
      </c>
      <c r="P97" s="151">
        <f t="shared" si="41"/>
        <v>0</v>
      </c>
      <c r="Q97" s="199"/>
      <c r="R97" s="199"/>
      <c r="S97" s="151">
        <f t="shared" si="42"/>
        <v>0</v>
      </c>
      <c r="T97" s="199"/>
      <c r="U97" s="199"/>
      <c r="V97" s="199"/>
      <c r="W97" s="151">
        <f t="shared" si="33"/>
        <v>0</v>
      </c>
      <c r="X97" s="199"/>
      <c r="Y97" s="199"/>
      <c r="Z97" s="152" t="str">
        <f t="shared" si="43"/>
        <v/>
      </c>
      <c r="AA97" s="150">
        <f t="shared" si="48"/>
        <v>0</v>
      </c>
      <c r="AB97" s="151">
        <f t="shared" si="49"/>
        <v>0</v>
      </c>
      <c r="AC97" s="199"/>
      <c r="AD97" s="199"/>
      <c r="AE97" s="151">
        <f t="shared" si="50"/>
        <v>0</v>
      </c>
      <c r="AF97" s="202"/>
      <c r="AG97" s="333"/>
      <c r="AH97" s="202"/>
      <c r="AI97" s="333"/>
      <c r="AJ97" s="202"/>
      <c r="AK97" s="333"/>
      <c r="AL97" s="151">
        <f t="shared" si="51"/>
        <v>0</v>
      </c>
      <c r="AM97" s="199"/>
      <c r="AN97" s="199"/>
      <c r="AO97" s="167">
        <f t="shared" si="34"/>
        <v>0</v>
      </c>
      <c r="AP97" s="167">
        <f t="shared" si="35"/>
        <v>0</v>
      </c>
      <c r="AQ97" s="152" t="str">
        <f t="shared" si="30"/>
        <v/>
      </c>
      <c r="AR97" s="207">
        <f t="shared" si="31"/>
        <v>0</v>
      </c>
      <c r="AS97" s="167">
        <f t="shared" si="44"/>
        <v>0</v>
      </c>
      <c r="AT97" s="167">
        <f>IFERROR((AR97/SUM('4_Структура пл.соб.'!$F$4:$F$6))*100,0)</f>
        <v>0</v>
      </c>
      <c r="AU97" s="207">
        <f t="shared" si="32"/>
        <v>0</v>
      </c>
      <c r="AV97" s="167">
        <f>IFERROR(AU97/'5_Розрахунок тарифів'!$H$7,0)</f>
        <v>0</v>
      </c>
      <c r="AW97" s="167">
        <f>IFERROR((AU97/SUM('4_Структура пл.соб.'!$F$4:$F$6))*100,0)</f>
        <v>0</v>
      </c>
      <c r="AX97" s="207">
        <f>IFERROR(AH97+(SUM($AC97:$AD97)/100*($AE$14/$AB$14*100))/SUM('4_Структура пл.соб.'!$B$5:$B$6)*'4_Структура пл.соб.'!$B$5,0)</f>
        <v>0</v>
      </c>
      <c r="AY97" s="167">
        <f>IFERROR(AX97/'5_Розрахунок тарифів'!$L$7,0)</f>
        <v>0</v>
      </c>
      <c r="AZ97" s="167">
        <f>IFERROR((AX97/SUM('4_Структура пл.соб.'!$F$4:$F$6))*100,0)</f>
        <v>0</v>
      </c>
      <c r="BA97" s="207">
        <f>IFERROR(AJ97+(SUM($AC97:$AD97)/100*($AE$14/$AB$14*100))/SUM('4_Структура пл.соб.'!$B$5:$B$6)*'4_Структура пл.соб.'!$B$6,0)</f>
        <v>0</v>
      </c>
      <c r="BB97" s="167">
        <f>IFERROR(BA97/'5_Розрахунок тарифів'!$P$7,0)</f>
        <v>0</v>
      </c>
      <c r="BC97" s="167">
        <f>IFERROR((BA97/SUM('4_Структура пл.соб.'!$F$4:$F$6))*100,0)</f>
        <v>0</v>
      </c>
      <c r="BD97" s="167">
        <f t="shared" si="45"/>
        <v>0</v>
      </c>
      <c r="BE97" s="167">
        <f t="shared" si="46"/>
        <v>0</v>
      </c>
      <c r="BF97" s="203"/>
      <c r="BG97" s="203"/>
    </row>
    <row r="98" spans="1:59" s="118" customFormat="1" x14ac:dyDescent="0.25">
      <c r="A98" s="128" t="str">
        <f>IF(ISBLANK(B98),"",COUNTA($B$11:B98))</f>
        <v/>
      </c>
      <c r="B98" s="200"/>
      <c r="C98" s="150">
        <f t="shared" si="36"/>
        <v>0</v>
      </c>
      <c r="D98" s="151">
        <f t="shared" si="37"/>
        <v>0</v>
      </c>
      <c r="E98" s="199"/>
      <c r="F98" s="199"/>
      <c r="G98" s="151">
        <f t="shared" si="38"/>
        <v>0</v>
      </c>
      <c r="H98" s="199"/>
      <c r="I98" s="199"/>
      <c r="J98" s="199"/>
      <c r="K98" s="151">
        <f t="shared" si="47"/>
        <v>0</v>
      </c>
      <c r="L98" s="199"/>
      <c r="M98" s="199"/>
      <c r="N98" s="152" t="str">
        <f t="shared" si="39"/>
        <v/>
      </c>
      <c r="O98" s="150">
        <f t="shared" si="40"/>
        <v>0</v>
      </c>
      <c r="P98" s="151">
        <f t="shared" si="41"/>
        <v>0</v>
      </c>
      <c r="Q98" s="199"/>
      <c r="R98" s="199"/>
      <c r="S98" s="151">
        <f t="shared" si="42"/>
        <v>0</v>
      </c>
      <c r="T98" s="199"/>
      <c r="U98" s="199"/>
      <c r="V98" s="199"/>
      <c r="W98" s="151">
        <f t="shared" si="33"/>
        <v>0</v>
      </c>
      <c r="X98" s="199"/>
      <c r="Y98" s="199"/>
      <c r="Z98" s="152" t="str">
        <f t="shared" si="43"/>
        <v/>
      </c>
      <c r="AA98" s="150">
        <f t="shared" si="48"/>
        <v>0</v>
      </c>
      <c r="AB98" s="151">
        <f t="shared" si="49"/>
        <v>0</v>
      </c>
      <c r="AC98" s="199"/>
      <c r="AD98" s="199"/>
      <c r="AE98" s="151">
        <f t="shared" si="50"/>
        <v>0</v>
      </c>
      <c r="AF98" s="202"/>
      <c r="AG98" s="333"/>
      <c r="AH98" s="202"/>
      <c r="AI98" s="333"/>
      <c r="AJ98" s="202"/>
      <c r="AK98" s="333"/>
      <c r="AL98" s="151">
        <f t="shared" si="51"/>
        <v>0</v>
      </c>
      <c r="AM98" s="199"/>
      <c r="AN98" s="199"/>
      <c r="AO98" s="167">
        <f t="shared" si="34"/>
        <v>0</v>
      </c>
      <c r="AP98" s="167">
        <f t="shared" si="35"/>
        <v>0</v>
      </c>
      <c r="AQ98" s="152" t="str">
        <f t="shared" si="30"/>
        <v/>
      </c>
      <c r="AR98" s="207">
        <f t="shared" si="31"/>
        <v>0</v>
      </c>
      <c r="AS98" s="167">
        <f t="shared" si="44"/>
        <v>0</v>
      </c>
      <c r="AT98" s="167">
        <f>IFERROR((AR98/SUM('4_Структура пл.соб.'!$F$4:$F$6))*100,0)</f>
        <v>0</v>
      </c>
      <c r="AU98" s="207">
        <f t="shared" si="32"/>
        <v>0</v>
      </c>
      <c r="AV98" s="167">
        <f>IFERROR(AU98/'5_Розрахунок тарифів'!$H$7,0)</f>
        <v>0</v>
      </c>
      <c r="AW98" s="167">
        <f>IFERROR((AU98/SUM('4_Структура пл.соб.'!$F$4:$F$6))*100,0)</f>
        <v>0</v>
      </c>
      <c r="AX98" s="207">
        <f>IFERROR(AH98+(SUM($AC98:$AD98)/100*($AE$14/$AB$14*100))/SUM('4_Структура пл.соб.'!$B$5:$B$6)*'4_Структура пл.соб.'!$B$5,0)</f>
        <v>0</v>
      </c>
      <c r="AY98" s="167">
        <f>IFERROR(AX98/'5_Розрахунок тарифів'!$L$7,0)</f>
        <v>0</v>
      </c>
      <c r="AZ98" s="167">
        <f>IFERROR((AX98/SUM('4_Структура пл.соб.'!$F$4:$F$6))*100,0)</f>
        <v>0</v>
      </c>
      <c r="BA98" s="207">
        <f>IFERROR(AJ98+(SUM($AC98:$AD98)/100*($AE$14/$AB$14*100))/SUM('4_Структура пл.соб.'!$B$5:$B$6)*'4_Структура пл.соб.'!$B$6,0)</f>
        <v>0</v>
      </c>
      <c r="BB98" s="167">
        <f>IFERROR(BA98/'5_Розрахунок тарифів'!$P$7,0)</f>
        <v>0</v>
      </c>
      <c r="BC98" s="167">
        <f>IFERROR((BA98/SUM('4_Структура пл.соб.'!$F$4:$F$6))*100,0)</f>
        <v>0</v>
      </c>
      <c r="BD98" s="167">
        <f t="shared" si="45"/>
        <v>0</v>
      </c>
      <c r="BE98" s="167">
        <f t="shared" si="46"/>
        <v>0</v>
      </c>
      <c r="BF98" s="203"/>
      <c r="BG98" s="203"/>
    </row>
    <row r="99" spans="1:59" s="118" customFormat="1" x14ac:dyDescent="0.25">
      <c r="A99" s="128" t="str">
        <f>IF(ISBLANK(B99),"",COUNTA($B$11:B99))</f>
        <v/>
      </c>
      <c r="B99" s="200"/>
      <c r="C99" s="150">
        <f t="shared" si="36"/>
        <v>0</v>
      </c>
      <c r="D99" s="151">
        <f t="shared" si="37"/>
        <v>0</v>
      </c>
      <c r="E99" s="199"/>
      <c r="F99" s="199"/>
      <c r="G99" s="151">
        <f t="shared" si="38"/>
        <v>0</v>
      </c>
      <c r="H99" s="199"/>
      <c r="I99" s="199"/>
      <c r="J99" s="199"/>
      <c r="K99" s="151">
        <f t="shared" si="47"/>
        <v>0</v>
      </c>
      <c r="L99" s="199"/>
      <c r="M99" s="199"/>
      <c r="N99" s="152" t="str">
        <f t="shared" si="39"/>
        <v/>
      </c>
      <c r="O99" s="150">
        <f t="shared" si="40"/>
        <v>0</v>
      </c>
      <c r="P99" s="151">
        <f t="shared" si="41"/>
        <v>0</v>
      </c>
      <c r="Q99" s="199"/>
      <c r="R99" s="199"/>
      <c r="S99" s="151">
        <f t="shared" si="42"/>
        <v>0</v>
      </c>
      <c r="T99" s="199"/>
      <c r="U99" s="199"/>
      <c r="V99" s="199"/>
      <c r="W99" s="151">
        <f t="shared" si="33"/>
        <v>0</v>
      </c>
      <c r="X99" s="199"/>
      <c r="Y99" s="199"/>
      <c r="Z99" s="152" t="str">
        <f t="shared" si="43"/>
        <v/>
      </c>
      <c r="AA99" s="150">
        <f t="shared" si="48"/>
        <v>0</v>
      </c>
      <c r="AB99" s="151">
        <f t="shared" si="49"/>
        <v>0</v>
      </c>
      <c r="AC99" s="199"/>
      <c r="AD99" s="199"/>
      <c r="AE99" s="151">
        <f t="shared" si="50"/>
        <v>0</v>
      </c>
      <c r="AF99" s="202"/>
      <c r="AG99" s="333"/>
      <c r="AH99" s="202"/>
      <c r="AI99" s="333"/>
      <c r="AJ99" s="202"/>
      <c r="AK99" s="333"/>
      <c r="AL99" s="151">
        <f t="shared" si="51"/>
        <v>0</v>
      </c>
      <c r="AM99" s="199"/>
      <c r="AN99" s="199"/>
      <c r="AO99" s="167">
        <f t="shared" si="34"/>
        <v>0</v>
      </c>
      <c r="AP99" s="167">
        <f t="shared" si="35"/>
        <v>0</v>
      </c>
      <c r="AQ99" s="152" t="str">
        <f t="shared" si="30"/>
        <v/>
      </c>
      <c r="AR99" s="207">
        <f t="shared" si="31"/>
        <v>0</v>
      </c>
      <c r="AS99" s="167">
        <f t="shared" si="44"/>
        <v>0</v>
      </c>
      <c r="AT99" s="167">
        <f>IFERROR((AR99/SUM('4_Структура пл.соб.'!$F$4:$F$6))*100,0)</f>
        <v>0</v>
      </c>
      <c r="AU99" s="207">
        <f t="shared" si="32"/>
        <v>0</v>
      </c>
      <c r="AV99" s="167">
        <f>IFERROR(AU99/'5_Розрахунок тарифів'!$H$7,0)</f>
        <v>0</v>
      </c>
      <c r="AW99" s="167">
        <f>IFERROR((AU99/SUM('4_Структура пл.соб.'!$F$4:$F$6))*100,0)</f>
        <v>0</v>
      </c>
      <c r="AX99" s="207">
        <f>IFERROR(AH99+(SUM($AC99:$AD99)/100*($AE$14/$AB$14*100))/SUM('4_Структура пл.соб.'!$B$5:$B$6)*'4_Структура пл.соб.'!$B$5,0)</f>
        <v>0</v>
      </c>
      <c r="AY99" s="167">
        <f>IFERROR(AX99/'5_Розрахунок тарифів'!$L$7,0)</f>
        <v>0</v>
      </c>
      <c r="AZ99" s="167">
        <f>IFERROR((AX99/SUM('4_Структура пл.соб.'!$F$4:$F$6))*100,0)</f>
        <v>0</v>
      </c>
      <c r="BA99" s="207">
        <f>IFERROR(AJ99+(SUM($AC99:$AD99)/100*($AE$14/$AB$14*100))/SUM('4_Структура пл.соб.'!$B$5:$B$6)*'4_Структура пл.соб.'!$B$6,0)</f>
        <v>0</v>
      </c>
      <c r="BB99" s="167">
        <f>IFERROR(BA99/'5_Розрахунок тарифів'!$P$7,0)</f>
        <v>0</v>
      </c>
      <c r="BC99" s="167">
        <f>IFERROR((BA99/SUM('4_Структура пл.соб.'!$F$4:$F$6))*100,0)</f>
        <v>0</v>
      </c>
      <c r="BD99" s="167">
        <f t="shared" si="45"/>
        <v>0</v>
      </c>
      <c r="BE99" s="167">
        <f t="shared" si="46"/>
        <v>0</v>
      </c>
      <c r="BF99" s="203"/>
      <c r="BG99" s="203"/>
    </row>
    <row r="100" spans="1:59" s="118" customFormat="1" x14ac:dyDescent="0.25">
      <c r="A100" s="128" t="str">
        <f>IF(ISBLANK(B100),"",COUNTA($B$11:B100))</f>
        <v/>
      </c>
      <c r="B100" s="200"/>
      <c r="C100" s="150">
        <f t="shared" si="36"/>
        <v>0</v>
      </c>
      <c r="D100" s="151">
        <f t="shared" si="37"/>
        <v>0</v>
      </c>
      <c r="E100" s="199"/>
      <c r="F100" s="199"/>
      <c r="G100" s="151">
        <f t="shared" si="38"/>
        <v>0</v>
      </c>
      <c r="H100" s="199"/>
      <c r="I100" s="199"/>
      <c r="J100" s="199"/>
      <c r="K100" s="151">
        <f t="shared" si="47"/>
        <v>0</v>
      </c>
      <c r="L100" s="199"/>
      <c r="M100" s="199"/>
      <c r="N100" s="152" t="str">
        <f t="shared" si="39"/>
        <v/>
      </c>
      <c r="O100" s="150">
        <f t="shared" si="40"/>
        <v>0</v>
      </c>
      <c r="P100" s="151">
        <f t="shared" si="41"/>
        <v>0</v>
      </c>
      <c r="Q100" s="199"/>
      <c r="R100" s="199"/>
      <c r="S100" s="151">
        <f t="shared" si="42"/>
        <v>0</v>
      </c>
      <c r="T100" s="199"/>
      <c r="U100" s="199"/>
      <c r="V100" s="199"/>
      <c r="W100" s="151">
        <f t="shared" si="33"/>
        <v>0</v>
      </c>
      <c r="X100" s="199"/>
      <c r="Y100" s="199"/>
      <c r="Z100" s="152" t="str">
        <f t="shared" si="43"/>
        <v/>
      </c>
      <c r="AA100" s="150">
        <f t="shared" si="48"/>
        <v>0</v>
      </c>
      <c r="AB100" s="151">
        <f t="shared" si="49"/>
        <v>0</v>
      </c>
      <c r="AC100" s="199"/>
      <c r="AD100" s="199"/>
      <c r="AE100" s="151">
        <f t="shared" si="50"/>
        <v>0</v>
      </c>
      <c r="AF100" s="202"/>
      <c r="AG100" s="333"/>
      <c r="AH100" s="202"/>
      <c r="AI100" s="333"/>
      <c r="AJ100" s="202"/>
      <c r="AK100" s="333"/>
      <c r="AL100" s="151">
        <f t="shared" si="51"/>
        <v>0</v>
      </c>
      <c r="AM100" s="199"/>
      <c r="AN100" s="199"/>
      <c r="AO100" s="167">
        <f t="shared" si="34"/>
        <v>0</v>
      </c>
      <c r="AP100" s="167">
        <f t="shared" si="35"/>
        <v>0</v>
      </c>
      <c r="AQ100" s="152" t="str">
        <f t="shared" si="30"/>
        <v/>
      </c>
      <c r="AR100" s="207">
        <f t="shared" si="31"/>
        <v>0</v>
      </c>
      <c r="AS100" s="167">
        <f t="shared" si="44"/>
        <v>0</v>
      </c>
      <c r="AT100" s="167">
        <f>IFERROR((AR100/SUM('4_Структура пл.соб.'!$F$4:$F$6))*100,0)</f>
        <v>0</v>
      </c>
      <c r="AU100" s="207">
        <f t="shared" si="32"/>
        <v>0</v>
      </c>
      <c r="AV100" s="167">
        <f>IFERROR(AU100/'5_Розрахунок тарифів'!$H$7,0)</f>
        <v>0</v>
      </c>
      <c r="AW100" s="167">
        <f>IFERROR((AU100/SUM('4_Структура пл.соб.'!$F$4:$F$6))*100,0)</f>
        <v>0</v>
      </c>
      <c r="AX100" s="207">
        <f>IFERROR(AH100+(SUM($AC100:$AD100)/100*($AE$14/$AB$14*100))/SUM('4_Структура пл.соб.'!$B$5:$B$6)*'4_Структура пл.соб.'!$B$5,0)</f>
        <v>0</v>
      </c>
      <c r="AY100" s="167">
        <f>IFERROR(AX100/'5_Розрахунок тарифів'!$L$7,0)</f>
        <v>0</v>
      </c>
      <c r="AZ100" s="167">
        <f>IFERROR((AX100/SUM('4_Структура пл.соб.'!$F$4:$F$6))*100,0)</f>
        <v>0</v>
      </c>
      <c r="BA100" s="207">
        <f>IFERROR(AJ100+(SUM($AC100:$AD100)/100*($AE$14/$AB$14*100))/SUM('4_Структура пл.соб.'!$B$5:$B$6)*'4_Структура пл.соб.'!$B$6,0)</f>
        <v>0</v>
      </c>
      <c r="BB100" s="167">
        <f>IFERROR(BA100/'5_Розрахунок тарифів'!$P$7,0)</f>
        <v>0</v>
      </c>
      <c r="BC100" s="167">
        <f>IFERROR((BA100/SUM('4_Структура пл.соб.'!$F$4:$F$6))*100,0)</f>
        <v>0</v>
      </c>
      <c r="BD100" s="167">
        <f t="shared" si="45"/>
        <v>0</v>
      </c>
      <c r="BE100" s="167">
        <f t="shared" si="46"/>
        <v>0</v>
      </c>
      <c r="BF100" s="203"/>
      <c r="BG100" s="203"/>
    </row>
    <row r="101" spans="1:59" s="118" customFormat="1" x14ac:dyDescent="0.25">
      <c r="A101" s="128" t="str">
        <f>IF(ISBLANK(B101),"",COUNTA($B$11:B101))</f>
        <v/>
      </c>
      <c r="B101" s="200"/>
      <c r="C101" s="150">
        <f t="shared" si="36"/>
        <v>0</v>
      </c>
      <c r="D101" s="151">
        <f t="shared" si="37"/>
        <v>0</v>
      </c>
      <c r="E101" s="199"/>
      <c r="F101" s="199"/>
      <c r="G101" s="151">
        <f t="shared" si="38"/>
        <v>0</v>
      </c>
      <c r="H101" s="199"/>
      <c r="I101" s="199"/>
      <c r="J101" s="199"/>
      <c r="K101" s="151">
        <f t="shared" si="47"/>
        <v>0</v>
      </c>
      <c r="L101" s="199"/>
      <c r="M101" s="199"/>
      <c r="N101" s="152" t="str">
        <f t="shared" si="39"/>
        <v/>
      </c>
      <c r="O101" s="150">
        <f t="shared" si="40"/>
        <v>0</v>
      </c>
      <c r="P101" s="151">
        <f t="shared" si="41"/>
        <v>0</v>
      </c>
      <c r="Q101" s="199"/>
      <c r="R101" s="199"/>
      <c r="S101" s="151">
        <f t="shared" si="42"/>
        <v>0</v>
      </c>
      <c r="T101" s="199"/>
      <c r="U101" s="199"/>
      <c r="V101" s="199"/>
      <c r="W101" s="151">
        <f t="shared" si="33"/>
        <v>0</v>
      </c>
      <c r="X101" s="199"/>
      <c r="Y101" s="199"/>
      <c r="Z101" s="152" t="str">
        <f t="shared" si="43"/>
        <v/>
      </c>
      <c r="AA101" s="150">
        <f t="shared" si="48"/>
        <v>0</v>
      </c>
      <c r="AB101" s="151">
        <f t="shared" si="49"/>
        <v>0</v>
      </c>
      <c r="AC101" s="199"/>
      <c r="AD101" s="199"/>
      <c r="AE101" s="151">
        <f t="shared" si="50"/>
        <v>0</v>
      </c>
      <c r="AF101" s="202"/>
      <c r="AG101" s="333"/>
      <c r="AH101" s="202"/>
      <c r="AI101" s="333"/>
      <c r="AJ101" s="202"/>
      <c r="AK101" s="333"/>
      <c r="AL101" s="151">
        <f t="shared" si="51"/>
        <v>0</v>
      </c>
      <c r="AM101" s="199"/>
      <c r="AN101" s="199"/>
      <c r="AO101" s="167">
        <f t="shared" si="34"/>
        <v>0</v>
      </c>
      <c r="AP101" s="167">
        <f t="shared" si="35"/>
        <v>0</v>
      </c>
      <c r="AQ101" s="152" t="str">
        <f t="shared" si="30"/>
        <v/>
      </c>
      <c r="AR101" s="207">
        <f t="shared" si="31"/>
        <v>0</v>
      </c>
      <c r="AS101" s="167">
        <f t="shared" si="44"/>
        <v>0</v>
      </c>
      <c r="AT101" s="167">
        <f>IFERROR((AR101/SUM('4_Структура пл.соб.'!$F$4:$F$6))*100,0)</f>
        <v>0</v>
      </c>
      <c r="AU101" s="207">
        <f t="shared" si="32"/>
        <v>0</v>
      </c>
      <c r="AV101" s="167">
        <f>IFERROR(AU101/'5_Розрахунок тарифів'!$H$7,0)</f>
        <v>0</v>
      </c>
      <c r="AW101" s="167">
        <f>IFERROR((AU101/SUM('4_Структура пл.соб.'!$F$4:$F$6))*100,0)</f>
        <v>0</v>
      </c>
      <c r="AX101" s="207">
        <f>IFERROR(AH101+(SUM($AC101:$AD101)/100*($AE$14/$AB$14*100))/SUM('4_Структура пл.соб.'!$B$5:$B$6)*'4_Структура пл.соб.'!$B$5,0)</f>
        <v>0</v>
      </c>
      <c r="AY101" s="167">
        <f>IFERROR(AX101/'5_Розрахунок тарифів'!$L$7,0)</f>
        <v>0</v>
      </c>
      <c r="AZ101" s="167">
        <f>IFERROR((AX101/SUM('4_Структура пл.соб.'!$F$4:$F$6))*100,0)</f>
        <v>0</v>
      </c>
      <c r="BA101" s="207">
        <f>IFERROR(AJ101+(SUM($AC101:$AD101)/100*($AE$14/$AB$14*100))/SUM('4_Структура пл.соб.'!$B$5:$B$6)*'4_Структура пл.соб.'!$B$6,0)</f>
        <v>0</v>
      </c>
      <c r="BB101" s="167">
        <f>IFERROR(BA101/'5_Розрахунок тарифів'!$P$7,0)</f>
        <v>0</v>
      </c>
      <c r="BC101" s="167">
        <f>IFERROR((BA101/SUM('4_Структура пл.соб.'!$F$4:$F$6))*100,0)</f>
        <v>0</v>
      </c>
      <c r="BD101" s="167">
        <f t="shared" si="45"/>
        <v>0</v>
      </c>
      <c r="BE101" s="167">
        <f t="shared" si="46"/>
        <v>0</v>
      </c>
      <c r="BF101" s="203"/>
      <c r="BG101" s="203"/>
    </row>
    <row r="102" spans="1:59" s="118" customFormat="1" x14ac:dyDescent="0.25">
      <c r="A102" s="128" t="str">
        <f>IF(ISBLANK(B102),"",COUNTA($B$11:B102))</f>
        <v/>
      </c>
      <c r="B102" s="200"/>
      <c r="C102" s="150">
        <f t="shared" si="36"/>
        <v>0</v>
      </c>
      <c r="D102" s="151">
        <f t="shared" si="37"/>
        <v>0</v>
      </c>
      <c r="E102" s="199"/>
      <c r="F102" s="199"/>
      <c r="G102" s="151">
        <f t="shared" si="38"/>
        <v>0</v>
      </c>
      <c r="H102" s="199"/>
      <c r="I102" s="199"/>
      <c r="J102" s="199"/>
      <c r="K102" s="151">
        <f t="shared" si="47"/>
        <v>0</v>
      </c>
      <c r="L102" s="199"/>
      <c r="M102" s="199"/>
      <c r="N102" s="152" t="str">
        <f t="shared" si="39"/>
        <v/>
      </c>
      <c r="O102" s="150">
        <f t="shared" si="40"/>
        <v>0</v>
      </c>
      <c r="P102" s="151">
        <f t="shared" si="41"/>
        <v>0</v>
      </c>
      <c r="Q102" s="199"/>
      <c r="R102" s="199"/>
      <c r="S102" s="151">
        <f t="shared" si="42"/>
        <v>0</v>
      </c>
      <c r="T102" s="199"/>
      <c r="U102" s="199"/>
      <c r="V102" s="199"/>
      <c r="W102" s="151">
        <f t="shared" si="33"/>
        <v>0</v>
      </c>
      <c r="X102" s="199"/>
      <c r="Y102" s="199"/>
      <c r="Z102" s="152" t="str">
        <f t="shared" si="43"/>
        <v/>
      </c>
      <c r="AA102" s="150">
        <f t="shared" si="48"/>
        <v>0</v>
      </c>
      <c r="AB102" s="151">
        <f t="shared" si="49"/>
        <v>0</v>
      </c>
      <c r="AC102" s="199"/>
      <c r="AD102" s="199"/>
      <c r="AE102" s="151">
        <f t="shared" si="50"/>
        <v>0</v>
      </c>
      <c r="AF102" s="202"/>
      <c r="AG102" s="333"/>
      <c r="AH102" s="202"/>
      <c r="AI102" s="333"/>
      <c r="AJ102" s="202"/>
      <c r="AK102" s="333"/>
      <c r="AL102" s="151">
        <f t="shared" si="51"/>
        <v>0</v>
      </c>
      <c r="AM102" s="199"/>
      <c r="AN102" s="199"/>
      <c r="AO102" s="167">
        <f t="shared" si="34"/>
        <v>0</v>
      </c>
      <c r="AP102" s="167">
        <f t="shared" si="35"/>
        <v>0</v>
      </c>
      <c r="AQ102" s="152" t="str">
        <f t="shared" si="30"/>
        <v/>
      </c>
      <c r="AR102" s="207">
        <f t="shared" si="31"/>
        <v>0</v>
      </c>
      <c r="AS102" s="167">
        <f t="shared" si="44"/>
        <v>0</v>
      </c>
      <c r="AT102" s="167">
        <f>IFERROR((AR102/SUM('4_Структура пл.соб.'!$F$4:$F$6))*100,0)</f>
        <v>0</v>
      </c>
      <c r="AU102" s="207">
        <f t="shared" si="32"/>
        <v>0</v>
      </c>
      <c r="AV102" s="167">
        <f>IFERROR(AU102/'5_Розрахунок тарифів'!$H$7,0)</f>
        <v>0</v>
      </c>
      <c r="AW102" s="167">
        <f>IFERROR((AU102/SUM('4_Структура пл.соб.'!$F$4:$F$6))*100,0)</f>
        <v>0</v>
      </c>
      <c r="AX102" s="207">
        <f>IFERROR(AH102+(SUM($AC102:$AD102)/100*($AE$14/$AB$14*100))/SUM('4_Структура пл.соб.'!$B$5:$B$6)*'4_Структура пл.соб.'!$B$5,0)</f>
        <v>0</v>
      </c>
      <c r="AY102" s="167">
        <f>IFERROR(AX102/'5_Розрахунок тарифів'!$L$7,0)</f>
        <v>0</v>
      </c>
      <c r="AZ102" s="167">
        <f>IFERROR((AX102/SUM('4_Структура пл.соб.'!$F$4:$F$6))*100,0)</f>
        <v>0</v>
      </c>
      <c r="BA102" s="207">
        <f>IFERROR(AJ102+(SUM($AC102:$AD102)/100*($AE$14/$AB$14*100))/SUM('4_Структура пл.соб.'!$B$5:$B$6)*'4_Структура пл.соб.'!$B$6,0)</f>
        <v>0</v>
      </c>
      <c r="BB102" s="167">
        <f>IFERROR(BA102/'5_Розрахунок тарифів'!$P$7,0)</f>
        <v>0</v>
      </c>
      <c r="BC102" s="167">
        <f>IFERROR((BA102/SUM('4_Структура пл.соб.'!$F$4:$F$6))*100,0)</f>
        <v>0</v>
      </c>
      <c r="BD102" s="167">
        <f t="shared" si="45"/>
        <v>0</v>
      </c>
      <c r="BE102" s="167">
        <f t="shared" si="46"/>
        <v>0</v>
      </c>
      <c r="BF102" s="203"/>
      <c r="BG102" s="203"/>
    </row>
    <row r="103" spans="1:59" s="118" customFormat="1" x14ac:dyDescent="0.25">
      <c r="A103" s="128" t="str">
        <f>IF(ISBLANK(B103),"",COUNTA($B$11:B103))</f>
        <v/>
      </c>
      <c r="B103" s="200"/>
      <c r="C103" s="150">
        <f t="shared" si="36"/>
        <v>0</v>
      </c>
      <c r="D103" s="151">
        <f t="shared" si="37"/>
        <v>0</v>
      </c>
      <c r="E103" s="199"/>
      <c r="F103" s="199"/>
      <c r="G103" s="151">
        <f t="shared" si="38"/>
        <v>0</v>
      </c>
      <c r="H103" s="199"/>
      <c r="I103" s="199"/>
      <c r="J103" s="199"/>
      <c r="K103" s="151">
        <f t="shared" si="47"/>
        <v>0</v>
      </c>
      <c r="L103" s="199"/>
      <c r="M103" s="199"/>
      <c r="N103" s="152" t="str">
        <f t="shared" si="39"/>
        <v/>
      </c>
      <c r="O103" s="150">
        <f t="shared" si="40"/>
        <v>0</v>
      </c>
      <c r="P103" s="151">
        <f t="shared" si="41"/>
        <v>0</v>
      </c>
      <c r="Q103" s="199"/>
      <c r="R103" s="199"/>
      <c r="S103" s="151">
        <f t="shared" si="42"/>
        <v>0</v>
      </c>
      <c r="T103" s="199"/>
      <c r="U103" s="199"/>
      <c r="V103" s="199"/>
      <c r="W103" s="151">
        <f t="shared" si="33"/>
        <v>0</v>
      </c>
      <c r="X103" s="199"/>
      <c r="Y103" s="199"/>
      <c r="Z103" s="152" t="str">
        <f t="shared" si="43"/>
        <v/>
      </c>
      <c r="AA103" s="150">
        <f t="shared" si="48"/>
        <v>0</v>
      </c>
      <c r="AB103" s="151">
        <f t="shared" si="49"/>
        <v>0</v>
      </c>
      <c r="AC103" s="199"/>
      <c r="AD103" s="199"/>
      <c r="AE103" s="151">
        <f t="shared" si="50"/>
        <v>0</v>
      </c>
      <c r="AF103" s="202"/>
      <c r="AG103" s="333"/>
      <c r="AH103" s="202"/>
      <c r="AI103" s="333"/>
      <c r="AJ103" s="202"/>
      <c r="AK103" s="333"/>
      <c r="AL103" s="151">
        <f t="shared" si="51"/>
        <v>0</v>
      </c>
      <c r="AM103" s="199"/>
      <c r="AN103" s="199"/>
      <c r="AO103" s="167">
        <f t="shared" si="34"/>
        <v>0</v>
      </c>
      <c r="AP103" s="167">
        <f t="shared" si="35"/>
        <v>0</v>
      </c>
      <c r="AQ103" s="152" t="str">
        <f t="shared" si="30"/>
        <v/>
      </c>
      <c r="AR103" s="207">
        <f t="shared" si="31"/>
        <v>0</v>
      </c>
      <c r="AS103" s="167">
        <f t="shared" si="44"/>
        <v>0</v>
      </c>
      <c r="AT103" s="167">
        <f>IFERROR((AR103/SUM('4_Структура пл.соб.'!$F$4:$F$6))*100,0)</f>
        <v>0</v>
      </c>
      <c r="AU103" s="207">
        <f t="shared" si="32"/>
        <v>0</v>
      </c>
      <c r="AV103" s="167">
        <f>IFERROR(AU103/'5_Розрахунок тарифів'!$H$7,0)</f>
        <v>0</v>
      </c>
      <c r="AW103" s="167">
        <f>IFERROR((AU103/SUM('4_Структура пл.соб.'!$F$4:$F$6))*100,0)</f>
        <v>0</v>
      </c>
      <c r="AX103" s="207">
        <f>IFERROR(AH103+(SUM($AC103:$AD103)/100*($AE$14/$AB$14*100))/SUM('4_Структура пл.соб.'!$B$5:$B$6)*'4_Структура пл.соб.'!$B$5,0)</f>
        <v>0</v>
      </c>
      <c r="AY103" s="167">
        <f>IFERROR(AX103/'5_Розрахунок тарифів'!$L$7,0)</f>
        <v>0</v>
      </c>
      <c r="AZ103" s="167">
        <f>IFERROR((AX103/SUM('4_Структура пл.соб.'!$F$4:$F$6))*100,0)</f>
        <v>0</v>
      </c>
      <c r="BA103" s="207">
        <f>IFERROR(AJ103+(SUM($AC103:$AD103)/100*($AE$14/$AB$14*100))/SUM('4_Структура пл.соб.'!$B$5:$B$6)*'4_Структура пл.соб.'!$B$6,0)</f>
        <v>0</v>
      </c>
      <c r="BB103" s="167">
        <f>IFERROR(BA103/'5_Розрахунок тарифів'!$P$7,0)</f>
        <v>0</v>
      </c>
      <c r="BC103" s="167">
        <f>IFERROR((BA103/SUM('4_Структура пл.соб.'!$F$4:$F$6))*100,0)</f>
        <v>0</v>
      </c>
      <c r="BD103" s="167">
        <f t="shared" si="45"/>
        <v>0</v>
      </c>
      <c r="BE103" s="167">
        <f t="shared" si="46"/>
        <v>0</v>
      </c>
      <c r="BF103" s="203"/>
      <c r="BG103" s="203"/>
    </row>
    <row r="104" spans="1:59" s="118" customFormat="1" x14ac:dyDescent="0.25">
      <c r="A104" s="128" t="str">
        <f>IF(ISBLANK(B104),"",COUNTA($B$11:B104))</f>
        <v/>
      </c>
      <c r="B104" s="200"/>
      <c r="C104" s="150">
        <f t="shared" si="36"/>
        <v>0</v>
      </c>
      <c r="D104" s="151">
        <f t="shared" si="37"/>
        <v>0</v>
      </c>
      <c r="E104" s="199"/>
      <c r="F104" s="199"/>
      <c r="G104" s="151">
        <f t="shared" si="38"/>
        <v>0</v>
      </c>
      <c r="H104" s="199"/>
      <c r="I104" s="199"/>
      <c r="J104" s="199"/>
      <c r="K104" s="151">
        <f t="shared" si="47"/>
        <v>0</v>
      </c>
      <c r="L104" s="199"/>
      <c r="M104" s="199"/>
      <c r="N104" s="152" t="str">
        <f t="shared" si="39"/>
        <v/>
      </c>
      <c r="O104" s="150">
        <f t="shared" si="40"/>
        <v>0</v>
      </c>
      <c r="P104" s="151">
        <f t="shared" si="41"/>
        <v>0</v>
      </c>
      <c r="Q104" s="199"/>
      <c r="R104" s="199"/>
      <c r="S104" s="151">
        <f t="shared" si="42"/>
        <v>0</v>
      </c>
      <c r="T104" s="199"/>
      <c r="U104" s="199"/>
      <c r="V104" s="199"/>
      <c r="W104" s="151">
        <f t="shared" si="33"/>
        <v>0</v>
      </c>
      <c r="X104" s="199"/>
      <c r="Y104" s="199"/>
      <c r="Z104" s="152" t="str">
        <f t="shared" si="43"/>
        <v/>
      </c>
      <c r="AA104" s="150">
        <f t="shared" si="48"/>
        <v>0</v>
      </c>
      <c r="AB104" s="151">
        <f t="shared" si="49"/>
        <v>0</v>
      </c>
      <c r="AC104" s="199"/>
      <c r="AD104" s="199"/>
      <c r="AE104" s="151">
        <f t="shared" si="50"/>
        <v>0</v>
      </c>
      <c r="AF104" s="202"/>
      <c r="AG104" s="333"/>
      <c r="AH104" s="202"/>
      <c r="AI104" s="333"/>
      <c r="AJ104" s="202"/>
      <c r="AK104" s="333"/>
      <c r="AL104" s="151">
        <f t="shared" si="51"/>
        <v>0</v>
      </c>
      <c r="AM104" s="199"/>
      <c r="AN104" s="199"/>
      <c r="AO104" s="167">
        <f t="shared" si="34"/>
        <v>0</v>
      </c>
      <c r="AP104" s="167">
        <f t="shared" si="35"/>
        <v>0</v>
      </c>
      <c r="AQ104" s="152" t="str">
        <f t="shared" si="30"/>
        <v/>
      </c>
      <c r="AR104" s="207">
        <f t="shared" si="31"/>
        <v>0</v>
      </c>
      <c r="AS104" s="167">
        <f t="shared" si="44"/>
        <v>0</v>
      </c>
      <c r="AT104" s="167">
        <f>IFERROR((AR104/SUM('4_Структура пл.соб.'!$F$4:$F$6))*100,0)</f>
        <v>0</v>
      </c>
      <c r="AU104" s="207">
        <f t="shared" si="32"/>
        <v>0</v>
      </c>
      <c r="AV104" s="167">
        <f>IFERROR(AU104/'5_Розрахунок тарифів'!$H$7,0)</f>
        <v>0</v>
      </c>
      <c r="AW104" s="167">
        <f>IFERROR((AU104/SUM('4_Структура пл.соб.'!$F$4:$F$6))*100,0)</f>
        <v>0</v>
      </c>
      <c r="AX104" s="207">
        <f>IFERROR(AH104+(SUM($AC104:$AD104)/100*($AE$14/$AB$14*100))/SUM('4_Структура пл.соб.'!$B$5:$B$6)*'4_Структура пл.соб.'!$B$5,0)</f>
        <v>0</v>
      </c>
      <c r="AY104" s="167">
        <f>IFERROR(AX104/'5_Розрахунок тарифів'!$L$7,0)</f>
        <v>0</v>
      </c>
      <c r="AZ104" s="167">
        <f>IFERROR((AX104/SUM('4_Структура пл.соб.'!$F$4:$F$6))*100,0)</f>
        <v>0</v>
      </c>
      <c r="BA104" s="207">
        <f>IFERROR(AJ104+(SUM($AC104:$AD104)/100*($AE$14/$AB$14*100))/SUM('4_Структура пл.соб.'!$B$5:$B$6)*'4_Структура пл.соб.'!$B$6,0)</f>
        <v>0</v>
      </c>
      <c r="BB104" s="167">
        <f>IFERROR(BA104/'5_Розрахунок тарифів'!$P$7,0)</f>
        <v>0</v>
      </c>
      <c r="BC104" s="167">
        <f>IFERROR((BA104/SUM('4_Структура пл.соб.'!$F$4:$F$6))*100,0)</f>
        <v>0</v>
      </c>
      <c r="BD104" s="167">
        <f t="shared" si="45"/>
        <v>0</v>
      </c>
      <c r="BE104" s="167">
        <f t="shared" si="46"/>
        <v>0</v>
      </c>
      <c r="BF104" s="203"/>
      <c r="BG104" s="203"/>
    </row>
    <row r="105" spans="1:59" s="118" customFormat="1" x14ac:dyDescent="0.25">
      <c r="A105" s="128" t="str">
        <f>IF(ISBLANK(B105),"",COUNTA($B$11:B105))</f>
        <v/>
      </c>
      <c r="B105" s="200"/>
      <c r="C105" s="150">
        <f t="shared" si="36"/>
        <v>0</v>
      </c>
      <c r="D105" s="151">
        <f t="shared" si="37"/>
        <v>0</v>
      </c>
      <c r="E105" s="199"/>
      <c r="F105" s="199"/>
      <c r="G105" s="151">
        <f t="shared" si="38"/>
        <v>0</v>
      </c>
      <c r="H105" s="199"/>
      <c r="I105" s="199"/>
      <c r="J105" s="199"/>
      <c r="K105" s="151">
        <f t="shared" si="47"/>
        <v>0</v>
      </c>
      <c r="L105" s="199"/>
      <c r="M105" s="199"/>
      <c r="N105" s="152" t="str">
        <f t="shared" si="39"/>
        <v/>
      </c>
      <c r="O105" s="150">
        <f t="shared" si="40"/>
        <v>0</v>
      </c>
      <c r="P105" s="151">
        <f t="shared" si="41"/>
        <v>0</v>
      </c>
      <c r="Q105" s="199"/>
      <c r="R105" s="199"/>
      <c r="S105" s="151">
        <f t="shared" si="42"/>
        <v>0</v>
      </c>
      <c r="T105" s="199"/>
      <c r="U105" s="199"/>
      <c r="V105" s="199"/>
      <c r="W105" s="151">
        <f t="shared" si="33"/>
        <v>0</v>
      </c>
      <c r="X105" s="199"/>
      <c r="Y105" s="199"/>
      <c r="Z105" s="152" t="str">
        <f t="shared" si="43"/>
        <v/>
      </c>
      <c r="AA105" s="150">
        <f t="shared" si="48"/>
        <v>0</v>
      </c>
      <c r="AB105" s="151">
        <f t="shared" si="49"/>
        <v>0</v>
      </c>
      <c r="AC105" s="199"/>
      <c r="AD105" s="199"/>
      <c r="AE105" s="151">
        <f t="shared" si="50"/>
        <v>0</v>
      </c>
      <c r="AF105" s="202"/>
      <c r="AG105" s="333"/>
      <c r="AH105" s="202"/>
      <c r="AI105" s="333"/>
      <c r="AJ105" s="202"/>
      <c r="AK105" s="333"/>
      <c r="AL105" s="151">
        <f t="shared" si="51"/>
        <v>0</v>
      </c>
      <c r="AM105" s="199"/>
      <c r="AN105" s="199"/>
      <c r="AO105" s="167">
        <f t="shared" si="34"/>
        <v>0</v>
      </c>
      <c r="AP105" s="167">
        <f t="shared" si="35"/>
        <v>0</v>
      </c>
      <c r="AQ105" s="152" t="str">
        <f t="shared" si="30"/>
        <v/>
      </c>
      <c r="AR105" s="207">
        <f t="shared" si="31"/>
        <v>0</v>
      </c>
      <c r="AS105" s="167">
        <f t="shared" si="44"/>
        <v>0</v>
      </c>
      <c r="AT105" s="167">
        <f>IFERROR((AR105/SUM('4_Структура пл.соб.'!$F$4:$F$6))*100,0)</f>
        <v>0</v>
      </c>
      <c r="AU105" s="207">
        <f t="shared" si="32"/>
        <v>0</v>
      </c>
      <c r="AV105" s="167">
        <f>IFERROR(AU105/'5_Розрахунок тарифів'!$H$7,0)</f>
        <v>0</v>
      </c>
      <c r="AW105" s="167">
        <f>IFERROR((AU105/SUM('4_Структура пл.соб.'!$F$4:$F$6))*100,0)</f>
        <v>0</v>
      </c>
      <c r="AX105" s="207">
        <f>IFERROR(AH105+(SUM($AC105:$AD105)/100*($AE$14/$AB$14*100))/SUM('4_Структура пл.соб.'!$B$5:$B$6)*'4_Структура пл.соб.'!$B$5,0)</f>
        <v>0</v>
      </c>
      <c r="AY105" s="167">
        <f>IFERROR(AX105/'5_Розрахунок тарифів'!$L$7,0)</f>
        <v>0</v>
      </c>
      <c r="AZ105" s="167">
        <f>IFERROR((AX105/SUM('4_Структура пл.соб.'!$F$4:$F$6))*100,0)</f>
        <v>0</v>
      </c>
      <c r="BA105" s="207">
        <f>IFERROR(AJ105+(SUM($AC105:$AD105)/100*($AE$14/$AB$14*100))/SUM('4_Структура пл.соб.'!$B$5:$B$6)*'4_Структура пл.соб.'!$B$6,0)</f>
        <v>0</v>
      </c>
      <c r="BB105" s="167">
        <f>IFERROR(BA105/'5_Розрахунок тарифів'!$P$7,0)</f>
        <v>0</v>
      </c>
      <c r="BC105" s="167">
        <f>IFERROR((BA105/SUM('4_Структура пл.соб.'!$F$4:$F$6))*100,0)</f>
        <v>0</v>
      </c>
      <c r="BD105" s="167">
        <f t="shared" si="45"/>
        <v>0</v>
      </c>
      <c r="BE105" s="167">
        <f t="shared" si="46"/>
        <v>0</v>
      </c>
      <c r="BF105" s="203"/>
      <c r="BG105" s="203"/>
    </row>
    <row r="106" spans="1:59" s="118" customFormat="1" x14ac:dyDescent="0.25">
      <c r="A106" s="128" t="str">
        <f>IF(ISBLANK(B106),"",COUNTA($B$11:B106))</f>
        <v/>
      </c>
      <c r="B106" s="200"/>
      <c r="C106" s="150">
        <f t="shared" si="36"/>
        <v>0</v>
      </c>
      <c r="D106" s="151">
        <f t="shared" si="37"/>
        <v>0</v>
      </c>
      <c r="E106" s="199"/>
      <c r="F106" s="199"/>
      <c r="G106" s="151">
        <f t="shared" si="38"/>
        <v>0</v>
      </c>
      <c r="H106" s="199"/>
      <c r="I106" s="199"/>
      <c r="J106" s="199"/>
      <c r="K106" s="151">
        <f t="shared" si="47"/>
        <v>0</v>
      </c>
      <c r="L106" s="199"/>
      <c r="M106" s="199"/>
      <c r="N106" s="152" t="str">
        <f t="shared" si="39"/>
        <v/>
      </c>
      <c r="O106" s="150">
        <f t="shared" si="40"/>
        <v>0</v>
      </c>
      <c r="P106" s="151">
        <f t="shared" si="41"/>
        <v>0</v>
      </c>
      <c r="Q106" s="199"/>
      <c r="R106" s="199"/>
      <c r="S106" s="151">
        <f t="shared" si="42"/>
        <v>0</v>
      </c>
      <c r="T106" s="199"/>
      <c r="U106" s="199"/>
      <c r="V106" s="199"/>
      <c r="W106" s="151">
        <f t="shared" si="33"/>
        <v>0</v>
      </c>
      <c r="X106" s="199"/>
      <c r="Y106" s="199"/>
      <c r="Z106" s="152" t="str">
        <f t="shared" si="43"/>
        <v/>
      </c>
      <c r="AA106" s="150">
        <f t="shared" si="48"/>
        <v>0</v>
      </c>
      <c r="AB106" s="151">
        <f t="shared" si="49"/>
        <v>0</v>
      </c>
      <c r="AC106" s="199"/>
      <c r="AD106" s="199"/>
      <c r="AE106" s="151">
        <f t="shared" si="50"/>
        <v>0</v>
      </c>
      <c r="AF106" s="202"/>
      <c r="AG106" s="333"/>
      <c r="AH106" s="202"/>
      <c r="AI106" s="333"/>
      <c r="AJ106" s="202"/>
      <c r="AK106" s="333"/>
      <c r="AL106" s="151">
        <f t="shared" si="51"/>
        <v>0</v>
      </c>
      <c r="AM106" s="199"/>
      <c r="AN106" s="199"/>
      <c r="AO106" s="167">
        <f t="shared" si="34"/>
        <v>0</v>
      </c>
      <c r="AP106" s="167">
        <f t="shared" si="35"/>
        <v>0</v>
      </c>
      <c r="AQ106" s="152" t="str">
        <f t="shared" si="30"/>
        <v/>
      </c>
      <c r="AR106" s="207">
        <f t="shared" si="31"/>
        <v>0</v>
      </c>
      <c r="AS106" s="167">
        <f t="shared" si="44"/>
        <v>0</v>
      </c>
      <c r="AT106" s="167">
        <f>IFERROR((AR106/SUM('4_Структура пл.соб.'!$F$4:$F$6))*100,0)</f>
        <v>0</v>
      </c>
      <c r="AU106" s="207">
        <f t="shared" si="32"/>
        <v>0</v>
      </c>
      <c r="AV106" s="167">
        <f>IFERROR(AU106/'5_Розрахунок тарифів'!$H$7,0)</f>
        <v>0</v>
      </c>
      <c r="AW106" s="167">
        <f>IFERROR((AU106/SUM('4_Структура пл.соб.'!$F$4:$F$6))*100,0)</f>
        <v>0</v>
      </c>
      <c r="AX106" s="207">
        <f>IFERROR(AH106+(SUM($AC106:$AD106)/100*($AE$14/$AB$14*100))/SUM('4_Структура пл.соб.'!$B$5:$B$6)*'4_Структура пл.соб.'!$B$5,0)</f>
        <v>0</v>
      </c>
      <c r="AY106" s="167">
        <f>IFERROR(AX106/'5_Розрахунок тарифів'!$L$7,0)</f>
        <v>0</v>
      </c>
      <c r="AZ106" s="167">
        <f>IFERROR((AX106/SUM('4_Структура пл.соб.'!$F$4:$F$6))*100,0)</f>
        <v>0</v>
      </c>
      <c r="BA106" s="207">
        <f>IFERROR(AJ106+(SUM($AC106:$AD106)/100*($AE$14/$AB$14*100))/SUM('4_Структура пл.соб.'!$B$5:$B$6)*'4_Структура пл.соб.'!$B$6,0)</f>
        <v>0</v>
      </c>
      <c r="BB106" s="167">
        <f>IFERROR(BA106/'5_Розрахунок тарифів'!$P$7,0)</f>
        <v>0</v>
      </c>
      <c r="BC106" s="167">
        <f>IFERROR((BA106/SUM('4_Структура пл.соб.'!$F$4:$F$6))*100,0)</f>
        <v>0</v>
      </c>
      <c r="BD106" s="167">
        <f t="shared" si="45"/>
        <v>0</v>
      </c>
      <c r="BE106" s="167">
        <f t="shared" si="46"/>
        <v>0</v>
      </c>
      <c r="BF106" s="203"/>
      <c r="BG106" s="203"/>
    </row>
    <row r="107" spans="1:59" s="118" customFormat="1" x14ac:dyDescent="0.25">
      <c r="A107" s="128" t="str">
        <f>IF(ISBLANK(B107),"",COUNTA($B$11:B107))</f>
        <v/>
      </c>
      <c r="B107" s="200"/>
      <c r="C107" s="150">
        <f t="shared" si="36"/>
        <v>0</v>
      </c>
      <c r="D107" s="151">
        <f t="shared" si="37"/>
        <v>0</v>
      </c>
      <c r="E107" s="199"/>
      <c r="F107" s="199"/>
      <c r="G107" s="151">
        <f t="shared" si="38"/>
        <v>0</v>
      </c>
      <c r="H107" s="199"/>
      <c r="I107" s="199"/>
      <c r="J107" s="199"/>
      <c r="K107" s="151">
        <f t="shared" si="47"/>
        <v>0</v>
      </c>
      <c r="L107" s="199"/>
      <c r="M107" s="199"/>
      <c r="N107" s="152" t="str">
        <f t="shared" si="39"/>
        <v/>
      </c>
      <c r="O107" s="150">
        <f t="shared" si="40"/>
        <v>0</v>
      </c>
      <c r="P107" s="151">
        <f t="shared" si="41"/>
        <v>0</v>
      </c>
      <c r="Q107" s="199"/>
      <c r="R107" s="199"/>
      <c r="S107" s="151">
        <f t="shared" si="42"/>
        <v>0</v>
      </c>
      <c r="T107" s="199"/>
      <c r="U107" s="199"/>
      <c r="V107" s="199"/>
      <c r="W107" s="151">
        <f t="shared" si="33"/>
        <v>0</v>
      </c>
      <c r="X107" s="199"/>
      <c r="Y107" s="199"/>
      <c r="Z107" s="152" t="str">
        <f t="shared" si="43"/>
        <v/>
      </c>
      <c r="AA107" s="150">
        <f t="shared" si="48"/>
        <v>0</v>
      </c>
      <c r="AB107" s="151">
        <f t="shared" si="49"/>
        <v>0</v>
      </c>
      <c r="AC107" s="199"/>
      <c r="AD107" s="199"/>
      <c r="AE107" s="151">
        <f t="shared" si="50"/>
        <v>0</v>
      </c>
      <c r="AF107" s="202"/>
      <c r="AG107" s="333"/>
      <c r="AH107" s="202"/>
      <c r="AI107" s="333"/>
      <c r="AJ107" s="202"/>
      <c r="AK107" s="333"/>
      <c r="AL107" s="151">
        <f t="shared" si="51"/>
        <v>0</v>
      </c>
      <c r="AM107" s="199"/>
      <c r="AN107" s="199"/>
      <c r="AO107" s="167">
        <f t="shared" si="34"/>
        <v>0</v>
      </c>
      <c r="AP107" s="167">
        <f t="shared" si="35"/>
        <v>0</v>
      </c>
      <c r="AQ107" s="152" t="str">
        <f t="shared" si="30"/>
        <v/>
      </c>
      <c r="AR107" s="207">
        <f t="shared" si="31"/>
        <v>0</v>
      </c>
      <c r="AS107" s="167">
        <f t="shared" si="44"/>
        <v>0</v>
      </c>
      <c r="AT107" s="167">
        <f>IFERROR((AR107/SUM('4_Структура пл.соб.'!$F$4:$F$6))*100,0)</f>
        <v>0</v>
      </c>
      <c r="AU107" s="207">
        <f t="shared" si="32"/>
        <v>0</v>
      </c>
      <c r="AV107" s="167">
        <f>IFERROR(AU107/'5_Розрахунок тарифів'!$H$7,0)</f>
        <v>0</v>
      </c>
      <c r="AW107" s="167">
        <f>IFERROR((AU107/SUM('4_Структура пл.соб.'!$F$4:$F$6))*100,0)</f>
        <v>0</v>
      </c>
      <c r="AX107" s="207">
        <f>IFERROR(AH107+(SUM($AC107:$AD107)/100*($AE$14/$AB$14*100))/SUM('4_Структура пл.соб.'!$B$5:$B$6)*'4_Структура пл.соб.'!$B$5,0)</f>
        <v>0</v>
      </c>
      <c r="AY107" s="167">
        <f>IFERROR(AX107/'5_Розрахунок тарифів'!$L$7,0)</f>
        <v>0</v>
      </c>
      <c r="AZ107" s="167">
        <f>IFERROR((AX107/SUM('4_Структура пл.соб.'!$F$4:$F$6))*100,0)</f>
        <v>0</v>
      </c>
      <c r="BA107" s="207">
        <f>IFERROR(AJ107+(SUM($AC107:$AD107)/100*($AE$14/$AB$14*100))/SUM('4_Структура пл.соб.'!$B$5:$B$6)*'4_Структура пл.соб.'!$B$6,0)</f>
        <v>0</v>
      </c>
      <c r="BB107" s="167">
        <f>IFERROR(BA107/'5_Розрахунок тарифів'!$P$7,0)</f>
        <v>0</v>
      </c>
      <c r="BC107" s="167">
        <f>IFERROR((BA107/SUM('4_Структура пл.соб.'!$F$4:$F$6))*100,0)</f>
        <v>0</v>
      </c>
      <c r="BD107" s="167">
        <f t="shared" si="45"/>
        <v>0</v>
      </c>
      <c r="BE107" s="167">
        <f t="shared" si="46"/>
        <v>0</v>
      </c>
      <c r="BF107" s="203"/>
      <c r="BG107" s="203"/>
    </row>
    <row r="108" spans="1:59" s="118" customFormat="1" x14ac:dyDescent="0.25">
      <c r="A108" s="128" t="str">
        <f>IF(ISBLANK(B108),"",COUNTA($B$11:B108))</f>
        <v/>
      </c>
      <c r="B108" s="200"/>
      <c r="C108" s="150">
        <f t="shared" si="36"/>
        <v>0</v>
      </c>
      <c r="D108" s="151">
        <f t="shared" si="37"/>
        <v>0</v>
      </c>
      <c r="E108" s="199"/>
      <c r="F108" s="199"/>
      <c r="G108" s="151">
        <f t="shared" si="38"/>
        <v>0</v>
      </c>
      <c r="H108" s="199"/>
      <c r="I108" s="199"/>
      <c r="J108" s="199"/>
      <c r="K108" s="151">
        <f t="shared" si="47"/>
        <v>0</v>
      </c>
      <c r="L108" s="199"/>
      <c r="M108" s="199"/>
      <c r="N108" s="152" t="str">
        <f t="shared" si="39"/>
        <v/>
      </c>
      <c r="O108" s="150">
        <f t="shared" si="40"/>
        <v>0</v>
      </c>
      <c r="P108" s="151">
        <f t="shared" si="41"/>
        <v>0</v>
      </c>
      <c r="Q108" s="199"/>
      <c r="R108" s="199"/>
      <c r="S108" s="151">
        <f t="shared" si="42"/>
        <v>0</v>
      </c>
      <c r="T108" s="199"/>
      <c r="U108" s="199"/>
      <c r="V108" s="199"/>
      <c r="W108" s="151">
        <f t="shared" si="33"/>
        <v>0</v>
      </c>
      <c r="X108" s="199"/>
      <c r="Y108" s="199"/>
      <c r="Z108" s="152" t="str">
        <f t="shared" si="43"/>
        <v/>
      </c>
      <c r="AA108" s="150">
        <f t="shared" si="48"/>
        <v>0</v>
      </c>
      <c r="AB108" s="151">
        <f t="shared" si="49"/>
        <v>0</v>
      </c>
      <c r="AC108" s="199"/>
      <c r="AD108" s="199"/>
      <c r="AE108" s="151">
        <f t="shared" si="50"/>
        <v>0</v>
      </c>
      <c r="AF108" s="202"/>
      <c r="AG108" s="333"/>
      <c r="AH108" s="202"/>
      <c r="AI108" s="333"/>
      <c r="AJ108" s="202"/>
      <c r="AK108" s="333"/>
      <c r="AL108" s="151">
        <f t="shared" si="51"/>
        <v>0</v>
      </c>
      <c r="AM108" s="199"/>
      <c r="AN108" s="199"/>
      <c r="AO108" s="167">
        <f t="shared" si="34"/>
        <v>0</v>
      </c>
      <c r="AP108" s="167">
        <f t="shared" si="35"/>
        <v>0</v>
      </c>
      <c r="AQ108" s="152" t="str">
        <f t="shared" si="30"/>
        <v/>
      </c>
      <c r="AR108" s="207">
        <f t="shared" si="31"/>
        <v>0</v>
      </c>
      <c r="AS108" s="167">
        <f t="shared" si="44"/>
        <v>0</v>
      </c>
      <c r="AT108" s="167">
        <f>IFERROR((AR108/SUM('4_Структура пл.соб.'!$F$4:$F$6))*100,0)</f>
        <v>0</v>
      </c>
      <c r="AU108" s="207">
        <f t="shared" si="32"/>
        <v>0</v>
      </c>
      <c r="AV108" s="167">
        <f>IFERROR(AU108/'5_Розрахунок тарифів'!$H$7,0)</f>
        <v>0</v>
      </c>
      <c r="AW108" s="167">
        <f>IFERROR((AU108/SUM('4_Структура пл.соб.'!$F$4:$F$6))*100,0)</f>
        <v>0</v>
      </c>
      <c r="AX108" s="207">
        <f>IFERROR(AH108+(SUM($AC108:$AD108)/100*($AE$14/$AB$14*100))/SUM('4_Структура пл.соб.'!$B$5:$B$6)*'4_Структура пл.соб.'!$B$5,0)</f>
        <v>0</v>
      </c>
      <c r="AY108" s="167">
        <f>IFERROR(AX108/'5_Розрахунок тарифів'!$L$7,0)</f>
        <v>0</v>
      </c>
      <c r="AZ108" s="167">
        <f>IFERROR((AX108/SUM('4_Структура пл.соб.'!$F$4:$F$6))*100,0)</f>
        <v>0</v>
      </c>
      <c r="BA108" s="207">
        <f>IFERROR(AJ108+(SUM($AC108:$AD108)/100*($AE$14/$AB$14*100))/SUM('4_Структура пл.соб.'!$B$5:$B$6)*'4_Структура пл.соб.'!$B$6,0)</f>
        <v>0</v>
      </c>
      <c r="BB108" s="167">
        <f>IFERROR(BA108/'5_Розрахунок тарифів'!$P$7,0)</f>
        <v>0</v>
      </c>
      <c r="BC108" s="167">
        <f>IFERROR((BA108/SUM('4_Структура пл.соб.'!$F$4:$F$6))*100,0)</f>
        <v>0</v>
      </c>
      <c r="BD108" s="167">
        <f t="shared" si="45"/>
        <v>0</v>
      </c>
      <c r="BE108" s="167">
        <f t="shared" si="46"/>
        <v>0</v>
      </c>
      <c r="BF108" s="203"/>
      <c r="BG108" s="203"/>
    </row>
    <row r="109" spans="1:59" s="118" customFormat="1" x14ac:dyDescent="0.25">
      <c r="A109" s="128" t="str">
        <f>IF(ISBLANK(B109),"",COUNTA($B$11:B109))</f>
        <v/>
      </c>
      <c r="B109" s="200"/>
      <c r="C109" s="150">
        <f t="shared" si="36"/>
        <v>0</v>
      </c>
      <c r="D109" s="151">
        <f t="shared" si="37"/>
        <v>0</v>
      </c>
      <c r="E109" s="199"/>
      <c r="F109" s="199"/>
      <c r="G109" s="151">
        <f t="shared" si="38"/>
        <v>0</v>
      </c>
      <c r="H109" s="199"/>
      <c r="I109" s="199"/>
      <c r="J109" s="199"/>
      <c r="K109" s="151">
        <f t="shared" si="47"/>
        <v>0</v>
      </c>
      <c r="L109" s="199"/>
      <c r="M109" s="199"/>
      <c r="N109" s="152" t="str">
        <f t="shared" si="39"/>
        <v/>
      </c>
      <c r="O109" s="150">
        <f t="shared" si="40"/>
        <v>0</v>
      </c>
      <c r="P109" s="151">
        <f t="shared" si="41"/>
        <v>0</v>
      </c>
      <c r="Q109" s="199"/>
      <c r="R109" s="199"/>
      <c r="S109" s="151">
        <f t="shared" si="42"/>
        <v>0</v>
      </c>
      <c r="T109" s="199"/>
      <c r="U109" s="199"/>
      <c r="V109" s="199"/>
      <c r="W109" s="151">
        <f t="shared" si="33"/>
        <v>0</v>
      </c>
      <c r="X109" s="199"/>
      <c r="Y109" s="199"/>
      <c r="Z109" s="152" t="str">
        <f t="shared" si="43"/>
        <v/>
      </c>
      <c r="AA109" s="150">
        <f t="shared" si="48"/>
        <v>0</v>
      </c>
      <c r="AB109" s="151">
        <f t="shared" si="49"/>
        <v>0</v>
      </c>
      <c r="AC109" s="199"/>
      <c r="AD109" s="199"/>
      <c r="AE109" s="151">
        <f t="shared" si="50"/>
        <v>0</v>
      </c>
      <c r="AF109" s="202"/>
      <c r="AG109" s="333"/>
      <c r="AH109" s="202"/>
      <c r="AI109" s="333"/>
      <c r="AJ109" s="202"/>
      <c r="AK109" s="333"/>
      <c r="AL109" s="151">
        <f t="shared" si="51"/>
        <v>0</v>
      </c>
      <c r="AM109" s="199"/>
      <c r="AN109" s="199"/>
      <c r="AO109" s="167">
        <f t="shared" si="34"/>
        <v>0</v>
      </c>
      <c r="AP109" s="167">
        <f t="shared" si="35"/>
        <v>0</v>
      </c>
      <c r="AQ109" s="152" t="str">
        <f t="shared" si="30"/>
        <v/>
      </c>
      <c r="AR109" s="207">
        <f t="shared" si="31"/>
        <v>0</v>
      </c>
      <c r="AS109" s="167">
        <f t="shared" si="44"/>
        <v>0</v>
      </c>
      <c r="AT109" s="167">
        <f>IFERROR((AR109/SUM('4_Структура пл.соб.'!$F$4:$F$6))*100,0)</f>
        <v>0</v>
      </c>
      <c r="AU109" s="207">
        <f t="shared" si="32"/>
        <v>0</v>
      </c>
      <c r="AV109" s="167">
        <f>IFERROR(AU109/'5_Розрахунок тарифів'!$H$7,0)</f>
        <v>0</v>
      </c>
      <c r="AW109" s="167">
        <f>IFERROR((AU109/SUM('4_Структура пл.соб.'!$F$4:$F$6))*100,0)</f>
        <v>0</v>
      </c>
      <c r="AX109" s="207">
        <f>IFERROR(AH109+(SUM($AC109:$AD109)/100*($AE$14/$AB$14*100))/SUM('4_Структура пл.соб.'!$B$5:$B$6)*'4_Структура пл.соб.'!$B$5,0)</f>
        <v>0</v>
      </c>
      <c r="AY109" s="167">
        <f>IFERROR(AX109/'5_Розрахунок тарифів'!$L$7,0)</f>
        <v>0</v>
      </c>
      <c r="AZ109" s="167">
        <f>IFERROR((AX109/SUM('4_Структура пл.соб.'!$F$4:$F$6))*100,0)</f>
        <v>0</v>
      </c>
      <c r="BA109" s="207">
        <f>IFERROR(AJ109+(SUM($AC109:$AD109)/100*($AE$14/$AB$14*100))/SUM('4_Структура пл.соб.'!$B$5:$B$6)*'4_Структура пл.соб.'!$B$6,0)</f>
        <v>0</v>
      </c>
      <c r="BB109" s="167">
        <f>IFERROR(BA109/'5_Розрахунок тарифів'!$P$7,0)</f>
        <v>0</v>
      </c>
      <c r="BC109" s="167">
        <f>IFERROR((BA109/SUM('4_Структура пл.соб.'!$F$4:$F$6))*100,0)</f>
        <v>0</v>
      </c>
      <c r="BD109" s="167">
        <f t="shared" si="45"/>
        <v>0</v>
      </c>
      <c r="BE109" s="167">
        <f t="shared" si="46"/>
        <v>0</v>
      </c>
      <c r="BF109" s="203"/>
      <c r="BG109" s="203"/>
    </row>
    <row r="110" spans="1:59" s="118" customFormat="1" x14ac:dyDescent="0.25">
      <c r="A110" s="128" t="str">
        <f>IF(ISBLANK(B110),"",COUNTA($B$11:B110))</f>
        <v/>
      </c>
      <c r="B110" s="200"/>
      <c r="C110" s="150">
        <f t="shared" si="36"/>
        <v>0</v>
      </c>
      <c r="D110" s="151">
        <f t="shared" si="37"/>
        <v>0</v>
      </c>
      <c r="E110" s="199"/>
      <c r="F110" s="199"/>
      <c r="G110" s="151">
        <f t="shared" si="38"/>
        <v>0</v>
      </c>
      <c r="H110" s="199"/>
      <c r="I110" s="199"/>
      <c r="J110" s="199"/>
      <c r="K110" s="151">
        <f t="shared" si="47"/>
        <v>0</v>
      </c>
      <c r="L110" s="199"/>
      <c r="M110" s="199"/>
      <c r="N110" s="152" t="str">
        <f t="shared" si="39"/>
        <v/>
      </c>
      <c r="O110" s="150">
        <f t="shared" si="40"/>
        <v>0</v>
      </c>
      <c r="P110" s="151">
        <f t="shared" si="41"/>
        <v>0</v>
      </c>
      <c r="Q110" s="199"/>
      <c r="R110" s="199"/>
      <c r="S110" s="151">
        <f t="shared" si="42"/>
        <v>0</v>
      </c>
      <c r="T110" s="199"/>
      <c r="U110" s="199"/>
      <c r="V110" s="199"/>
      <c r="W110" s="151">
        <f t="shared" si="33"/>
        <v>0</v>
      </c>
      <c r="X110" s="199"/>
      <c r="Y110" s="199"/>
      <c r="Z110" s="152" t="str">
        <f t="shared" si="43"/>
        <v/>
      </c>
      <c r="AA110" s="150">
        <f t="shared" si="48"/>
        <v>0</v>
      </c>
      <c r="AB110" s="151">
        <f t="shared" si="49"/>
        <v>0</v>
      </c>
      <c r="AC110" s="199"/>
      <c r="AD110" s="199"/>
      <c r="AE110" s="151">
        <f t="shared" si="50"/>
        <v>0</v>
      </c>
      <c r="AF110" s="202"/>
      <c r="AG110" s="333"/>
      <c r="AH110" s="202"/>
      <c r="AI110" s="333"/>
      <c r="AJ110" s="202"/>
      <c r="AK110" s="333"/>
      <c r="AL110" s="151">
        <f t="shared" si="51"/>
        <v>0</v>
      </c>
      <c r="AM110" s="199"/>
      <c r="AN110" s="199"/>
      <c r="AO110" s="167">
        <f t="shared" si="34"/>
        <v>0</v>
      </c>
      <c r="AP110" s="167">
        <f t="shared" si="35"/>
        <v>0</v>
      </c>
      <c r="AQ110" s="152" t="str">
        <f t="shared" si="30"/>
        <v/>
      </c>
      <c r="AR110" s="207">
        <f t="shared" si="31"/>
        <v>0</v>
      </c>
      <c r="AS110" s="167">
        <f t="shared" si="44"/>
        <v>0</v>
      </c>
      <c r="AT110" s="167">
        <f>IFERROR((AR110/SUM('4_Структура пл.соб.'!$F$4:$F$6))*100,0)</f>
        <v>0</v>
      </c>
      <c r="AU110" s="207">
        <f t="shared" si="32"/>
        <v>0</v>
      </c>
      <c r="AV110" s="167">
        <f>IFERROR(AU110/'5_Розрахунок тарифів'!$H$7,0)</f>
        <v>0</v>
      </c>
      <c r="AW110" s="167">
        <f>IFERROR((AU110/SUM('4_Структура пл.соб.'!$F$4:$F$6))*100,0)</f>
        <v>0</v>
      </c>
      <c r="AX110" s="207">
        <f>IFERROR(AH110+(SUM($AC110:$AD110)/100*($AE$14/$AB$14*100))/SUM('4_Структура пл.соб.'!$B$5:$B$6)*'4_Структура пл.соб.'!$B$5,0)</f>
        <v>0</v>
      </c>
      <c r="AY110" s="167">
        <f>IFERROR(AX110/'5_Розрахунок тарифів'!$L$7,0)</f>
        <v>0</v>
      </c>
      <c r="AZ110" s="167">
        <f>IFERROR((AX110/SUM('4_Структура пл.соб.'!$F$4:$F$6))*100,0)</f>
        <v>0</v>
      </c>
      <c r="BA110" s="207">
        <f>IFERROR(AJ110+(SUM($AC110:$AD110)/100*($AE$14/$AB$14*100))/SUM('4_Структура пл.соб.'!$B$5:$B$6)*'4_Структура пл.соб.'!$B$6,0)</f>
        <v>0</v>
      </c>
      <c r="BB110" s="167">
        <f>IFERROR(BA110/'5_Розрахунок тарифів'!$P$7,0)</f>
        <v>0</v>
      </c>
      <c r="BC110" s="167">
        <f>IFERROR((BA110/SUM('4_Структура пл.соб.'!$F$4:$F$6))*100,0)</f>
        <v>0</v>
      </c>
      <c r="BD110" s="167">
        <f t="shared" si="45"/>
        <v>0</v>
      </c>
      <c r="BE110" s="167">
        <f t="shared" si="46"/>
        <v>0</v>
      </c>
      <c r="BF110" s="203"/>
      <c r="BG110" s="203"/>
    </row>
    <row r="111" spans="1:59" s="118" customFormat="1" x14ac:dyDescent="0.25">
      <c r="A111" s="128" t="str">
        <f>IF(ISBLANK(B111),"",COUNTA($B$11:B111))</f>
        <v/>
      </c>
      <c r="B111" s="200"/>
      <c r="C111" s="150">
        <f t="shared" si="36"/>
        <v>0</v>
      </c>
      <c r="D111" s="151">
        <f t="shared" si="37"/>
        <v>0</v>
      </c>
      <c r="E111" s="199"/>
      <c r="F111" s="199"/>
      <c r="G111" s="151">
        <f t="shared" si="38"/>
        <v>0</v>
      </c>
      <c r="H111" s="199"/>
      <c r="I111" s="199"/>
      <c r="J111" s="199"/>
      <c r="K111" s="151">
        <f t="shared" si="47"/>
        <v>0</v>
      </c>
      <c r="L111" s="199"/>
      <c r="M111" s="199"/>
      <c r="N111" s="152" t="str">
        <f t="shared" si="39"/>
        <v/>
      </c>
      <c r="O111" s="150">
        <f t="shared" si="40"/>
        <v>0</v>
      </c>
      <c r="P111" s="151">
        <f t="shared" si="41"/>
        <v>0</v>
      </c>
      <c r="Q111" s="199"/>
      <c r="R111" s="199"/>
      <c r="S111" s="151">
        <f t="shared" si="42"/>
        <v>0</v>
      </c>
      <c r="T111" s="199"/>
      <c r="U111" s="199"/>
      <c r="V111" s="199"/>
      <c r="W111" s="151">
        <f t="shared" si="33"/>
        <v>0</v>
      </c>
      <c r="X111" s="199"/>
      <c r="Y111" s="199"/>
      <c r="Z111" s="152" t="str">
        <f t="shared" si="43"/>
        <v/>
      </c>
      <c r="AA111" s="150">
        <f t="shared" si="48"/>
        <v>0</v>
      </c>
      <c r="AB111" s="151">
        <f t="shared" si="49"/>
        <v>0</v>
      </c>
      <c r="AC111" s="199"/>
      <c r="AD111" s="199"/>
      <c r="AE111" s="151">
        <f t="shared" si="50"/>
        <v>0</v>
      </c>
      <c r="AF111" s="202"/>
      <c r="AG111" s="333"/>
      <c r="AH111" s="202"/>
      <c r="AI111" s="333"/>
      <c r="AJ111" s="202"/>
      <c r="AK111" s="333"/>
      <c r="AL111" s="151">
        <f t="shared" si="51"/>
        <v>0</v>
      </c>
      <c r="AM111" s="199"/>
      <c r="AN111" s="199"/>
      <c r="AO111" s="167">
        <f t="shared" si="34"/>
        <v>0</v>
      </c>
      <c r="AP111" s="167">
        <f t="shared" si="35"/>
        <v>0</v>
      </c>
      <c r="AQ111" s="152" t="str">
        <f t="shared" si="30"/>
        <v/>
      </c>
      <c r="AR111" s="207">
        <f t="shared" si="31"/>
        <v>0</v>
      </c>
      <c r="AS111" s="167">
        <f t="shared" si="44"/>
        <v>0</v>
      </c>
      <c r="AT111" s="167">
        <f>IFERROR((AR111/SUM('4_Структура пл.соб.'!$F$4:$F$6))*100,0)</f>
        <v>0</v>
      </c>
      <c r="AU111" s="207">
        <f t="shared" si="32"/>
        <v>0</v>
      </c>
      <c r="AV111" s="167">
        <f>IFERROR(AU111/'5_Розрахунок тарифів'!$H$7,0)</f>
        <v>0</v>
      </c>
      <c r="AW111" s="167">
        <f>IFERROR((AU111/SUM('4_Структура пл.соб.'!$F$4:$F$6))*100,0)</f>
        <v>0</v>
      </c>
      <c r="AX111" s="207">
        <f>IFERROR(AH111+(SUM($AC111:$AD111)/100*($AE$14/$AB$14*100))/SUM('4_Структура пл.соб.'!$B$5:$B$6)*'4_Структура пл.соб.'!$B$5,0)</f>
        <v>0</v>
      </c>
      <c r="AY111" s="167">
        <f>IFERROR(AX111/'5_Розрахунок тарифів'!$L$7,0)</f>
        <v>0</v>
      </c>
      <c r="AZ111" s="167">
        <f>IFERROR((AX111/SUM('4_Структура пл.соб.'!$F$4:$F$6))*100,0)</f>
        <v>0</v>
      </c>
      <c r="BA111" s="207">
        <f>IFERROR(AJ111+(SUM($AC111:$AD111)/100*($AE$14/$AB$14*100))/SUM('4_Структура пл.соб.'!$B$5:$B$6)*'4_Структура пл.соб.'!$B$6,0)</f>
        <v>0</v>
      </c>
      <c r="BB111" s="167">
        <f>IFERROR(BA111/'5_Розрахунок тарифів'!$P$7,0)</f>
        <v>0</v>
      </c>
      <c r="BC111" s="167">
        <f>IFERROR((BA111/SUM('4_Структура пл.соб.'!$F$4:$F$6))*100,0)</f>
        <v>0</v>
      </c>
      <c r="BD111" s="167">
        <f t="shared" si="45"/>
        <v>0</v>
      </c>
      <c r="BE111" s="167">
        <f t="shared" si="46"/>
        <v>0</v>
      </c>
      <c r="BF111" s="203"/>
      <c r="BG111" s="203"/>
    </row>
    <row r="112" spans="1:59" s="118" customFormat="1" x14ac:dyDescent="0.25">
      <c r="A112" s="128" t="str">
        <f>IF(ISBLANK(B112),"",COUNTA($B$11:B112))</f>
        <v/>
      </c>
      <c r="B112" s="200"/>
      <c r="C112" s="150">
        <f t="shared" si="36"/>
        <v>0</v>
      </c>
      <c r="D112" s="151">
        <f t="shared" si="37"/>
        <v>0</v>
      </c>
      <c r="E112" s="199"/>
      <c r="F112" s="199"/>
      <c r="G112" s="151">
        <f t="shared" si="38"/>
        <v>0</v>
      </c>
      <c r="H112" s="199"/>
      <c r="I112" s="199"/>
      <c r="J112" s="199"/>
      <c r="K112" s="151">
        <f t="shared" si="47"/>
        <v>0</v>
      </c>
      <c r="L112" s="199"/>
      <c r="M112" s="199"/>
      <c r="N112" s="152" t="str">
        <f t="shared" si="39"/>
        <v/>
      </c>
      <c r="O112" s="150">
        <f t="shared" si="40"/>
        <v>0</v>
      </c>
      <c r="P112" s="151">
        <f t="shared" si="41"/>
        <v>0</v>
      </c>
      <c r="Q112" s="199"/>
      <c r="R112" s="199"/>
      <c r="S112" s="151">
        <f t="shared" si="42"/>
        <v>0</v>
      </c>
      <c r="T112" s="199"/>
      <c r="U112" s="199"/>
      <c r="V112" s="199"/>
      <c r="W112" s="151">
        <f t="shared" si="33"/>
        <v>0</v>
      </c>
      <c r="X112" s="199"/>
      <c r="Y112" s="199"/>
      <c r="Z112" s="152" t="str">
        <f t="shared" si="43"/>
        <v/>
      </c>
      <c r="AA112" s="150">
        <f t="shared" si="48"/>
        <v>0</v>
      </c>
      <c r="AB112" s="151">
        <f t="shared" si="49"/>
        <v>0</v>
      </c>
      <c r="AC112" s="199"/>
      <c r="AD112" s="199"/>
      <c r="AE112" s="151">
        <f t="shared" si="50"/>
        <v>0</v>
      </c>
      <c r="AF112" s="202"/>
      <c r="AG112" s="333"/>
      <c r="AH112" s="202"/>
      <c r="AI112" s="333"/>
      <c r="AJ112" s="202"/>
      <c r="AK112" s="333"/>
      <c r="AL112" s="151">
        <f t="shared" si="51"/>
        <v>0</v>
      </c>
      <c r="AM112" s="199"/>
      <c r="AN112" s="199"/>
      <c r="AO112" s="167">
        <f t="shared" si="34"/>
        <v>0</v>
      </c>
      <c r="AP112" s="167">
        <f t="shared" si="35"/>
        <v>0</v>
      </c>
      <c r="AQ112" s="152" t="str">
        <f t="shared" si="30"/>
        <v/>
      </c>
      <c r="AR112" s="207">
        <f t="shared" si="31"/>
        <v>0</v>
      </c>
      <c r="AS112" s="167">
        <f t="shared" si="44"/>
        <v>0</v>
      </c>
      <c r="AT112" s="167">
        <f>IFERROR((AR112/SUM('4_Структура пл.соб.'!$F$4:$F$6))*100,0)</f>
        <v>0</v>
      </c>
      <c r="AU112" s="207">
        <f t="shared" si="32"/>
        <v>0</v>
      </c>
      <c r="AV112" s="167">
        <f>IFERROR(AU112/'5_Розрахунок тарифів'!$H$7,0)</f>
        <v>0</v>
      </c>
      <c r="AW112" s="167">
        <f>IFERROR((AU112/SUM('4_Структура пл.соб.'!$F$4:$F$6))*100,0)</f>
        <v>0</v>
      </c>
      <c r="AX112" s="207">
        <f>IFERROR(AH112+(SUM($AC112:$AD112)/100*($AE$14/$AB$14*100))/SUM('4_Структура пл.соб.'!$B$5:$B$6)*'4_Структура пл.соб.'!$B$5,0)</f>
        <v>0</v>
      </c>
      <c r="AY112" s="167">
        <f>IFERROR(AX112/'5_Розрахунок тарифів'!$L$7,0)</f>
        <v>0</v>
      </c>
      <c r="AZ112" s="167">
        <f>IFERROR((AX112/SUM('4_Структура пл.соб.'!$F$4:$F$6))*100,0)</f>
        <v>0</v>
      </c>
      <c r="BA112" s="207">
        <f>IFERROR(AJ112+(SUM($AC112:$AD112)/100*($AE$14/$AB$14*100))/SUM('4_Структура пл.соб.'!$B$5:$B$6)*'4_Структура пл.соб.'!$B$6,0)</f>
        <v>0</v>
      </c>
      <c r="BB112" s="167">
        <f>IFERROR(BA112/'5_Розрахунок тарифів'!$P$7,0)</f>
        <v>0</v>
      </c>
      <c r="BC112" s="167">
        <f>IFERROR((BA112/SUM('4_Структура пл.соб.'!$F$4:$F$6))*100,0)</f>
        <v>0</v>
      </c>
      <c r="BD112" s="167">
        <f t="shared" si="45"/>
        <v>0</v>
      </c>
      <c r="BE112" s="167">
        <f t="shared" si="46"/>
        <v>0</v>
      </c>
      <c r="BF112" s="203"/>
      <c r="BG112" s="203"/>
    </row>
    <row r="113" spans="1:59" s="118" customFormat="1" x14ac:dyDescent="0.25">
      <c r="A113" s="128" t="str">
        <f>IF(ISBLANK(B113),"",COUNTA($B$11:B113))</f>
        <v/>
      </c>
      <c r="B113" s="200"/>
      <c r="C113" s="150">
        <f t="shared" si="36"/>
        <v>0</v>
      </c>
      <c r="D113" s="151">
        <f t="shared" si="37"/>
        <v>0</v>
      </c>
      <c r="E113" s="199"/>
      <c r="F113" s="199"/>
      <c r="G113" s="151">
        <f t="shared" si="38"/>
        <v>0</v>
      </c>
      <c r="H113" s="199"/>
      <c r="I113" s="199"/>
      <c r="J113" s="199"/>
      <c r="K113" s="151">
        <f t="shared" si="47"/>
        <v>0</v>
      </c>
      <c r="L113" s="199"/>
      <c r="M113" s="199"/>
      <c r="N113" s="152" t="str">
        <f t="shared" si="39"/>
        <v/>
      </c>
      <c r="O113" s="150">
        <f t="shared" si="40"/>
        <v>0</v>
      </c>
      <c r="P113" s="151">
        <f t="shared" si="41"/>
        <v>0</v>
      </c>
      <c r="Q113" s="199"/>
      <c r="R113" s="199"/>
      <c r="S113" s="151">
        <f t="shared" si="42"/>
        <v>0</v>
      </c>
      <c r="T113" s="199"/>
      <c r="U113" s="199"/>
      <c r="V113" s="199"/>
      <c r="W113" s="151">
        <f t="shared" si="33"/>
        <v>0</v>
      </c>
      <c r="X113" s="199"/>
      <c r="Y113" s="199"/>
      <c r="Z113" s="152" t="str">
        <f t="shared" si="43"/>
        <v/>
      </c>
      <c r="AA113" s="150">
        <f t="shared" si="48"/>
        <v>0</v>
      </c>
      <c r="AB113" s="151">
        <f t="shared" si="49"/>
        <v>0</v>
      </c>
      <c r="AC113" s="199"/>
      <c r="AD113" s="199"/>
      <c r="AE113" s="151">
        <f t="shared" si="50"/>
        <v>0</v>
      </c>
      <c r="AF113" s="202"/>
      <c r="AG113" s="333"/>
      <c r="AH113" s="202"/>
      <c r="AI113" s="333"/>
      <c r="AJ113" s="202"/>
      <c r="AK113" s="333"/>
      <c r="AL113" s="151">
        <f t="shared" si="51"/>
        <v>0</v>
      </c>
      <c r="AM113" s="199"/>
      <c r="AN113" s="199"/>
      <c r="AO113" s="167">
        <f t="shared" si="34"/>
        <v>0</v>
      </c>
      <c r="AP113" s="167">
        <f t="shared" si="35"/>
        <v>0</v>
      </c>
      <c r="AQ113" s="152" t="str">
        <f t="shared" si="30"/>
        <v/>
      </c>
      <c r="AR113" s="207">
        <f t="shared" si="31"/>
        <v>0</v>
      </c>
      <c r="AS113" s="167">
        <f t="shared" si="44"/>
        <v>0</v>
      </c>
      <c r="AT113" s="167">
        <f>IFERROR((AR113/SUM('4_Структура пл.соб.'!$F$4:$F$6))*100,0)</f>
        <v>0</v>
      </c>
      <c r="AU113" s="207">
        <f t="shared" si="32"/>
        <v>0</v>
      </c>
      <c r="AV113" s="167">
        <f>IFERROR(AU113/'5_Розрахунок тарифів'!$H$7,0)</f>
        <v>0</v>
      </c>
      <c r="AW113" s="167">
        <f>IFERROR((AU113/SUM('4_Структура пл.соб.'!$F$4:$F$6))*100,0)</f>
        <v>0</v>
      </c>
      <c r="AX113" s="207">
        <f>IFERROR(AH113+(SUM($AC113:$AD113)/100*($AE$14/$AB$14*100))/SUM('4_Структура пл.соб.'!$B$5:$B$6)*'4_Структура пл.соб.'!$B$5,0)</f>
        <v>0</v>
      </c>
      <c r="AY113" s="167">
        <f>IFERROR(AX113/'5_Розрахунок тарифів'!$L$7,0)</f>
        <v>0</v>
      </c>
      <c r="AZ113" s="167">
        <f>IFERROR((AX113/SUM('4_Структура пл.соб.'!$F$4:$F$6))*100,0)</f>
        <v>0</v>
      </c>
      <c r="BA113" s="207">
        <f>IFERROR(AJ113+(SUM($AC113:$AD113)/100*($AE$14/$AB$14*100))/SUM('4_Структура пл.соб.'!$B$5:$B$6)*'4_Структура пл.соб.'!$B$6,0)</f>
        <v>0</v>
      </c>
      <c r="BB113" s="167">
        <f>IFERROR(BA113/'5_Розрахунок тарифів'!$P$7,0)</f>
        <v>0</v>
      </c>
      <c r="BC113" s="167">
        <f>IFERROR((BA113/SUM('4_Структура пл.соб.'!$F$4:$F$6))*100,0)</f>
        <v>0</v>
      </c>
      <c r="BD113" s="167">
        <f t="shared" si="45"/>
        <v>0</v>
      </c>
      <c r="BE113" s="167">
        <f t="shared" si="46"/>
        <v>0</v>
      </c>
      <c r="BF113" s="203"/>
      <c r="BG113" s="203"/>
    </row>
    <row r="114" spans="1:59" s="118" customFormat="1" x14ac:dyDescent="0.25">
      <c r="A114" s="128" t="str">
        <f>IF(ISBLANK(B114),"",COUNTA($B$11:B114))</f>
        <v/>
      </c>
      <c r="B114" s="200"/>
      <c r="C114" s="150">
        <f t="shared" si="36"/>
        <v>0</v>
      </c>
      <c r="D114" s="151">
        <f t="shared" si="37"/>
        <v>0</v>
      </c>
      <c r="E114" s="199"/>
      <c r="F114" s="199"/>
      <c r="G114" s="151">
        <f t="shared" si="38"/>
        <v>0</v>
      </c>
      <c r="H114" s="199"/>
      <c r="I114" s="199"/>
      <c r="J114" s="199"/>
      <c r="K114" s="151">
        <f t="shared" si="47"/>
        <v>0</v>
      </c>
      <c r="L114" s="199"/>
      <c r="M114" s="199"/>
      <c r="N114" s="152" t="str">
        <f t="shared" si="39"/>
        <v/>
      </c>
      <c r="O114" s="150">
        <f t="shared" si="40"/>
        <v>0</v>
      </c>
      <c r="P114" s="151">
        <f t="shared" si="41"/>
        <v>0</v>
      </c>
      <c r="Q114" s="199"/>
      <c r="R114" s="199"/>
      <c r="S114" s="151">
        <f t="shared" si="42"/>
        <v>0</v>
      </c>
      <c r="T114" s="199"/>
      <c r="U114" s="199"/>
      <c r="V114" s="199"/>
      <c r="W114" s="151">
        <f t="shared" si="33"/>
        <v>0</v>
      </c>
      <c r="X114" s="199"/>
      <c r="Y114" s="199"/>
      <c r="Z114" s="152" t="str">
        <f t="shared" si="43"/>
        <v/>
      </c>
      <c r="AA114" s="150">
        <f t="shared" si="48"/>
        <v>0</v>
      </c>
      <c r="AB114" s="151">
        <f t="shared" si="49"/>
        <v>0</v>
      </c>
      <c r="AC114" s="199"/>
      <c r="AD114" s="199"/>
      <c r="AE114" s="151">
        <f t="shared" si="50"/>
        <v>0</v>
      </c>
      <c r="AF114" s="202"/>
      <c r="AG114" s="333"/>
      <c r="AH114" s="202"/>
      <c r="AI114" s="333"/>
      <c r="AJ114" s="202"/>
      <c r="AK114" s="333"/>
      <c r="AL114" s="151">
        <f t="shared" si="51"/>
        <v>0</v>
      </c>
      <c r="AM114" s="199"/>
      <c r="AN114" s="199"/>
      <c r="AO114" s="167">
        <f t="shared" si="34"/>
        <v>0</v>
      </c>
      <c r="AP114" s="167">
        <f t="shared" si="35"/>
        <v>0</v>
      </c>
      <c r="AQ114" s="152" t="str">
        <f t="shared" si="30"/>
        <v/>
      </c>
      <c r="AR114" s="207">
        <f t="shared" si="31"/>
        <v>0</v>
      </c>
      <c r="AS114" s="167">
        <f t="shared" si="44"/>
        <v>0</v>
      </c>
      <c r="AT114" s="167">
        <f>IFERROR((AR114/SUM('4_Структура пл.соб.'!$F$4:$F$6))*100,0)</f>
        <v>0</v>
      </c>
      <c r="AU114" s="207">
        <f t="shared" si="32"/>
        <v>0</v>
      </c>
      <c r="AV114" s="167">
        <f>IFERROR(AU114/'5_Розрахунок тарифів'!$H$7,0)</f>
        <v>0</v>
      </c>
      <c r="AW114" s="167">
        <f>IFERROR((AU114/SUM('4_Структура пл.соб.'!$F$4:$F$6))*100,0)</f>
        <v>0</v>
      </c>
      <c r="AX114" s="207">
        <f>IFERROR(AH114+(SUM($AC114:$AD114)/100*($AE$14/$AB$14*100))/SUM('4_Структура пл.соб.'!$B$5:$B$6)*'4_Структура пл.соб.'!$B$5,0)</f>
        <v>0</v>
      </c>
      <c r="AY114" s="167">
        <f>IFERROR(AX114/'5_Розрахунок тарифів'!$L$7,0)</f>
        <v>0</v>
      </c>
      <c r="AZ114" s="167">
        <f>IFERROR((AX114/SUM('4_Структура пл.соб.'!$F$4:$F$6))*100,0)</f>
        <v>0</v>
      </c>
      <c r="BA114" s="207">
        <f>IFERROR(AJ114+(SUM($AC114:$AD114)/100*($AE$14/$AB$14*100))/SUM('4_Структура пл.соб.'!$B$5:$B$6)*'4_Структура пл.соб.'!$B$6,0)</f>
        <v>0</v>
      </c>
      <c r="BB114" s="167">
        <f>IFERROR(BA114/'5_Розрахунок тарифів'!$P$7,0)</f>
        <v>0</v>
      </c>
      <c r="BC114" s="167">
        <f>IFERROR((BA114/SUM('4_Структура пл.соб.'!$F$4:$F$6))*100,0)</f>
        <v>0</v>
      </c>
      <c r="BD114" s="167">
        <f t="shared" si="45"/>
        <v>0</v>
      </c>
      <c r="BE114" s="167">
        <f t="shared" si="46"/>
        <v>0</v>
      </c>
      <c r="BF114" s="203"/>
      <c r="BG114" s="203"/>
    </row>
    <row r="115" spans="1:59" s="118" customFormat="1" x14ac:dyDescent="0.25">
      <c r="A115" s="128" t="str">
        <f>IF(ISBLANK(B115),"",COUNTA($B$11:B115))</f>
        <v/>
      </c>
      <c r="B115" s="200"/>
      <c r="C115" s="150">
        <f t="shared" si="36"/>
        <v>0</v>
      </c>
      <c r="D115" s="151">
        <f t="shared" si="37"/>
        <v>0</v>
      </c>
      <c r="E115" s="199"/>
      <c r="F115" s="199"/>
      <c r="G115" s="151">
        <f t="shared" si="38"/>
        <v>0</v>
      </c>
      <c r="H115" s="199"/>
      <c r="I115" s="199"/>
      <c r="J115" s="199"/>
      <c r="K115" s="151">
        <f t="shared" si="47"/>
        <v>0</v>
      </c>
      <c r="L115" s="199"/>
      <c r="M115" s="199"/>
      <c r="N115" s="152" t="str">
        <f t="shared" si="39"/>
        <v/>
      </c>
      <c r="O115" s="150">
        <f t="shared" si="40"/>
        <v>0</v>
      </c>
      <c r="P115" s="151">
        <f t="shared" si="41"/>
        <v>0</v>
      </c>
      <c r="Q115" s="199"/>
      <c r="R115" s="199"/>
      <c r="S115" s="151">
        <f t="shared" si="42"/>
        <v>0</v>
      </c>
      <c r="T115" s="199"/>
      <c r="U115" s="199"/>
      <c r="V115" s="199"/>
      <c r="W115" s="151">
        <f t="shared" si="33"/>
        <v>0</v>
      </c>
      <c r="X115" s="199"/>
      <c r="Y115" s="199"/>
      <c r="Z115" s="152" t="str">
        <f t="shared" si="43"/>
        <v/>
      </c>
      <c r="AA115" s="150">
        <f t="shared" si="48"/>
        <v>0</v>
      </c>
      <c r="AB115" s="151">
        <f t="shared" si="49"/>
        <v>0</v>
      </c>
      <c r="AC115" s="199"/>
      <c r="AD115" s="199"/>
      <c r="AE115" s="151">
        <f t="shared" si="50"/>
        <v>0</v>
      </c>
      <c r="AF115" s="202"/>
      <c r="AG115" s="333"/>
      <c r="AH115" s="202"/>
      <c r="AI115" s="333"/>
      <c r="AJ115" s="202"/>
      <c r="AK115" s="333"/>
      <c r="AL115" s="151">
        <f t="shared" si="51"/>
        <v>0</v>
      </c>
      <c r="AM115" s="199"/>
      <c r="AN115" s="199"/>
      <c r="AO115" s="167">
        <f t="shared" si="34"/>
        <v>0</v>
      </c>
      <c r="AP115" s="167">
        <f t="shared" si="35"/>
        <v>0</v>
      </c>
      <c r="AQ115" s="152" t="str">
        <f t="shared" si="30"/>
        <v/>
      </c>
      <c r="AR115" s="207">
        <f t="shared" si="31"/>
        <v>0</v>
      </c>
      <c r="AS115" s="167">
        <f t="shared" si="44"/>
        <v>0</v>
      </c>
      <c r="AT115" s="167">
        <f>IFERROR((AR115/SUM('4_Структура пл.соб.'!$F$4:$F$6))*100,0)</f>
        <v>0</v>
      </c>
      <c r="AU115" s="207">
        <f t="shared" si="32"/>
        <v>0</v>
      </c>
      <c r="AV115" s="167">
        <f>IFERROR(AU115/'5_Розрахунок тарифів'!$H$7,0)</f>
        <v>0</v>
      </c>
      <c r="AW115" s="167">
        <f>IFERROR((AU115/SUM('4_Структура пл.соб.'!$F$4:$F$6))*100,0)</f>
        <v>0</v>
      </c>
      <c r="AX115" s="207">
        <f>IFERROR(AH115+(SUM($AC115:$AD115)/100*($AE$14/$AB$14*100))/SUM('4_Структура пл.соб.'!$B$5:$B$6)*'4_Структура пл.соб.'!$B$5,0)</f>
        <v>0</v>
      </c>
      <c r="AY115" s="167">
        <f>IFERROR(AX115/'5_Розрахунок тарифів'!$L$7,0)</f>
        <v>0</v>
      </c>
      <c r="AZ115" s="167">
        <f>IFERROR((AX115/SUM('4_Структура пл.соб.'!$F$4:$F$6))*100,0)</f>
        <v>0</v>
      </c>
      <c r="BA115" s="207">
        <f>IFERROR(AJ115+(SUM($AC115:$AD115)/100*($AE$14/$AB$14*100))/SUM('4_Структура пл.соб.'!$B$5:$B$6)*'4_Структура пл.соб.'!$B$6,0)</f>
        <v>0</v>
      </c>
      <c r="BB115" s="167">
        <f>IFERROR(BA115/'5_Розрахунок тарифів'!$P$7,0)</f>
        <v>0</v>
      </c>
      <c r="BC115" s="167">
        <f>IFERROR((BA115/SUM('4_Структура пл.соб.'!$F$4:$F$6))*100,0)</f>
        <v>0</v>
      </c>
      <c r="BD115" s="167">
        <f t="shared" si="45"/>
        <v>0</v>
      </c>
      <c r="BE115" s="167">
        <f t="shared" si="46"/>
        <v>0</v>
      </c>
      <c r="BF115" s="203"/>
      <c r="BG115" s="203"/>
    </row>
    <row r="116" spans="1:59" s="118" customFormat="1" x14ac:dyDescent="0.25">
      <c r="A116" s="128" t="str">
        <f>IF(ISBLANK(B116),"",COUNTA($B$11:B116))</f>
        <v/>
      </c>
      <c r="B116" s="200"/>
      <c r="C116" s="150">
        <f t="shared" si="36"/>
        <v>0</v>
      </c>
      <c r="D116" s="151">
        <f t="shared" si="37"/>
        <v>0</v>
      </c>
      <c r="E116" s="199"/>
      <c r="F116" s="199"/>
      <c r="G116" s="151">
        <f t="shared" si="38"/>
        <v>0</v>
      </c>
      <c r="H116" s="199"/>
      <c r="I116" s="199"/>
      <c r="J116" s="199"/>
      <c r="K116" s="151">
        <f t="shared" si="47"/>
        <v>0</v>
      </c>
      <c r="L116" s="199"/>
      <c r="M116" s="199"/>
      <c r="N116" s="152" t="str">
        <f t="shared" si="39"/>
        <v/>
      </c>
      <c r="O116" s="150">
        <f t="shared" si="40"/>
        <v>0</v>
      </c>
      <c r="P116" s="151">
        <f t="shared" si="41"/>
        <v>0</v>
      </c>
      <c r="Q116" s="199"/>
      <c r="R116" s="199"/>
      <c r="S116" s="151">
        <f t="shared" si="42"/>
        <v>0</v>
      </c>
      <c r="T116" s="199"/>
      <c r="U116" s="199"/>
      <c r="V116" s="199"/>
      <c r="W116" s="151">
        <f t="shared" si="33"/>
        <v>0</v>
      </c>
      <c r="X116" s="199"/>
      <c r="Y116" s="199"/>
      <c r="Z116" s="152" t="str">
        <f t="shared" si="43"/>
        <v/>
      </c>
      <c r="AA116" s="150">
        <f t="shared" si="48"/>
        <v>0</v>
      </c>
      <c r="AB116" s="151">
        <f t="shared" si="49"/>
        <v>0</v>
      </c>
      <c r="AC116" s="199"/>
      <c r="AD116" s="199"/>
      <c r="AE116" s="151">
        <f t="shared" si="50"/>
        <v>0</v>
      </c>
      <c r="AF116" s="202"/>
      <c r="AG116" s="333"/>
      <c r="AH116" s="202"/>
      <c r="AI116" s="333"/>
      <c r="AJ116" s="202"/>
      <c r="AK116" s="333"/>
      <c r="AL116" s="151">
        <f t="shared" si="51"/>
        <v>0</v>
      </c>
      <c r="AM116" s="199"/>
      <c r="AN116" s="199"/>
      <c r="AO116" s="167">
        <f t="shared" si="34"/>
        <v>0</v>
      </c>
      <c r="AP116" s="167">
        <f t="shared" si="35"/>
        <v>0</v>
      </c>
      <c r="AQ116" s="152" t="str">
        <f t="shared" si="30"/>
        <v/>
      </c>
      <c r="AR116" s="207">
        <f t="shared" si="31"/>
        <v>0</v>
      </c>
      <c r="AS116" s="167">
        <f t="shared" si="44"/>
        <v>0</v>
      </c>
      <c r="AT116" s="167">
        <f>IFERROR((AR116/SUM('4_Структура пл.соб.'!$F$4:$F$6))*100,0)</f>
        <v>0</v>
      </c>
      <c r="AU116" s="207">
        <f t="shared" si="32"/>
        <v>0</v>
      </c>
      <c r="AV116" s="167">
        <f>IFERROR(AU116/'5_Розрахунок тарифів'!$H$7,0)</f>
        <v>0</v>
      </c>
      <c r="AW116" s="167">
        <f>IFERROR((AU116/SUM('4_Структура пл.соб.'!$F$4:$F$6))*100,0)</f>
        <v>0</v>
      </c>
      <c r="AX116" s="207">
        <f>IFERROR(AH116+(SUM($AC116:$AD116)/100*($AE$14/$AB$14*100))/SUM('4_Структура пл.соб.'!$B$5:$B$6)*'4_Структура пл.соб.'!$B$5,0)</f>
        <v>0</v>
      </c>
      <c r="AY116" s="167">
        <f>IFERROR(AX116/'5_Розрахунок тарифів'!$L$7,0)</f>
        <v>0</v>
      </c>
      <c r="AZ116" s="167">
        <f>IFERROR((AX116/SUM('4_Структура пл.соб.'!$F$4:$F$6))*100,0)</f>
        <v>0</v>
      </c>
      <c r="BA116" s="207">
        <f>IFERROR(AJ116+(SUM($AC116:$AD116)/100*($AE$14/$AB$14*100))/'4_Структура пл.соб.'!$B$7*'4_Структура пл.соб.'!$B$6,0)</f>
        <v>0</v>
      </c>
      <c r="BB116" s="167">
        <f>IFERROR(BA116/'5_Розрахунок тарифів'!$P$7,0)</f>
        <v>0</v>
      </c>
      <c r="BC116" s="167">
        <f>IFERROR((BA116/SUM('4_Структура пл.соб.'!$F$4:$F$6))*100,0)</f>
        <v>0</v>
      </c>
      <c r="BD116" s="167">
        <f t="shared" si="45"/>
        <v>0</v>
      </c>
      <c r="BE116" s="167">
        <f t="shared" si="46"/>
        <v>0</v>
      </c>
      <c r="BF116" s="203"/>
      <c r="BG116" s="203"/>
    </row>
    <row r="117" spans="1:59" s="118" customFormat="1" x14ac:dyDescent="0.25">
      <c r="A117" s="128" t="str">
        <f>IF(ISBLANK(B117),"",COUNTA($B$11:B117))</f>
        <v/>
      </c>
      <c r="B117" s="200"/>
      <c r="C117" s="150">
        <f t="shared" si="36"/>
        <v>0</v>
      </c>
      <c r="D117" s="151">
        <f t="shared" si="37"/>
        <v>0</v>
      </c>
      <c r="E117" s="199"/>
      <c r="F117" s="199"/>
      <c r="G117" s="151">
        <f t="shared" si="38"/>
        <v>0</v>
      </c>
      <c r="H117" s="199"/>
      <c r="I117" s="199"/>
      <c r="J117" s="199"/>
      <c r="K117" s="151">
        <f t="shared" si="47"/>
        <v>0</v>
      </c>
      <c r="L117" s="199"/>
      <c r="M117" s="199"/>
      <c r="N117" s="152" t="str">
        <f t="shared" si="39"/>
        <v/>
      </c>
      <c r="O117" s="150">
        <f t="shared" si="40"/>
        <v>0</v>
      </c>
      <c r="P117" s="151">
        <f t="shared" si="41"/>
        <v>0</v>
      </c>
      <c r="Q117" s="199"/>
      <c r="R117" s="199"/>
      <c r="S117" s="151">
        <f t="shared" si="42"/>
        <v>0</v>
      </c>
      <c r="T117" s="199"/>
      <c r="U117" s="199"/>
      <c r="V117" s="199"/>
      <c r="W117" s="151">
        <f t="shared" si="33"/>
        <v>0</v>
      </c>
      <c r="X117" s="199"/>
      <c r="Y117" s="199"/>
      <c r="Z117" s="152" t="str">
        <f t="shared" si="43"/>
        <v/>
      </c>
      <c r="AA117" s="150">
        <f t="shared" si="48"/>
        <v>0</v>
      </c>
      <c r="AB117" s="151">
        <f t="shared" si="49"/>
        <v>0</v>
      </c>
      <c r="AC117" s="199"/>
      <c r="AD117" s="199"/>
      <c r="AE117" s="151">
        <f t="shared" si="50"/>
        <v>0</v>
      </c>
      <c r="AF117" s="202"/>
      <c r="AG117" s="333"/>
      <c r="AH117" s="202"/>
      <c r="AI117" s="333"/>
      <c r="AJ117" s="202"/>
      <c r="AK117" s="333"/>
      <c r="AL117" s="151">
        <f t="shared" si="51"/>
        <v>0</v>
      </c>
      <c r="AM117" s="199"/>
      <c r="AN117" s="199"/>
      <c r="AO117" s="167">
        <f t="shared" si="34"/>
        <v>0</v>
      </c>
      <c r="AP117" s="167">
        <f t="shared" si="35"/>
        <v>0</v>
      </c>
      <c r="AQ117" s="152" t="str">
        <f t="shared" si="30"/>
        <v/>
      </c>
      <c r="AR117" s="207">
        <f t="shared" si="31"/>
        <v>0</v>
      </c>
      <c r="AS117" s="167">
        <f t="shared" si="44"/>
        <v>0</v>
      </c>
      <c r="AT117" s="167">
        <f>IFERROR((AR117/SUM('4_Структура пл.соб.'!$F$4:$F$6))*100,0)</f>
        <v>0</v>
      </c>
      <c r="AU117" s="207">
        <f t="shared" si="32"/>
        <v>0</v>
      </c>
      <c r="AV117" s="167">
        <f>IFERROR(AU117/'5_Розрахунок тарифів'!$H$7,0)</f>
        <v>0</v>
      </c>
      <c r="AW117" s="167">
        <f>IFERROR((AU117/SUM('4_Структура пл.соб.'!$F$4:$F$6))*100,0)</f>
        <v>0</v>
      </c>
      <c r="AX117" s="207">
        <f>IFERROR(AH117+(SUM($AC117:$AD117)/100*($AE$14/$AB$14*100))/SUM('4_Структура пл.соб.'!$B$5:$B$6)*'4_Структура пл.соб.'!$B$5,0)</f>
        <v>0</v>
      </c>
      <c r="AY117" s="167">
        <f>IFERROR(AX117/'5_Розрахунок тарифів'!$L$7,0)</f>
        <v>0</v>
      </c>
      <c r="AZ117" s="167">
        <f>IFERROR((AX117/SUM('4_Структура пл.соб.'!$F$4:$F$6))*100,0)</f>
        <v>0</v>
      </c>
      <c r="BA117" s="207">
        <f>IFERROR(AJ117+(SUM($AC117:$AD117)/100*($AE$14/$AB$14*100))/'4_Структура пл.соб.'!$B$7*'4_Структура пл.соб.'!$B$6,0)</f>
        <v>0</v>
      </c>
      <c r="BB117" s="167">
        <f>IFERROR(BA117/'5_Розрахунок тарифів'!$P$7,0)</f>
        <v>0</v>
      </c>
      <c r="BC117" s="167">
        <f>IFERROR((BA117/SUM('4_Структура пл.соб.'!$F$4:$F$6))*100,0)</f>
        <v>0</v>
      </c>
      <c r="BD117" s="167">
        <f t="shared" si="45"/>
        <v>0</v>
      </c>
      <c r="BE117" s="167">
        <f t="shared" si="46"/>
        <v>0</v>
      </c>
      <c r="BF117" s="203"/>
      <c r="BG117" s="203"/>
    </row>
    <row r="118" spans="1:59" s="118" customFormat="1" x14ac:dyDescent="0.25">
      <c r="A118" s="128" t="str">
        <f>IF(ISBLANK(B118),"",COUNTA($B$11:B118))</f>
        <v/>
      </c>
      <c r="B118" s="200"/>
      <c r="C118" s="150">
        <f t="shared" si="36"/>
        <v>0</v>
      </c>
      <c r="D118" s="151">
        <f t="shared" si="37"/>
        <v>0</v>
      </c>
      <c r="E118" s="199"/>
      <c r="F118" s="199"/>
      <c r="G118" s="151">
        <f t="shared" si="38"/>
        <v>0</v>
      </c>
      <c r="H118" s="199"/>
      <c r="I118" s="199"/>
      <c r="J118" s="199"/>
      <c r="K118" s="151">
        <f t="shared" si="47"/>
        <v>0</v>
      </c>
      <c r="L118" s="199"/>
      <c r="M118" s="199"/>
      <c r="N118" s="152" t="str">
        <f t="shared" si="39"/>
        <v/>
      </c>
      <c r="O118" s="150">
        <f t="shared" si="40"/>
        <v>0</v>
      </c>
      <c r="P118" s="151">
        <f t="shared" si="41"/>
        <v>0</v>
      </c>
      <c r="Q118" s="199"/>
      <c r="R118" s="199"/>
      <c r="S118" s="151">
        <f t="shared" si="42"/>
        <v>0</v>
      </c>
      <c r="T118" s="199"/>
      <c r="U118" s="199"/>
      <c r="V118" s="199"/>
      <c r="W118" s="151">
        <f t="shared" si="33"/>
        <v>0</v>
      </c>
      <c r="X118" s="199"/>
      <c r="Y118" s="199"/>
      <c r="Z118" s="152" t="str">
        <f t="shared" si="43"/>
        <v/>
      </c>
      <c r="AA118" s="150">
        <f t="shared" si="48"/>
        <v>0</v>
      </c>
      <c r="AB118" s="151">
        <f t="shared" si="49"/>
        <v>0</v>
      </c>
      <c r="AC118" s="199"/>
      <c r="AD118" s="199"/>
      <c r="AE118" s="151">
        <f t="shared" si="50"/>
        <v>0</v>
      </c>
      <c r="AF118" s="202"/>
      <c r="AG118" s="333"/>
      <c r="AH118" s="202"/>
      <c r="AI118" s="333"/>
      <c r="AJ118" s="202"/>
      <c r="AK118" s="333"/>
      <c r="AL118" s="151">
        <f t="shared" si="51"/>
        <v>0</v>
      </c>
      <c r="AM118" s="199"/>
      <c r="AN118" s="199"/>
      <c r="AO118" s="167">
        <f t="shared" si="34"/>
        <v>0</v>
      </c>
      <c r="AP118" s="167">
        <f t="shared" si="35"/>
        <v>0</v>
      </c>
      <c r="AQ118" s="152" t="str">
        <f t="shared" si="30"/>
        <v/>
      </c>
      <c r="AR118" s="207">
        <f t="shared" si="31"/>
        <v>0</v>
      </c>
      <c r="AS118" s="167">
        <f t="shared" si="44"/>
        <v>0</v>
      </c>
      <c r="AT118" s="167">
        <f>IFERROR((AR118/SUM('4_Структура пл.соб.'!$F$4:$F$6))*100,0)</f>
        <v>0</v>
      </c>
      <c r="AU118" s="207">
        <f t="shared" si="32"/>
        <v>0</v>
      </c>
      <c r="AV118" s="167">
        <f>IFERROR(AU118/'5_Розрахунок тарифів'!$H$7,0)</f>
        <v>0</v>
      </c>
      <c r="AW118" s="167">
        <f>IFERROR((AU118/SUM('4_Структура пл.соб.'!$F$4:$F$6))*100,0)</f>
        <v>0</v>
      </c>
      <c r="AX118" s="207">
        <f>IFERROR(AH118+(SUM($AC118:$AD118)/100*($AE$14/$AB$14*100))/SUM('4_Структура пл.соб.'!$B$5:$B$6)*'4_Структура пл.соб.'!$B$5,0)</f>
        <v>0</v>
      </c>
      <c r="AY118" s="167">
        <f>IFERROR(AX118/'5_Розрахунок тарифів'!$L$7,0)</f>
        <v>0</v>
      </c>
      <c r="AZ118" s="167">
        <f>IFERROR((AX118/SUM('4_Структура пл.соб.'!$F$4:$F$6))*100,0)</f>
        <v>0</v>
      </c>
      <c r="BA118" s="207">
        <f>IFERROR(AJ118+(SUM($AC118:$AD118)/100*($AE$14/$AB$14*100))/'4_Структура пл.соб.'!$B$7*'4_Структура пл.соб.'!$B$6,0)</f>
        <v>0</v>
      </c>
      <c r="BB118" s="167">
        <f>IFERROR(BA118/'5_Розрахунок тарифів'!$P$7,0)</f>
        <v>0</v>
      </c>
      <c r="BC118" s="167">
        <f>IFERROR((BA118/SUM('4_Структура пл.соб.'!$F$4:$F$6))*100,0)</f>
        <v>0</v>
      </c>
      <c r="BD118" s="167">
        <f t="shared" si="45"/>
        <v>0</v>
      </c>
      <c r="BE118" s="167">
        <f t="shared" si="46"/>
        <v>0</v>
      </c>
      <c r="BF118" s="203"/>
      <c r="BG118" s="203"/>
    </row>
    <row r="119" spans="1:59" s="118" customFormat="1" x14ac:dyDescent="0.25">
      <c r="A119" s="128" t="str">
        <f>IF(ISBLANK(B119),"",COUNTA($B$11:B119))</f>
        <v/>
      </c>
      <c r="B119" s="200"/>
      <c r="C119" s="150">
        <f t="shared" si="36"/>
        <v>0</v>
      </c>
      <c r="D119" s="151">
        <f t="shared" si="37"/>
        <v>0</v>
      </c>
      <c r="E119" s="199"/>
      <c r="F119" s="199"/>
      <c r="G119" s="151">
        <f t="shared" si="38"/>
        <v>0</v>
      </c>
      <c r="H119" s="199"/>
      <c r="I119" s="199"/>
      <c r="J119" s="199"/>
      <c r="K119" s="151">
        <f t="shared" si="47"/>
        <v>0</v>
      </c>
      <c r="L119" s="199"/>
      <c r="M119" s="199"/>
      <c r="N119" s="152" t="str">
        <f t="shared" si="39"/>
        <v/>
      </c>
      <c r="O119" s="150">
        <f t="shared" si="40"/>
        <v>0</v>
      </c>
      <c r="P119" s="151">
        <f t="shared" si="41"/>
        <v>0</v>
      </c>
      <c r="Q119" s="199"/>
      <c r="R119" s="199"/>
      <c r="S119" s="151">
        <f t="shared" si="42"/>
        <v>0</v>
      </c>
      <c r="T119" s="199"/>
      <c r="U119" s="199"/>
      <c r="V119" s="199"/>
      <c r="W119" s="151">
        <f t="shared" si="33"/>
        <v>0</v>
      </c>
      <c r="X119" s="199"/>
      <c r="Y119" s="199"/>
      <c r="Z119" s="152" t="str">
        <f t="shared" si="43"/>
        <v/>
      </c>
      <c r="AA119" s="150">
        <f t="shared" si="48"/>
        <v>0</v>
      </c>
      <c r="AB119" s="151">
        <f t="shared" si="49"/>
        <v>0</v>
      </c>
      <c r="AC119" s="199"/>
      <c r="AD119" s="199"/>
      <c r="AE119" s="151">
        <f t="shared" si="50"/>
        <v>0</v>
      </c>
      <c r="AF119" s="202"/>
      <c r="AG119" s="333"/>
      <c r="AH119" s="202"/>
      <c r="AI119" s="333"/>
      <c r="AJ119" s="202"/>
      <c r="AK119" s="333"/>
      <c r="AL119" s="151">
        <f t="shared" si="51"/>
        <v>0</v>
      </c>
      <c r="AM119" s="199"/>
      <c r="AN119" s="199"/>
      <c r="AO119" s="167">
        <f t="shared" si="34"/>
        <v>0</v>
      </c>
      <c r="AP119" s="167">
        <f t="shared" si="35"/>
        <v>0</v>
      </c>
      <c r="AQ119" s="152" t="str">
        <f t="shared" si="30"/>
        <v/>
      </c>
      <c r="AR119" s="207">
        <f t="shared" si="31"/>
        <v>0</v>
      </c>
      <c r="AS119" s="167">
        <f t="shared" si="44"/>
        <v>0</v>
      </c>
      <c r="AT119" s="167">
        <f>IFERROR((AR119/SUM('4_Структура пл.соб.'!$F$4:$F$6))*100,0)</f>
        <v>0</v>
      </c>
      <c r="AU119" s="207">
        <f t="shared" si="32"/>
        <v>0</v>
      </c>
      <c r="AV119" s="167">
        <f>IFERROR(AU119/'5_Розрахунок тарифів'!$H$7,0)</f>
        <v>0</v>
      </c>
      <c r="AW119" s="167">
        <f>IFERROR((AU119/SUM('4_Структура пл.соб.'!$F$4:$F$6))*100,0)</f>
        <v>0</v>
      </c>
      <c r="AX119" s="207">
        <f>IFERROR(AH119+(SUM($AC119:$AD119)/100*($AE$14/$AB$14*100))/SUM('4_Структура пл.соб.'!$B$5:$B$6)*'4_Структура пл.соб.'!$B$5,0)</f>
        <v>0</v>
      </c>
      <c r="AY119" s="167">
        <f>IFERROR(AX119/'5_Розрахунок тарифів'!$L$7,0)</f>
        <v>0</v>
      </c>
      <c r="AZ119" s="167">
        <f>IFERROR((AX119/SUM('4_Структура пл.соб.'!$F$4:$F$6))*100,0)</f>
        <v>0</v>
      </c>
      <c r="BA119" s="207">
        <f>IFERROR(AJ119+(SUM($AC119:$AD119)/100*($AE$14/$AB$14*100))/'4_Структура пл.соб.'!$B$7*'4_Структура пл.соб.'!$B$6,0)</f>
        <v>0</v>
      </c>
      <c r="BB119" s="167">
        <f>IFERROR(BA119/'5_Розрахунок тарифів'!$P$7,0)</f>
        <v>0</v>
      </c>
      <c r="BC119" s="167">
        <f>IFERROR((BA119/SUM('4_Структура пл.соб.'!$F$4:$F$6))*100,0)</f>
        <v>0</v>
      </c>
      <c r="BD119" s="167">
        <f t="shared" si="45"/>
        <v>0</v>
      </c>
      <c r="BE119" s="167">
        <f t="shared" si="46"/>
        <v>0</v>
      </c>
      <c r="BF119" s="203"/>
      <c r="BG119" s="203"/>
    </row>
    <row r="120" spans="1:59" s="118" customFormat="1" x14ac:dyDescent="0.25">
      <c r="A120" s="128" t="str">
        <f>IF(ISBLANK(B120),"",COUNTA($B$11:B120))</f>
        <v/>
      </c>
      <c r="B120" s="200"/>
      <c r="C120" s="150">
        <f t="shared" si="36"/>
        <v>0</v>
      </c>
      <c r="D120" s="151">
        <f t="shared" si="37"/>
        <v>0</v>
      </c>
      <c r="E120" s="199"/>
      <c r="F120" s="199"/>
      <c r="G120" s="151">
        <f t="shared" si="38"/>
        <v>0</v>
      </c>
      <c r="H120" s="199"/>
      <c r="I120" s="199"/>
      <c r="J120" s="199"/>
      <c r="K120" s="151">
        <f t="shared" si="47"/>
        <v>0</v>
      </c>
      <c r="L120" s="199"/>
      <c r="M120" s="199"/>
      <c r="N120" s="152" t="str">
        <f t="shared" si="39"/>
        <v/>
      </c>
      <c r="O120" s="150">
        <f t="shared" si="40"/>
        <v>0</v>
      </c>
      <c r="P120" s="151">
        <f t="shared" si="41"/>
        <v>0</v>
      </c>
      <c r="Q120" s="199"/>
      <c r="R120" s="199"/>
      <c r="S120" s="151">
        <f t="shared" si="42"/>
        <v>0</v>
      </c>
      <c r="T120" s="199"/>
      <c r="U120" s="199"/>
      <c r="V120" s="199"/>
      <c r="W120" s="151">
        <f t="shared" si="33"/>
        <v>0</v>
      </c>
      <c r="X120" s="199"/>
      <c r="Y120" s="199"/>
      <c r="Z120" s="152" t="str">
        <f t="shared" si="43"/>
        <v/>
      </c>
      <c r="AA120" s="150">
        <f t="shared" si="48"/>
        <v>0</v>
      </c>
      <c r="AB120" s="151">
        <f t="shared" si="49"/>
        <v>0</v>
      </c>
      <c r="AC120" s="199"/>
      <c r="AD120" s="199"/>
      <c r="AE120" s="151">
        <f t="shared" si="50"/>
        <v>0</v>
      </c>
      <c r="AF120" s="202"/>
      <c r="AG120" s="333"/>
      <c r="AH120" s="202"/>
      <c r="AI120" s="333"/>
      <c r="AJ120" s="202"/>
      <c r="AK120" s="333"/>
      <c r="AL120" s="151">
        <f t="shared" si="51"/>
        <v>0</v>
      </c>
      <c r="AM120" s="199"/>
      <c r="AN120" s="199"/>
      <c r="AO120" s="167">
        <f t="shared" si="34"/>
        <v>0</v>
      </c>
      <c r="AP120" s="167">
        <f t="shared" si="35"/>
        <v>0</v>
      </c>
      <c r="AQ120" s="152" t="str">
        <f t="shared" si="30"/>
        <v/>
      </c>
      <c r="AR120" s="207">
        <f t="shared" si="31"/>
        <v>0</v>
      </c>
      <c r="AS120" s="167">
        <f t="shared" si="44"/>
        <v>0</v>
      </c>
      <c r="AT120" s="167">
        <f>IFERROR((AR120/SUM('4_Структура пл.соб.'!$F$4:$F$6))*100,0)</f>
        <v>0</v>
      </c>
      <c r="AU120" s="207">
        <f t="shared" si="32"/>
        <v>0</v>
      </c>
      <c r="AV120" s="167">
        <f>IFERROR(AU120/'5_Розрахунок тарифів'!$H$7,0)</f>
        <v>0</v>
      </c>
      <c r="AW120" s="167">
        <f>IFERROR((AU120/SUM('4_Структура пл.соб.'!$F$4:$F$6))*100,0)</f>
        <v>0</v>
      </c>
      <c r="AX120" s="207">
        <f>IFERROR(AH120+(SUM($AC120:$AD120)/100*($AE$14/$AB$14*100))/SUM('4_Структура пл.соб.'!$B$5:$B$6)*'4_Структура пл.соб.'!$B$5,0)</f>
        <v>0</v>
      </c>
      <c r="AY120" s="167">
        <f>IFERROR(AX120/'5_Розрахунок тарифів'!$L$7,0)</f>
        <v>0</v>
      </c>
      <c r="AZ120" s="167">
        <f>IFERROR((AX120/SUM('4_Структура пл.соб.'!$F$4:$F$6))*100,0)</f>
        <v>0</v>
      </c>
      <c r="BA120" s="207">
        <f>IFERROR(AJ120+(SUM($AC120:$AD120)/100*($AE$14/$AB$14*100))/'4_Структура пл.соб.'!$B$7*'4_Структура пл.соб.'!$B$6,0)</f>
        <v>0</v>
      </c>
      <c r="BB120" s="167">
        <f>IFERROR(BA120/'5_Розрахунок тарифів'!$P$7,0)</f>
        <v>0</v>
      </c>
      <c r="BC120" s="167">
        <f>IFERROR((BA120/SUM('4_Структура пл.соб.'!$F$4:$F$6))*100,0)</f>
        <v>0</v>
      </c>
      <c r="BD120" s="167">
        <f t="shared" si="45"/>
        <v>0</v>
      </c>
      <c r="BE120" s="167">
        <f t="shared" si="46"/>
        <v>0</v>
      </c>
      <c r="BF120" s="203"/>
      <c r="BG120" s="203"/>
    </row>
    <row r="121" spans="1:59" s="118" customFormat="1" x14ac:dyDescent="0.25">
      <c r="A121" s="128" t="str">
        <f>IF(ISBLANK(B121),"",COUNTA($B$11:B121))</f>
        <v/>
      </c>
      <c r="B121" s="200"/>
      <c r="C121" s="150">
        <f t="shared" si="36"/>
        <v>0</v>
      </c>
      <c r="D121" s="151">
        <f t="shared" si="37"/>
        <v>0</v>
      </c>
      <c r="E121" s="199"/>
      <c r="F121" s="199"/>
      <c r="G121" s="151">
        <f t="shared" si="38"/>
        <v>0</v>
      </c>
      <c r="H121" s="199"/>
      <c r="I121" s="199"/>
      <c r="J121" s="199"/>
      <c r="K121" s="151">
        <f t="shared" si="47"/>
        <v>0</v>
      </c>
      <c r="L121" s="199"/>
      <c r="M121" s="199"/>
      <c r="N121" s="152" t="str">
        <f t="shared" si="39"/>
        <v/>
      </c>
      <c r="O121" s="150">
        <f t="shared" si="40"/>
        <v>0</v>
      </c>
      <c r="P121" s="151">
        <f t="shared" si="41"/>
        <v>0</v>
      </c>
      <c r="Q121" s="199"/>
      <c r="R121" s="199"/>
      <c r="S121" s="151">
        <f t="shared" si="42"/>
        <v>0</v>
      </c>
      <c r="T121" s="199"/>
      <c r="U121" s="199"/>
      <c r="V121" s="199"/>
      <c r="W121" s="151">
        <f t="shared" si="33"/>
        <v>0</v>
      </c>
      <c r="X121" s="199"/>
      <c r="Y121" s="199"/>
      <c r="Z121" s="152" t="str">
        <f t="shared" si="43"/>
        <v/>
      </c>
      <c r="AA121" s="150">
        <f t="shared" si="48"/>
        <v>0</v>
      </c>
      <c r="AB121" s="151">
        <f t="shared" si="49"/>
        <v>0</v>
      </c>
      <c r="AC121" s="199"/>
      <c r="AD121" s="199"/>
      <c r="AE121" s="151">
        <f t="shared" si="50"/>
        <v>0</v>
      </c>
      <c r="AF121" s="202"/>
      <c r="AG121" s="333"/>
      <c r="AH121" s="202"/>
      <c r="AI121" s="333"/>
      <c r="AJ121" s="202"/>
      <c r="AK121" s="333"/>
      <c r="AL121" s="151">
        <f t="shared" si="51"/>
        <v>0</v>
      </c>
      <c r="AM121" s="199"/>
      <c r="AN121" s="199"/>
      <c r="AO121" s="167">
        <f t="shared" si="34"/>
        <v>0</v>
      </c>
      <c r="AP121" s="167">
        <f t="shared" si="35"/>
        <v>0</v>
      </c>
      <c r="AQ121" s="152" t="str">
        <f t="shared" si="30"/>
        <v/>
      </c>
      <c r="AR121" s="207">
        <f t="shared" si="31"/>
        <v>0</v>
      </c>
      <c r="AS121" s="167">
        <f t="shared" si="44"/>
        <v>0</v>
      </c>
      <c r="AT121" s="167">
        <f>IFERROR((AR121/SUM('4_Структура пл.соб.'!$F$4:$F$6))*100,0)</f>
        <v>0</v>
      </c>
      <c r="AU121" s="207">
        <f t="shared" si="32"/>
        <v>0</v>
      </c>
      <c r="AV121" s="167">
        <f>IFERROR(AU121/'5_Розрахунок тарифів'!$H$7,0)</f>
        <v>0</v>
      </c>
      <c r="AW121" s="167">
        <f>IFERROR((AU121/SUM('4_Структура пл.соб.'!$F$4:$F$6))*100,0)</f>
        <v>0</v>
      </c>
      <c r="AX121" s="207">
        <f>IFERROR(AH121+(SUM($AC121:$AD121)/100*($AE$14/$AB$14*100))/SUM('4_Структура пл.соб.'!$B$5:$B$6)*'4_Структура пл.соб.'!$B$5,0)</f>
        <v>0</v>
      </c>
      <c r="AY121" s="167">
        <f>IFERROR(AX121/'5_Розрахунок тарифів'!$L$7,0)</f>
        <v>0</v>
      </c>
      <c r="AZ121" s="167">
        <f>IFERROR((AX121/SUM('4_Структура пл.соб.'!$F$4:$F$6))*100,0)</f>
        <v>0</v>
      </c>
      <c r="BA121" s="207">
        <f>IFERROR(AJ121+(SUM($AC121:$AD121)/100*($AE$14/$AB$14*100))/'4_Структура пл.соб.'!$B$7*'4_Структура пл.соб.'!$B$6,0)</f>
        <v>0</v>
      </c>
      <c r="BB121" s="167">
        <f>IFERROR(BA121/'5_Розрахунок тарифів'!$P$7,0)</f>
        <v>0</v>
      </c>
      <c r="BC121" s="167">
        <f>IFERROR((BA121/SUM('4_Структура пл.соб.'!$F$4:$F$6))*100,0)</f>
        <v>0</v>
      </c>
      <c r="BD121" s="167">
        <f t="shared" si="45"/>
        <v>0</v>
      </c>
      <c r="BE121" s="167">
        <f t="shared" si="46"/>
        <v>0</v>
      </c>
      <c r="BF121" s="203"/>
      <c r="BG121" s="203"/>
    </row>
    <row r="122" spans="1:59" s="118" customFormat="1" x14ac:dyDescent="0.25">
      <c r="A122" s="128" t="str">
        <f>IF(ISBLANK(B122),"",COUNTA($B$11:B122))</f>
        <v/>
      </c>
      <c r="B122" s="200"/>
      <c r="C122" s="150">
        <f t="shared" si="36"/>
        <v>0</v>
      </c>
      <c r="D122" s="151">
        <f t="shared" si="37"/>
        <v>0</v>
      </c>
      <c r="E122" s="199"/>
      <c r="F122" s="199"/>
      <c r="G122" s="151">
        <f t="shared" si="38"/>
        <v>0</v>
      </c>
      <c r="H122" s="199"/>
      <c r="I122" s="199"/>
      <c r="J122" s="199"/>
      <c r="K122" s="151">
        <f t="shared" si="47"/>
        <v>0</v>
      </c>
      <c r="L122" s="199"/>
      <c r="M122" s="199"/>
      <c r="N122" s="152" t="str">
        <f t="shared" si="39"/>
        <v/>
      </c>
      <c r="O122" s="150">
        <f t="shared" si="40"/>
        <v>0</v>
      </c>
      <c r="P122" s="151">
        <f t="shared" si="41"/>
        <v>0</v>
      </c>
      <c r="Q122" s="199"/>
      <c r="R122" s="199"/>
      <c r="S122" s="151">
        <f t="shared" si="42"/>
        <v>0</v>
      </c>
      <c r="T122" s="199"/>
      <c r="U122" s="199"/>
      <c r="V122" s="199"/>
      <c r="W122" s="151">
        <f t="shared" si="33"/>
        <v>0</v>
      </c>
      <c r="X122" s="199"/>
      <c r="Y122" s="199"/>
      <c r="Z122" s="152" t="str">
        <f t="shared" si="43"/>
        <v/>
      </c>
      <c r="AA122" s="150">
        <f t="shared" si="48"/>
        <v>0</v>
      </c>
      <c r="AB122" s="151">
        <f t="shared" si="49"/>
        <v>0</v>
      </c>
      <c r="AC122" s="199"/>
      <c r="AD122" s="199"/>
      <c r="AE122" s="151">
        <f t="shared" si="50"/>
        <v>0</v>
      </c>
      <c r="AF122" s="202"/>
      <c r="AG122" s="333"/>
      <c r="AH122" s="202"/>
      <c r="AI122" s="333"/>
      <c r="AJ122" s="202"/>
      <c r="AK122" s="333"/>
      <c r="AL122" s="151">
        <f t="shared" si="51"/>
        <v>0</v>
      </c>
      <c r="AM122" s="199"/>
      <c r="AN122" s="199"/>
      <c r="AO122" s="167">
        <f t="shared" si="34"/>
        <v>0</v>
      </c>
      <c r="AP122" s="167">
        <f t="shared" si="35"/>
        <v>0</v>
      </c>
      <c r="AQ122" s="152" t="str">
        <f t="shared" si="30"/>
        <v/>
      </c>
      <c r="AR122" s="207">
        <f t="shared" si="31"/>
        <v>0</v>
      </c>
      <c r="AS122" s="167">
        <f t="shared" si="44"/>
        <v>0</v>
      </c>
      <c r="AT122" s="167">
        <f>IFERROR((AR122/SUM('4_Структура пл.соб.'!$F$4:$F$6))*100,0)</f>
        <v>0</v>
      </c>
      <c r="AU122" s="207">
        <f t="shared" si="32"/>
        <v>0</v>
      </c>
      <c r="AV122" s="167">
        <f>IFERROR(AU122/'5_Розрахунок тарифів'!$H$7,0)</f>
        <v>0</v>
      </c>
      <c r="AW122" s="167">
        <f>IFERROR((AU122/SUM('4_Структура пл.соб.'!$F$4:$F$6))*100,0)</f>
        <v>0</v>
      </c>
      <c r="AX122" s="207">
        <f>IFERROR(AH122+(SUM($AC122:$AD122)/100*($AE$14/$AB$14*100))/SUM('4_Структура пл.соб.'!$B$5:$B$6)*'4_Структура пл.соб.'!$B$5,0)</f>
        <v>0</v>
      </c>
      <c r="AY122" s="167">
        <f>IFERROR(AX122/'5_Розрахунок тарифів'!$L$7,0)</f>
        <v>0</v>
      </c>
      <c r="AZ122" s="167">
        <f>IFERROR((AX122/SUM('4_Структура пл.соб.'!$F$4:$F$6))*100,0)</f>
        <v>0</v>
      </c>
      <c r="BA122" s="207">
        <f>IFERROR(AJ122+(SUM($AC122:$AD122)/100*($AE$14/$AB$14*100))/'4_Структура пл.соб.'!$B$7*'4_Структура пл.соб.'!$B$6,0)</f>
        <v>0</v>
      </c>
      <c r="BB122" s="167">
        <f>IFERROR(BA122/'5_Розрахунок тарифів'!$P$7,0)</f>
        <v>0</v>
      </c>
      <c r="BC122" s="167">
        <f>IFERROR((BA122/SUM('4_Структура пл.соб.'!$F$4:$F$6))*100,0)</f>
        <v>0</v>
      </c>
      <c r="BD122" s="167">
        <f t="shared" si="45"/>
        <v>0</v>
      </c>
      <c r="BE122" s="167">
        <f t="shared" si="46"/>
        <v>0</v>
      </c>
      <c r="BF122" s="203"/>
      <c r="BG122" s="203"/>
    </row>
    <row r="123" spans="1:59" s="118" customFormat="1" x14ac:dyDescent="0.25">
      <c r="A123" s="128" t="str">
        <f>IF(ISBLANK(B123),"",COUNTA($B$11:B123))</f>
        <v/>
      </c>
      <c r="B123" s="200"/>
      <c r="C123" s="150">
        <f t="shared" si="36"/>
        <v>0</v>
      </c>
      <c r="D123" s="151">
        <f t="shared" si="37"/>
        <v>0</v>
      </c>
      <c r="E123" s="199"/>
      <c r="F123" s="199"/>
      <c r="G123" s="151">
        <f t="shared" si="38"/>
        <v>0</v>
      </c>
      <c r="H123" s="199"/>
      <c r="I123" s="199"/>
      <c r="J123" s="199"/>
      <c r="K123" s="151">
        <f t="shared" si="47"/>
        <v>0</v>
      </c>
      <c r="L123" s="199"/>
      <c r="M123" s="199"/>
      <c r="N123" s="152" t="str">
        <f t="shared" si="39"/>
        <v/>
      </c>
      <c r="O123" s="150">
        <f t="shared" si="40"/>
        <v>0</v>
      </c>
      <c r="P123" s="151">
        <f t="shared" si="41"/>
        <v>0</v>
      </c>
      <c r="Q123" s="199"/>
      <c r="R123" s="199"/>
      <c r="S123" s="151">
        <f t="shared" si="42"/>
        <v>0</v>
      </c>
      <c r="T123" s="199"/>
      <c r="U123" s="199"/>
      <c r="V123" s="199"/>
      <c r="W123" s="151">
        <f t="shared" si="33"/>
        <v>0</v>
      </c>
      <c r="X123" s="199"/>
      <c r="Y123" s="199"/>
      <c r="Z123" s="152" t="str">
        <f t="shared" si="43"/>
        <v/>
      </c>
      <c r="AA123" s="150">
        <f t="shared" si="48"/>
        <v>0</v>
      </c>
      <c r="AB123" s="151">
        <f t="shared" si="49"/>
        <v>0</v>
      </c>
      <c r="AC123" s="199"/>
      <c r="AD123" s="199"/>
      <c r="AE123" s="151">
        <f t="shared" si="50"/>
        <v>0</v>
      </c>
      <c r="AF123" s="202"/>
      <c r="AG123" s="333"/>
      <c r="AH123" s="202"/>
      <c r="AI123" s="333"/>
      <c r="AJ123" s="202"/>
      <c r="AK123" s="333"/>
      <c r="AL123" s="151">
        <f t="shared" si="51"/>
        <v>0</v>
      </c>
      <c r="AM123" s="199"/>
      <c r="AN123" s="199"/>
      <c r="AO123" s="167">
        <f t="shared" si="34"/>
        <v>0</v>
      </c>
      <c r="AP123" s="167">
        <f t="shared" si="35"/>
        <v>0</v>
      </c>
      <c r="AQ123" s="152" t="str">
        <f t="shared" si="30"/>
        <v/>
      </c>
      <c r="AR123" s="207">
        <f t="shared" si="31"/>
        <v>0</v>
      </c>
      <c r="AS123" s="167">
        <f t="shared" si="44"/>
        <v>0</v>
      </c>
      <c r="AT123" s="167">
        <f>IFERROR((AR123/SUM('4_Структура пл.соб.'!$F$4:$F$6))*100,0)</f>
        <v>0</v>
      </c>
      <c r="AU123" s="207">
        <f t="shared" si="32"/>
        <v>0</v>
      </c>
      <c r="AV123" s="167">
        <f>IFERROR(AU123/'5_Розрахунок тарифів'!$H$7,0)</f>
        <v>0</v>
      </c>
      <c r="AW123" s="167">
        <f>IFERROR((AU123/SUM('4_Структура пл.соб.'!$F$4:$F$6))*100,0)</f>
        <v>0</v>
      </c>
      <c r="AX123" s="207">
        <f>IFERROR(AH123+(SUM($AC123:$AD123)/100*($AE$14/$AB$14*100))/SUM('4_Структура пл.соб.'!$B$5:$B$6)*'4_Структура пл.соб.'!$B$5,0)</f>
        <v>0</v>
      </c>
      <c r="AY123" s="167">
        <f>IFERROR(AX123/'5_Розрахунок тарифів'!$L$7,0)</f>
        <v>0</v>
      </c>
      <c r="AZ123" s="167">
        <f>IFERROR((AX123/SUM('4_Структура пл.соб.'!$F$4:$F$6))*100,0)</f>
        <v>0</v>
      </c>
      <c r="BA123" s="207">
        <f>IFERROR(AJ123+(SUM($AC123:$AD123)/100*($AE$14/$AB$14*100))/'4_Структура пл.соб.'!$B$7*'4_Структура пл.соб.'!$B$6,0)</f>
        <v>0</v>
      </c>
      <c r="BB123" s="167">
        <f>IFERROR(BA123/'5_Розрахунок тарифів'!$P$7,0)</f>
        <v>0</v>
      </c>
      <c r="BC123" s="167">
        <f>IFERROR((BA123/SUM('4_Структура пл.соб.'!$F$4:$F$6))*100,0)</f>
        <v>0</v>
      </c>
      <c r="BD123" s="167">
        <f t="shared" si="45"/>
        <v>0</v>
      </c>
      <c r="BE123" s="167">
        <f t="shared" si="46"/>
        <v>0</v>
      </c>
      <c r="BF123" s="203"/>
      <c r="BG123" s="203"/>
    </row>
    <row r="124" spans="1:59" s="118" customFormat="1" x14ac:dyDescent="0.25">
      <c r="A124" s="128" t="str">
        <f>IF(ISBLANK(B124),"",COUNTA($B$11:B124))</f>
        <v/>
      </c>
      <c r="B124" s="200"/>
      <c r="C124" s="150">
        <f t="shared" si="36"/>
        <v>0</v>
      </c>
      <c r="D124" s="151">
        <f t="shared" si="37"/>
        <v>0</v>
      </c>
      <c r="E124" s="199"/>
      <c r="F124" s="199"/>
      <c r="G124" s="151">
        <f t="shared" si="38"/>
        <v>0</v>
      </c>
      <c r="H124" s="199"/>
      <c r="I124" s="199"/>
      <c r="J124" s="199"/>
      <c r="K124" s="151">
        <f t="shared" si="47"/>
        <v>0</v>
      </c>
      <c r="L124" s="199"/>
      <c r="M124" s="199"/>
      <c r="N124" s="152" t="str">
        <f t="shared" si="39"/>
        <v/>
      </c>
      <c r="O124" s="150">
        <f t="shared" si="40"/>
        <v>0</v>
      </c>
      <c r="P124" s="151">
        <f t="shared" si="41"/>
        <v>0</v>
      </c>
      <c r="Q124" s="199"/>
      <c r="R124" s="199"/>
      <c r="S124" s="151">
        <f t="shared" si="42"/>
        <v>0</v>
      </c>
      <c r="T124" s="199"/>
      <c r="U124" s="199"/>
      <c r="V124" s="199"/>
      <c r="W124" s="151">
        <f t="shared" si="33"/>
        <v>0</v>
      </c>
      <c r="X124" s="199"/>
      <c r="Y124" s="199"/>
      <c r="Z124" s="152" t="str">
        <f t="shared" si="43"/>
        <v/>
      </c>
      <c r="AA124" s="150">
        <f t="shared" si="48"/>
        <v>0</v>
      </c>
      <c r="AB124" s="151">
        <f t="shared" si="49"/>
        <v>0</v>
      </c>
      <c r="AC124" s="199"/>
      <c r="AD124" s="199"/>
      <c r="AE124" s="151">
        <f t="shared" si="50"/>
        <v>0</v>
      </c>
      <c r="AF124" s="202"/>
      <c r="AG124" s="333"/>
      <c r="AH124" s="202"/>
      <c r="AI124" s="333"/>
      <c r="AJ124" s="202"/>
      <c r="AK124" s="333"/>
      <c r="AL124" s="151">
        <f t="shared" si="51"/>
        <v>0</v>
      </c>
      <c r="AM124" s="199"/>
      <c r="AN124" s="199"/>
      <c r="AO124" s="167">
        <f t="shared" si="34"/>
        <v>0</v>
      </c>
      <c r="AP124" s="167">
        <f t="shared" si="35"/>
        <v>0</v>
      </c>
      <c r="AQ124" s="152" t="str">
        <f t="shared" si="30"/>
        <v/>
      </c>
      <c r="AR124" s="207">
        <f t="shared" si="31"/>
        <v>0</v>
      </c>
      <c r="AS124" s="167">
        <f t="shared" si="44"/>
        <v>0</v>
      </c>
      <c r="AT124" s="167">
        <f>IFERROR((AR124/SUM('4_Структура пл.соб.'!$F$4:$F$6))*100,0)</f>
        <v>0</v>
      </c>
      <c r="AU124" s="207">
        <f t="shared" si="32"/>
        <v>0</v>
      </c>
      <c r="AV124" s="167">
        <f>IFERROR(AU124/'5_Розрахунок тарифів'!$H$7,0)</f>
        <v>0</v>
      </c>
      <c r="AW124" s="167">
        <f>IFERROR((AU124/SUM('4_Структура пл.соб.'!$F$4:$F$6))*100,0)</f>
        <v>0</v>
      </c>
      <c r="AX124" s="207">
        <f>IFERROR(AH124+(SUM($AC124:$AD124)/100*($AE$14/$AB$14*100))/SUM('4_Структура пл.соб.'!$B$5:$B$6)*'4_Структура пл.соб.'!$B$5,0)</f>
        <v>0</v>
      </c>
      <c r="AY124" s="167">
        <f>IFERROR(AX124/'5_Розрахунок тарифів'!$L$7,0)</f>
        <v>0</v>
      </c>
      <c r="AZ124" s="167">
        <f>IFERROR((AX124/SUM('4_Структура пл.соб.'!$F$4:$F$6))*100,0)</f>
        <v>0</v>
      </c>
      <c r="BA124" s="207">
        <f>IFERROR(AJ124+(SUM($AC124:$AD124)/100*($AE$14/$AB$14*100))/'4_Структура пл.соб.'!$B$7*'4_Структура пл.соб.'!$B$6,0)</f>
        <v>0</v>
      </c>
      <c r="BB124" s="167">
        <f>IFERROR(BA124/'5_Розрахунок тарифів'!$P$7,0)</f>
        <v>0</v>
      </c>
      <c r="BC124" s="167">
        <f>IFERROR((BA124/SUM('4_Структура пл.соб.'!$F$4:$F$6))*100,0)</f>
        <v>0</v>
      </c>
      <c r="BD124" s="167">
        <f t="shared" si="45"/>
        <v>0</v>
      </c>
      <c r="BE124" s="167">
        <f t="shared" si="46"/>
        <v>0</v>
      </c>
      <c r="BF124" s="203"/>
      <c r="BG124" s="203"/>
    </row>
    <row r="125" spans="1:59" s="118" customFormat="1" x14ac:dyDescent="0.25">
      <c r="A125" s="128" t="str">
        <f>IF(ISBLANK(B125),"",COUNTA($B$11:B125))</f>
        <v/>
      </c>
      <c r="B125" s="200"/>
      <c r="C125" s="150">
        <f t="shared" si="36"/>
        <v>0</v>
      </c>
      <c r="D125" s="151">
        <f t="shared" si="37"/>
        <v>0</v>
      </c>
      <c r="E125" s="199"/>
      <c r="F125" s="199"/>
      <c r="G125" s="151">
        <f t="shared" si="38"/>
        <v>0</v>
      </c>
      <c r="H125" s="199"/>
      <c r="I125" s="199"/>
      <c r="J125" s="199"/>
      <c r="K125" s="151">
        <f t="shared" si="47"/>
        <v>0</v>
      </c>
      <c r="L125" s="199"/>
      <c r="M125" s="199"/>
      <c r="N125" s="152" t="str">
        <f t="shared" si="39"/>
        <v/>
      </c>
      <c r="O125" s="150">
        <f t="shared" si="40"/>
        <v>0</v>
      </c>
      <c r="P125" s="151">
        <f t="shared" si="41"/>
        <v>0</v>
      </c>
      <c r="Q125" s="199"/>
      <c r="R125" s="199"/>
      <c r="S125" s="151">
        <f t="shared" si="42"/>
        <v>0</v>
      </c>
      <c r="T125" s="199"/>
      <c r="U125" s="199"/>
      <c r="V125" s="199"/>
      <c r="W125" s="151">
        <f t="shared" si="33"/>
        <v>0</v>
      </c>
      <c r="X125" s="199"/>
      <c r="Y125" s="199"/>
      <c r="Z125" s="152" t="str">
        <f t="shared" si="43"/>
        <v/>
      </c>
      <c r="AA125" s="150">
        <f t="shared" si="48"/>
        <v>0</v>
      </c>
      <c r="AB125" s="151">
        <f t="shared" si="49"/>
        <v>0</v>
      </c>
      <c r="AC125" s="199"/>
      <c r="AD125" s="199"/>
      <c r="AE125" s="151">
        <f t="shared" si="50"/>
        <v>0</v>
      </c>
      <c r="AF125" s="202"/>
      <c r="AG125" s="333"/>
      <c r="AH125" s="202"/>
      <c r="AI125" s="333"/>
      <c r="AJ125" s="202"/>
      <c r="AK125" s="333"/>
      <c r="AL125" s="151">
        <f t="shared" si="51"/>
        <v>0</v>
      </c>
      <c r="AM125" s="199"/>
      <c r="AN125" s="199"/>
      <c r="AO125" s="167">
        <f t="shared" si="34"/>
        <v>0</v>
      </c>
      <c r="AP125" s="167">
        <f t="shared" si="35"/>
        <v>0</v>
      </c>
      <c r="AQ125" s="152" t="str">
        <f t="shared" si="30"/>
        <v/>
      </c>
      <c r="AR125" s="207">
        <f t="shared" si="31"/>
        <v>0</v>
      </c>
      <c r="AS125" s="167">
        <f t="shared" si="44"/>
        <v>0</v>
      </c>
      <c r="AT125" s="167">
        <f>IFERROR((AR125/SUM('4_Структура пл.соб.'!$F$4:$F$6))*100,0)</f>
        <v>0</v>
      </c>
      <c r="AU125" s="207">
        <f t="shared" si="32"/>
        <v>0</v>
      </c>
      <c r="AV125" s="167">
        <f>IFERROR(AU125/'5_Розрахунок тарифів'!$H$7,0)</f>
        <v>0</v>
      </c>
      <c r="AW125" s="167">
        <f>IFERROR((AU125/SUM('4_Структура пл.соб.'!$F$4:$F$6))*100,0)</f>
        <v>0</v>
      </c>
      <c r="AX125" s="207">
        <f>IFERROR(AH125+(SUM($AC125:$AD125)/100*($AE$14/$AB$14*100))/SUM('4_Структура пл.соб.'!$B$5:$B$6)*'4_Структура пл.соб.'!$B$5,0)</f>
        <v>0</v>
      </c>
      <c r="AY125" s="167">
        <f>IFERROR(AX125/'5_Розрахунок тарифів'!$L$7,0)</f>
        <v>0</v>
      </c>
      <c r="AZ125" s="167">
        <f>IFERROR((AX125/SUM('4_Структура пл.соб.'!$F$4:$F$6))*100,0)</f>
        <v>0</v>
      </c>
      <c r="BA125" s="207">
        <f>IFERROR(AJ125+(SUM($AC125:$AD125)/100*($AE$14/$AB$14*100))/'4_Структура пл.соб.'!$B$7*'4_Структура пл.соб.'!$B$6,0)</f>
        <v>0</v>
      </c>
      <c r="BB125" s="167">
        <f>IFERROR(BA125/'5_Розрахунок тарифів'!$P$7,0)</f>
        <v>0</v>
      </c>
      <c r="BC125" s="167">
        <f>IFERROR((BA125/SUM('4_Структура пл.соб.'!$F$4:$F$6))*100,0)</f>
        <v>0</v>
      </c>
      <c r="BD125" s="167">
        <f t="shared" si="45"/>
        <v>0</v>
      </c>
      <c r="BE125" s="167">
        <f t="shared" si="46"/>
        <v>0</v>
      </c>
      <c r="BF125" s="203"/>
      <c r="BG125" s="203"/>
    </row>
    <row r="126" spans="1:59" s="118" customFormat="1" x14ac:dyDescent="0.25">
      <c r="A126" s="128" t="str">
        <f>IF(ISBLANK(B126),"",COUNTA($B$11:B126))</f>
        <v/>
      </c>
      <c r="B126" s="200"/>
      <c r="C126" s="150">
        <f t="shared" si="36"/>
        <v>0</v>
      </c>
      <c r="D126" s="151">
        <f t="shared" si="37"/>
        <v>0</v>
      </c>
      <c r="E126" s="199"/>
      <c r="F126" s="199"/>
      <c r="G126" s="151">
        <f t="shared" si="38"/>
        <v>0</v>
      </c>
      <c r="H126" s="199"/>
      <c r="I126" s="199"/>
      <c r="J126" s="199"/>
      <c r="K126" s="151">
        <f t="shared" si="47"/>
        <v>0</v>
      </c>
      <c r="L126" s="199"/>
      <c r="M126" s="199"/>
      <c r="N126" s="152" t="str">
        <f t="shared" si="39"/>
        <v/>
      </c>
      <c r="O126" s="150">
        <f t="shared" si="40"/>
        <v>0</v>
      </c>
      <c r="P126" s="151">
        <f t="shared" si="41"/>
        <v>0</v>
      </c>
      <c r="Q126" s="199"/>
      <c r="R126" s="199"/>
      <c r="S126" s="151">
        <f t="shared" si="42"/>
        <v>0</v>
      </c>
      <c r="T126" s="199"/>
      <c r="U126" s="199"/>
      <c r="V126" s="199"/>
      <c r="W126" s="151">
        <f t="shared" si="33"/>
        <v>0</v>
      </c>
      <c r="X126" s="199"/>
      <c r="Y126" s="199"/>
      <c r="Z126" s="152" t="str">
        <f t="shared" si="43"/>
        <v/>
      </c>
      <c r="AA126" s="150">
        <f t="shared" si="48"/>
        <v>0</v>
      </c>
      <c r="AB126" s="151">
        <f t="shared" si="49"/>
        <v>0</v>
      </c>
      <c r="AC126" s="199"/>
      <c r="AD126" s="199"/>
      <c r="AE126" s="151">
        <f t="shared" si="50"/>
        <v>0</v>
      </c>
      <c r="AF126" s="202"/>
      <c r="AG126" s="333"/>
      <c r="AH126" s="202"/>
      <c r="AI126" s="333"/>
      <c r="AJ126" s="202"/>
      <c r="AK126" s="333"/>
      <c r="AL126" s="151">
        <f t="shared" si="51"/>
        <v>0</v>
      </c>
      <c r="AM126" s="199"/>
      <c r="AN126" s="199"/>
      <c r="AO126" s="167">
        <f t="shared" si="34"/>
        <v>0</v>
      </c>
      <c r="AP126" s="167">
        <f t="shared" si="35"/>
        <v>0</v>
      </c>
      <c r="AQ126" s="152" t="str">
        <f t="shared" si="30"/>
        <v/>
      </c>
      <c r="AR126" s="207">
        <f t="shared" si="31"/>
        <v>0</v>
      </c>
      <c r="AS126" s="167">
        <f t="shared" si="44"/>
        <v>0</v>
      </c>
      <c r="AT126" s="167">
        <f>IFERROR((AR126/SUM('4_Структура пл.соб.'!$F$4:$F$6))*100,0)</f>
        <v>0</v>
      </c>
      <c r="AU126" s="207">
        <f t="shared" si="32"/>
        <v>0</v>
      </c>
      <c r="AV126" s="167">
        <f>IFERROR(AU126/'5_Розрахунок тарифів'!$H$7,0)</f>
        <v>0</v>
      </c>
      <c r="AW126" s="167">
        <f>IFERROR((AU126/SUM('4_Структура пл.соб.'!$F$4:$F$6))*100,0)</f>
        <v>0</v>
      </c>
      <c r="AX126" s="207">
        <f>IFERROR(AH126+(SUM($AC126:$AD126)/100*($AE$14/$AB$14*100))/SUM('4_Структура пл.соб.'!$B$5:$B$6)*'4_Структура пл.соб.'!$B$5,0)</f>
        <v>0</v>
      </c>
      <c r="AY126" s="167">
        <f>IFERROR(AX126/'5_Розрахунок тарифів'!$L$7,0)</f>
        <v>0</v>
      </c>
      <c r="AZ126" s="167">
        <f>IFERROR((AX126/SUM('4_Структура пл.соб.'!$F$4:$F$6))*100,0)</f>
        <v>0</v>
      </c>
      <c r="BA126" s="207">
        <f>IFERROR(AJ126+(SUM($AC126:$AD126)/100*($AE$14/$AB$14*100))/'4_Структура пл.соб.'!$B$7*'4_Структура пл.соб.'!$B$6,0)</f>
        <v>0</v>
      </c>
      <c r="BB126" s="167">
        <f>IFERROR(BA126/'5_Розрахунок тарифів'!$P$7,0)</f>
        <v>0</v>
      </c>
      <c r="BC126" s="167">
        <f>IFERROR((BA126/SUM('4_Структура пл.соб.'!$F$4:$F$6))*100,0)</f>
        <v>0</v>
      </c>
      <c r="BD126" s="167">
        <f t="shared" si="45"/>
        <v>0</v>
      </c>
      <c r="BE126" s="167">
        <f t="shared" si="46"/>
        <v>0</v>
      </c>
      <c r="BF126" s="203"/>
      <c r="BG126" s="203"/>
    </row>
    <row r="127" spans="1:59" s="118" customFormat="1" x14ac:dyDescent="0.25">
      <c r="A127" s="128" t="str">
        <f>IF(ISBLANK(B127),"",COUNTA($B$11:B127))</f>
        <v/>
      </c>
      <c r="B127" s="200"/>
      <c r="C127" s="150">
        <f t="shared" si="36"/>
        <v>0</v>
      </c>
      <c r="D127" s="151">
        <f t="shared" si="37"/>
        <v>0</v>
      </c>
      <c r="E127" s="199"/>
      <c r="F127" s="199"/>
      <c r="G127" s="151">
        <f t="shared" si="38"/>
        <v>0</v>
      </c>
      <c r="H127" s="199"/>
      <c r="I127" s="199"/>
      <c r="J127" s="199"/>
      <c r="K127" s="151">
        <f t="shared" si="47"/>
        <v>0</v>
      </c>
      <c r="L127" s="199"/>
      <c r="M127" s="199"/>
      <c r="N127" s="152" t="str">
        <f t="shared" si="39"/>
        <v/>
      </c>
      <c r="O127" s="150">
        <f t="shared" si="40"/>
        <v>0</v>
      </c>
      <c r="P127" s="151">
        <f t="shared" si="41"/>
        <v>0</v>
      </c>
      <c r="Q127" s="199"/>
      <c r="R127" s="199"/>
      <c r="S127" s="151">
        <f t="shared" si="42"/>
        <v>0</v>
      </c>
      <c r="T127" s="199"/>
      <c r="U127" s="199"/>
      <c r="V127" s="199"/>
      <c r="W127" s="151">
        <f t="shared" si="33"/>
        <v>0</v>
      </c>
      <c r="X127" s="199"/>
      <c r="Y127" s="199"/>
      <c r="Z127" s="152" t="str">
        <f t="shared" si="43"/>
        <v/>
      </c>
      <c r="AA127" s="150">
        <f t="shared" si="48"/>
        <v>0</v>
      </c>
      <c r="AB127" s="151">
        <f t="shared" si="49"/>
        <v>0</v>
      </c>
      <c r="AC127" s="199"/>
      <c r="AD127" s="199"/>
      <c r="AE127" s="151">
        <f t="shared" si="50"/>
        <v>0</v>
      </c>
      <c r="AF127" s="202"/>
      <c r="AG127" s="333"/>
      <c r="AH127" s="202"/>
      <c r="AI127" s="333"/>
      <c r="AJ127" s="202"/>
      <c r="AK127" s="333"/>
      <c r="AL127" s="151">
        <f t="shared" si="51"/>
        <v>0</v>
      </c>
      <c r="AM127" s="199"/>
      <c r="AN127" s="199"/>
      <c r="AO127" s="167">
        <f t="shared" si="34"/>
        <v>0</v>
      </c>
      <c r="AP127" s="167">
        <f t="shared" si="35"/>
        <v>0</v>
      </c>
      <c r="AQ127" s="152" t="str">
        <f t="shared" si="30"/>
        <v/>
      </c>
      <c r="AR127" s="207">
        <f t="shared" si="31"/>
        <v>0</v>
      </c>
      <c r="AS127" s="167">
        <f t="shared" si="44"/>
        <v>0</v>
      </c>
      <c r="AT127" s="167">
        <f>IFERROR((AR127/SUM('4_Структура пл.соб.'!$F$4:$F$6))*100,0)</f>
        <v>0</v>
      </c>
      <c r="AU127" s="207">
        <f t="shared" si="32"/>
        <v>0</v>
      </c>
      <c r="AV127" s="167">
        <f>IFERROR(AU127/'5_Розрахунок тарифів'!$H$7,0)</f>
        <v>0</v>
      </c>
      <c r="AW127" s="167">
        <f>IFERROR((AU127/SUM('4_Структура пл.соб.'!$F$4:$F$6))*100,0)</f>
        <v>0</v>
      </c>
      <c r="AX127" s="207">
        <f>IFERROR(AH127+(SUM($AC127:$AD127)/100*($AE$14/$AB$14*100))/SUM('4_Структура пл.соб.'!$B$5:$B$6)*'4_Структура пл.соб.'!$B$5,0)</f>
        <v>0</v>
      </c>
      <c r="AY127" s="167">
        <f>IFERROR(AX127/'5_Розрахунок тарифів'!$L$7,0)</f>
        <v>0</v>
      </c>
      <c r="AZ127" s="167">
        <f>IFERROR((AX127/SUM('4_Структура пл.соб.'!$F$4:$F$6))*100,0)</f>
        <v>0</v>
      </c>
      <c r="BA127" s="207">
        <f>IFERROR(AJ127+(SUM($AC127:$AD127)/100*($AE$14/$AB$14*100))/'4_Структура пл.соб.'!$B$7*'4_Структура пл.соб.'!$B$6,0)</f>
        <v>0</v>
      </c>
      <c r="BB127" s="167">
        <f>IFERROR(BA127/'5_Розрахунок тарифів'!$P$7,0)</f>
        <v>0</v>
      </c>
      <c r="BC127" s="167">
        <f>IFERROR((BA127/SUM('4_Структура пл.соб.'!$F$4:$F$6))*100,0)</f>
        <v>0</v>
      </c>
      <c r="BD127" s="167">
        <f t="shared" si="45"/>
        <v>0</v>
      </c>
      <c r="BE127" s="167">
        <f t="shared" si="46"/>
        <v>0</v>
      </c>
      <c r="BF127" s="203"/>
      <c r="BG127" s="203"/>
    </row>
    <row r="128" spans="1:59" s="118" customFormat="1" x14ac:dyDescent="0.25">
      <c r="A128" s="128" t="str">
        <f>IF(ISBLANK(B128),"",COUNTA($B$11:B128))</f>
        <v/>
      </c>
      <c r="B128" s="200"/>
      <c r="C128" s="150">
        <f t="shared" si="36"/>
        <v>0</v>
      </c>
      <c r="D128" s="151">
        <f t="shared" si="37"/>
        <v>0</v>
      </c>
      <c r="E128" s="199"/>
      <c r="F128" s="199"/>
      <c r="G128" s="151">
        <f t="shared" si="38"/>
        <v>0</v>
      </c>
      <c r="H128" s="199"/>
      <c r="I128" s="199"/>
      <c r="J128" s="199"/>
      <c r="K128" s="151">
        <f t="shared" si="47"/>
        <v>0</v>
      </c>
      <c r="L128" s="199"/>
      <c r="M128" s="199"/>
      <c r="N128" s="152" t="str">
        <f t="shared" si="39"/>
        <v/>
      </c>
      <c r="O128" s="150">
        <f t="shared" si="40"/>
        <v>0</v>
      </c>
      <c r="P128" s="151">
        <f t="shared" si="41"/>
        <v>0</v>
      </c>
      <c r="Q128" s="199"/>
      <c r="R128" s="199"/>
      <c r="S128" s="151">
        <f t="shared" si="42"/>
        <v>0</v>
      </c>
      <c r="T128" s="199"/>
      <c r="U128" s="199"/>
      <c r="V128" s="199"/>
      <c r="W128" s="151">
        <f t="shared" si="33"/>
        <v>0</v>
      </c>
      <c r="X128" s="199"/>
      <c r="Y128" s="199"/>
      <c r="Z128" s="152" t="str">
        <f t="shared" si="43"/>
        <v/>
      </c>
      <c r="AA128" s="150">
        <f t="shared" si="48"/>
        <v>0</v>
      </c>
      <c r="AB128" s="151">
        <f t="shared" si="49"/>
        <v>0</v>
      </c>
      <c r="AC128" s="199"/>
      <c r="AD128" s="199"/>
      <c r="AE128" s="151">
        <f t="shared" si="50"/>
        <v>0</v>
      </c>
      <c r="AF128" s="202"/>
      <c r="AG128" s="333"/>
      <c r="AH128" s="202"/>
      <c r="AI128" s="333"/>
      <c r="AJ128" s="202"/>
      <c r="AK128" s="333"/>
      <c r="AL128" s="151">
        <f t="shared" si="51"/>
        <v>0</v>
      </c>
      <c r="AM128" s="199"/>
      <c r="AN128" s="199"/>
      <c r="AO128" s="167">
        <f t="shared" si="34"/>
        <v>0</v>
      </c>
      <c r="AP128" s="167">
        <f t="shared" si="35"/>
        <v>0</v>
      </c>
      <c r="AQ128" s="152" t="str">
        <f t="shared" si="30"/>
        <v/>
      </c>
      <c r="AR128" s="207">
        <f t="shared" si="31"/>
        <v>0</v>
      </c>
      <c r="AS128" s="167">
        <f t="shared" si="44"/>
        <v>0</v>
      </c>
      <c r="AT128" s="167">
        <f>IFERROR((AR128/SUM('4_Структура пл.соб.'!$F$4:$F$6))*100,0)</f>
        <v>0</v>
      </c>
      <c r="AU128" s="207">
        <f t="shared" si="32"/>
        <v>0</v>
      </c>
      <c r="AV128" s="167">
        <f>IFERROR(AU128/'5_Розрахунок тарифів'!$H$7,0)</f>
        <v>0</v>
      </c>
      <c r="AW128" s="167">
        <f>IFERROR((AU128/SUM('4_Структура пл.соб.'!$F$4:$F$6))*100,0)</f>
        <v>0</v>
      </c>
      <c r="AX128" s="207">
        <f>IFERROR(AH128+(SUM($AC128:$AD128)/100*($AE$14/$AB$14*100))/SUM('4_Структура пл.соб.'!$B$5:$B$6)*'4_Структура пл.соб.'!$B$5,0)</f>
        <v>0</v>
      </c>
      <c r="AY128" s="167">
        <f>IFERROR(AX128/'5_Розрахунок тарифів'!$L$7,0)</f>
        <v>0</v>
      </c>
      <c r="AZ128" s="167">
        <f>IFERROR((AX128/SUM('4_Структура пл.соб.'!$F$4:$F$6))*100,0)</f>
        <v>0</v>
      </c>
      <c r="BA128" s="207">
        <f>IFERROR(AJ128+(SUM($AC128:$AD128)/100*($AE$14/$AB$14*100))/'4_Структура пл.соб.'!$B$7*'4_Структура пл.соб.'!$B$6,0)</f>
        <v>0</v>
      </c>
      <c r="BB128" s="167">
        <f>IFERROR(BA128/'5_Розрахунок тарифів'!$P$7,0)</f>
        <v>0</v>
      </c>
      <c r="BC128" s="167">
        <f>IFERROR((BA128/SUM('4_Структура пл.соб.'!$F$4:$F$6))*100,0)</f>
        <v>0</v>
      </c>
      <c r="BD128" s="167">
        <f t="shared" si="45"/>
        <v>0</v>
      </c>
      <c r="BE128" s="167">
        <f t="shared" si="46"/>
        <v>0</v>
      </c>
      <c r="BF128" s="203"/>
      <c r="BG128" s="203"/>
    </row>
    <row r="129" spans="1:59" s="118" customFormat="1" x14ac:dyDescent="0.25">
      <c r="A129" s="128" t="str">
        <f>IF(ISBLANK(B129),"",COUNTA($B$11:B129))</f>
        <v/>
      </c>
      <c r="B129" s="200"/>
      <c r="C129" s="150">
        <f t="shared" si="36"/>
        <v>0</v>
      </c>
      <c r="D129" s="151">
        <f t="shared" si="37"/>
        <v>0</v>
      </c>
      <c r="E129" s="199"/>
      <c r="F129" s="199"/>
      <c r="G129" s="151">
        <f t="shared" si="38"/>
        <v>0</v>
      </c>
      <c r="H129" s="199"/>
      <c r="I129" s="199"/>
      <c r="J129" s="199"/>
      <c r="K129" s="151">
        <f t="shared" si="47"/>
        <v>0</v>
      </c>
      <c r="L129" s="199"/>
      <c r="M129" s="199"/>
      <c r="N129" s="152" t="str">
        <f t="shared" si="39"/>
        <v/>
      </c>
      <c r="O129" s="150">
        <f t="shared" si="40"/>
        <v>0</v>
      </c>
      <c r="P129" s="151">
        <f t="shared" si="41"/>
        <v>0</v>
      </c>
      <c r="Q129" s="199"/>
      <c r="R129" s="199"/>
      <c r="S129" s="151">
        <f t="shared" si="42"/>
        <v>0</v>
      </c>
      <c r="T129" s="199"/>
      <c r="U129" s="199"/>
      <c r="V129" s="199"/>
      <c r="W129" s="151">
        <f t="shared" si="33"/>
        <v>0</v>
      </c>
      <c r="X129" s="199"/>
      <c r="Y129" s="199"/>
      <c r="Z129" s="152" t="str">
        <f t="shared" si="43"/>
        <v/>
      </c>
      <c r="AA129" s="150">
        <f t="shared" si="48"/>
        <v>0</v>
      </c>
      <c r="AB129" s="151">
        <f t="shared" si="49"/>
        <v>0</v>
      </c>
      <c r="AC129" s="199"/>
      <c r="AD129" s="199"/>
      <c r="AE129" s="151">
        <f t="shared" si="50"/>
        <v>0</v>
      </c>
      <c r="AF129" s="202"/>
      <c r="AG129" s="333"/>
      <c r="AH129" s="202"/>
      <c r="AI129" s="333"/>
      <c r="AJ129" s="202"/>
      <c r="AK129" s="333"/>
      <c r="AL129" s="151">
        <f t="shared" si="51"/>
        <v>0</v>
      </c>
      <c r="AM129" s="199"/>
      <c r="AN129" s="199"/>
      <c r="AO129" s="167">
        <f t="shared" si="34"/>
        <v>0</v>
      </c>
      <c r="AP129" s="167">
        <f t="shared" si="35"/>
        <v>0</v>
      </c>
      <c r="AQ129" s="152" t="str">
        <f t="shared" si="30"/>
        <v/>
      </c>
      <c r="AR129" s="207">
        <f t="shared" si="31"/>
        <v>0</v>
      </c>
      <c r="AS129" s="167">
        <f t="shared" si="44"/>
        <v>0</v>
      </c>
      <c r="AT129" s="167">
        <f>IFERROR((AR129/SUM('4_Структура пл.соб.'!$F$4:$F$6))*100,0)</f>
        <v>0</v>
      </c>
      <c r="AU129" s="207">
        <f t="shared" si="32"/>
        <v>0</v>
      </c>
      <c r="AV129" s="167">
        <f>IFERROR(AU129/'5_Розрахунок тарифів'!$H$7,0)</f>
        <v>0</v>
      </c>
      <c r="AW129" s="167">
        <f>IFERROR((AU129/SUM('4_Структура пл.соб.'!$F$4:$F$6))*100,0)</f>
        <v>0</v>
      </c>
      <c r="AX129" s="207">
        <f>IFERROR(AH129+(SUM($AC129:$AD129)/100*($AE$14/$AB$14*100))/SUM('4_Структура пл.соб.'!$B$5:$B$6)*'4_Структура пл.соб.'!$B$5,0)</f>
        <v>0</v>
      </c>
      <c r="AY129" s="167">
        <f>IFERROR(AX129/'5_Розрахунок тарифів'!$L$7,0)</f>
        <v>0</v>
      </c>
      <c r="AZ129" s="167">
        <f>IFERROR((AX129/SUM('4_Структура пл.соб.'!$F$4:$F$6))*100,0)</f>
        <v>0</v>
      </c>
      <c r="BA129" s="207">
        <f>IFERROR(AJ129+(SUM($AC129:$AD129)/100*($AE$14/$AB$14*100))/'4_Структура пл.соб.'!$B$7*'4_Структура пл.соб.'!$B$6,0)</f>
        <v>0</v>
      </c>
      <c r="BB129" s="167">
        <f>IFERROR(BA129/'5_Розрахунок тарифів'!$P$7,0)</f>
        <v>0</v>
      </c>
      <c r="BC129" s="167">
        <f>IFERROR((BA129/SUM('4_Структура пл.соб.'!$F$4:$F$6))*100,0)</f>
        <v>0</v>
      </c>
      <c r="BD129" s="167">
        <f t="shared" si="45"/>
        <v>0</v>
      </c>
      <c r="BE129" s="167">
        <f t="shared" si="46"/>
        <v>0</v>
      </c>
      <c r="BF129" s="203"/>
      <c r="BG129" s="203"/>
    </row>
    <row r="130" spans="1:59" s="118" customFormat="1" x14ac:dyDescent="0.25">
      <c r="A130" s="128" t="str">
        <f>IF(ISBLANK(B130),"",COUNTA($B$11:B130))</f>
        <v/>
      </c>
      <c r="B130" s="200"/>
      <c r="C130" s="150">
        <f t="shared" si="36"/>
        <v>0</v>
      </c>
      <c r="D130" s="151">
        <f t="shared" si="37"/>
        <v>0</v>
      </c>
      <c r="E130" s="199"/>
      <c r="F130" s="199"/>
      <c r="G130" s="151">
        <f t="shared" si="38"/>
        <v>0</v>
      </c>
      <c r="H130" s="199"/>
      <c r="I130" s="199"/>
      <c r="J130" s="199"/>
      <c r="K130" s="151">
        <f t="shared" si="47"/>
        <v>0</v>
      </c>
      <c r="L130" s="199"/>
      <c r="M130" s="199"/>
      <c r="N130" s="152" t="str">
        <f t="shared" si="39"/>
        <v/>
      </c>
      <c r="O130" s="150">
        <f t="shared" si="40"/>
        <v>0</v>
      </c>
      <c r="P130" s="151">
        <f t="shared" si="41"/>
        <v>0</v>
      </c>
      <c r="Q130" s="199"/>
      <c r="R130" s="199"/>
      <c r="S130" s="151">
        <f t="shared" si="42"/>
        <v>0</v>
      </c>
      <c r="T130" s="199"/>
      <c r="U130" s="199"/>
      <c r="V130" s="199"/>
      <c r="W130" s="151">
        <f t="shared" si="33"/>
        <v>0</v>
      </c>
      <c r="X130" s="199"/>
      <c r="Y130" s="199"/>
      <c r="Z130" s="152" t="str">
        <f t="shared" si="43"/>
        <v/>
      </c>
      <c r="AA130" s="150">
        <f t="shared" si="48"/>
        <v>0</v>
      </c>
      <c r="AB130" s="151">
        <f t="shared" si="49"/>
        <v>0</v>
      </c>
      <c r="AC130" s="199"/>
      <c r="AD130" s="199"/>
      <c r="AE130" s="151">
        <f t="shared" si="50"/>
        <v>0</v>
      </c>
      <c r="AF130" s="202"/>
      <c r="AG130" s="333"/>
      <c r="AH130" s="202"/>
      <c r="AI130" s="333"/>
      <c r="AJ130" s="202"/>
      <c r="AK130" s="333"/>
      <c r="AL130" s="151">
        <f t="shared" si="51"/>
        <v>0</v>
      </c>
      <c r="AM130" s="199"/>
      <c r="AN130" s="199"/>
      <c r="AO130" s="167">
        <f t="shared" si="34"/>
        <v>0</v>
      </c>
      <c r="AP130" s="167">
        <f t="shared" si="35"/>
        <v>0</v>
      </c>
      <c r="AQ130" s="152" t="str">
        <f t="shared" si="30"/>
        <v/>
      </c>
      <c r="AR130" s="207">
        <f t="shared" si="31"/>
        <v>0</v>
      </c>
      <c r="AS130" s="167">
        <f t="shared" si="44"/>
        <v>0</v>
      </c>
      <c r="AT130" s="167">
        <f>IFERROR((AR130/SUM('4_Структура пл.соб.'!$F$4:$F$6))*100,0)</f>
        <v>0</v>
      </c>
      <c r="AU130" s="207">
        <f t="shared" si="32"/>
        <v>0</v>
      </c>
      <c r="AV130" s="167">
        <f>IFERROR(AU130/'5_Розрахунок тарифів'!$H$7,0)</f>
        <v>0</v>
      </c>
      <c r="AW130" s="167">
        <f>IFERROR((AU130/SUM('4_Структура пл.соб.'!$F$4:$F$6))*100,0)</f>
        <v>0</v>
      </c>
      <c r="AX130" s="207">
        <f>IFERROR(AH130+(SUM($AC130:$AD130)/100*($AE$14/$AB$14*100))/SUM('4_Структура пл.соб.'!$B$5:$B$6)*'4_Структура пл.соб.'!$B$5,0)</f>
        <v>0</v>
      </c>
      <c r="AY130" s="167">
        <f>IFERROR(AX130/'5_Розрахунок тарифів'!$L$7,0)</f>
        <v>0</v>
      </c>
      <c r="AZ130" s="167">
        <f>IFERROR((AX130/SUM('4_Структура пл.соб.'!$F$4:$F$6))*100,0)</f>
        <v>0</v>
      </c>
      <c r="BA130" s="207">
        <f>IFERROR(AJ130+(SUM($AC130:$AD130)/100*($AE$14/$AB$14*100))/'4_Структура пл.соб.'!$B$7*'4_Структура пл.соб.'!$B$6,0)</f>
        <v>0</v>
      </c>
      <c r="BB130" s="167">
        <f>IFERROR(BA130/'5_Розрахунок тарифів'!$P$7,0)</f>
        <v>0</v>
      </c>
      <c r="BC130" s="167">
        <f>IFERROR((BA130/SUM('4_Структура пл.соб.'!$F$4:$F$6))*100,0)</f>
        <v>0</v>
      </c>
      <c r="BD130" s="167">
        <f t="shared" si="45"/>
        <v>0</v>
      </c>
      <c r="BE130" s="167">
        <f t="shared" si="46"/>
        <v>0</v>
      </c>
      <c r="BF130" s="203"/>
      <c r="BG130" s="203"/>
    </row>
    <row r="131" spans="1:59" s="118" customFormat="1" x14ac:dyDescent="0.25">
      <c r="A131" s="128" t="str">
        <f>IF(ISBLANK(B131),"",COUNTA($B$11:B131))</f>
        <v/>
      </c>
      <c r="B131" s="200"/>
      <c r="C131" s="150">
        <f t="shared" si="36"/>
        <v>0</v>
      </c>
      <c r="D131" s="151">
        <f t="shared" si="37"/>
        <v>0</v>
      </c>
      <c r="E131" s="199"/>
      <c r="F131" s="199"/>
      <c r="G131" s="151">
        <f t="shared" si="38"/>
        <v>0</v>
      </c>
      <c r="H131" s="199"/>
      <c r="I131" s="199"/>
      <c r="J131" s="199"/>
      <c r="K131" s="151">
        <f t="shared" si="47"/>
        <v>0</v>
      </c>
      <c r="L131" s="199"/>
      <c r="M131" s="199"/>
      <c r="N131" s="152" t="str">
        <f t="shared" si="39"/>
        <v/>
      </c>
      <c r="O131" s="150">
        <f t="shared" si="40"/>
        <v>0</v>
      </c>
      <c r="P131" s="151">
        <f t="shared" si="41"/>
        <v>0</v>
      </c>
      <c r="Q131" s="199"/>
      <c r="R131" s="199"/>
      <c r="S131" s="151">
        <f t="shared" si="42"/>
        <v>0</v>
      </c>
      <c r="T131" s="199"/>
      <c r="U131" s="199"/>
      <c r="V131" s="199"/>
      <c r="W131" s="151">
        <f t="shared" si="33"/>
        <v>0</v>
      </c>
      <c r="X131" s="199"/>
      <c r="Y131" s="199"/>
      <c r="Z131" s="152" t="str">
        <f t="shared" si="43"/>
        <v/>
      </c>
      <c r="AA131" s="150">
        <f t="shared" si="48"/>
        <v>0</v>
      </c>
      <c r="AB131" s="151">
        <f t="shared" si="49"/>
        <v>0</v>
      </c>
      <c r="AC131" s="199"/>
      <c r="AD131" s="199"/>
      <c r="AE131" s="151">
        <f t="shared" si="50"/>
        <v>0</v>
      </c>
      <c r="AF131" s="202"/>
      <c r="AG131" s="333"/>
      <c r="AH131" s="202"/>
      <c r="AI131" s="333"/>
      <c r="AJ131" s="202"/>
      <c r="AK131" s="333"/>
      <c r="AL131" s="151">
        <f t="shared" si="51"/>
        <v>0</v>
      </c>
      <c r="AM131" s="199"/>
      <c r="AN131" s="199"/>
      <c r="AO131" s="167">
        <f t="shared" si="34"/>
        <v>0</v>
      </c>
      <c r="AP131" s="167">
        <f t="shared" si="35"/>
        <v>0</v>
      </c>
      <c r="AQ131" s="152" t="str">
        <f t="shared" si="30"/>
        <v/>
      </c>
      <c r="AR131" s="207">
        <f t="shared" si="31"/>
        <v>0</v>
      </c>
      <c r="AS131" s="167">
        <f t="shared" si="44"/>
        <v>0</v>
      </c>
      <c r="AT131" s="167">
        <f>IFERROR((AR131/SUM('4_Структура пл.соб.'!$F$4:$F$6))*100,0)</f>
        <v>0</v>
      </c>
      <c r="AU131" s="207">
        <f t="shared" si="32"/>
        <v>0</v>
      </c>
      <c r="AV131" s="167">
        <f>IFERROR(AU131/'5_Розрахунок тарифів'!$H$7,0)</f>
        <v>0</v>
      </c>
      <c r="AW131" s="167">
        <f>IFERROR((AU131/SUM('4_Структура пл.соб.'!$F$4:$F$6))*100,0)</f>
        <v>0</v>
      </c>
      <c r="AX131" s="207">
        <f>IFERROR(AH131+(SUM($AC131:$AD131)/100*($AE$14/$AB$14*100))/SUM('4_Структура пл.соб.'!$B$5:$B$6)*'4_Структура пл.соб.'!$B$5,0)</f>
        <v>0</v>
      </c>
      <c r="AY131" s="167">
        <f>IFERROR(AX131/'5_Розрахунок тарифів'!$L$7,0)</f>
        <v>0</v>
      </c>
      <c r="AZ131" s="167">
        <f>IFERROR((AX131/SUM('4_Структура пл.соб.'!$F$4:$F$6))*100,0)</f>
        <v>0</v>
      </c>
      <c r="BA131" s="207">
        <f>IFERROR(AJ131+(SUM($AC131:$AD131)/100*($AE$14/$AB$14*100))/'4_Структура пл.соб.'!$B$7*'4_Структура пл.соб.'!$B$6,0)</f>
        <v>0</v>
      </c>
      <c r="BB131" s="167">
        <f>IFERROR(BA131/'5_Розрахунок тарифів'!$P$7,0)</f>
        <v>0</v>
      </c>
      <c r="BC131" s="167">
        <f>IFERROR((BA131/SUM('4_Структура пл.соб.'!$F$4:$F$6))*100,0)</f>
        <v>0</v>
      </c>
      <c r="BD131" s="167">
        <f t="shared" si="45"/>
        <v>0</v>
      </c>
      <c r="BE131" s="167">
        <f t="shared" si="46"/>
        <v>0</v>
      </c>
      <c r="BF131" s="203"/>
      <c r="BG131" s="203"/>
    </row>
    <row r="132" spans="1:59" s="118" customFormat="1" x14ac:dyDescent="0.25">
      <c r="A132" s="128" t="str">
        <f>IF(ISBLANK(B132),"",COUNTA($B$11:B132))</f>
        <v/>
      </c>
      <c r="B132" s="200"/>
      <c r="C132" s="150">
        <f t="shared" si="36"/>
        <v>0</v>
      </c>
      <c r="D132" s="151">
        <f t="shared" si="37"/>
        <v>0</v>
      </c>
      <c r="E132" s="199"/>
      <c r="F132" s="199"/>
      <c r="G132" s="151">
        <f t="shared" si="38"/>
        <v>0</v>
      </c>
      <c r="H132" s="199"/>
      <c r="I132" s="199"/>
      <c r="J132" s="199"/>
      <c r="K132" s="151">
        <f t="shared" si="47"/>
        <v>0</v>
      </c>
      <c r="L132" s="199"/>
      <c r="M132" s="199"/>
      <c r="N132" s="152" t="str">
        <f t="shared" si="39"/>
        <v/>
      </c>
      <c r="O132" s="150">
        <f t="shared" si="40"/>
        <v>0</v>
      </c>
      <c r="P132" s="151">
        <f t="shared" si="41"/>
        <v>0</v>
      </c>
      <c r="Q132" s="199"/>
      <c r="R132" s="199"/>
      <c r="S132" s="151">
        <f t="shared" si="42"/>
        <v>0</v>
      </c>
      <c r="T132" s="199"/>
      <c r="U132" s="199"/>
      <c r="V132" s="199"/>
      <c r="W132" s="151">
        <f t="shared" si="33"/>
        <v>0</v>
      </c>
      <c r="X132" s="199"/>
      <c r="Y132" s="199"/>
      <c r="Z132" s="152" t="str">
        <f t="shared" si="43"/>
        <v/>
      </c>
      <c r="AA132" s="150">
        <f t="shared" si="48"/>
        <v>0</v>
      </c>
      <c r="AB132" s="151">
        <f t="shared" si="49"/>
        <v>0</v>
      </c>
      <c r="AC132" s="199"/>
      <c r="AD132" s="199"/>
      <c r="AE132" s="151">
        <f t="shared" si="50"/>
        <v>0</v>
      </c>
      <c r="AF132" s="202"/>
      <c r="AG132" s="333"/>
      <c r="AH132" s="202"/>
      <c r="AI132" s="333"/>
      <c r="AJ132" s="202"/>
      <c r="AK132" s="333"/>
      <c r="AL132" s="151">
        <f t="shared" si="51"/>
        <v>0</v>
      </c>
      <c r="AM132" s="199"/>
      <c r="AN132" s="199"/>
      <c r="AO132" s="167">
        <f t="shared" si="34"/>
        <v>0</v>
      </c>
      <c r="AP132" s="167">
        <f t="shared" si="35"/>
        <v>0</v>
      </c>
      <c r="AQ132" s="152" t="str">
        <f t="shared" si="30"/>
        <v/>
      </c>
      <c r="AR132" s="207">
        <f t="shared" si="31"/>
        <v>0</v>
      </c>
      <c r="AS132" s="167">
        <f t="shared" si="44"/>
        <v>0</v>
      </c>
      <c r="AT132" s="167">
        <f>IFERROR((AR132/SUM('4_Структура пл.соб.'!$F$4:$F$6))*100,0)</f>
        <v>0</v>
      </c>
      <c r="AU132" s="207">
        <f t="shared" si="32"/>
        <v>0</v>
      </c>
      <c r="AV132" s="167">
        <f>IFERROR(AU132/'5_Розрахунок тарифів'!$H$7,0)</f>
        <v>0</v>
      </c>
      <c r="AW132" s="167">
        <f>IFERROR((AU132/SUM('4_Структура пл.соб.'!$F$4:$F$6))*100,0)</f>
        <v>0</v>
      </c>
      <c r="AX132" s="207">
        <f>IFERROR(AH132+(SUM($AC132:$AD132)/100*($AE$14/$AB$14*100))/SUM('4_Структура пл.соб.'!$B$5:$B$6)*'4_Структура пл.соб.'!$B$5,0)</f>
        <v>0</v>
      </c>
      <c r="AY132" s="167">
        <f>IFERROR(AX132/'5_Розрахунок тарифів'!$L$7,0)</f>
        <v>0</v>
      </c>
      <c r="AZ132" s="167">
        <f>IFERROR((AX132/SUM('4_Структура пл.соб.'!$F$4:$F$6))*100,0)</f>
        <v>0</v>
      </c>
      <c r="BA132" s="207">
        <f>IFERROR(AJ132+(SUM($AC132:$AD132)/100*($AE$14/$AB$14*100))/'4_Структура пл.соб.'!$B$7*'4_Структура пл.соб.'!$B$6,0)</f>
        <v>0</v>
      </c>
      <c r="BB132" s="167">
        <f>IFERROR(BA132/'5_Розрахунок тарифів'!$P$7,0)</f>
        <v>0</v>
      </c>
      <c r="BC132" s="167">
        <f>IFERROR((BA132/SUM('4_Структура пл.соб.'!$F$4:$F$6))*100,0)</f>
        <v>0</v>
      </c>
      <c r="BD132" s="167">
        <f t="shared" si="45"/>
        <v>0</v>
      </c>
      <c r="BE132" s="167">
        <f t="shared" si="46"/>
        <v>0</v>
      </c>
      <c r="BF132" s="203"/>
      <c r="BG132" s="203"/>
    </row>
    <row r="133" spans="1:59" s="118" customFormat="1" x14ac:dyDescent="0.25">
      <c r="A133" s="128" t="str">
        <f>IF(ISBLANK(B133),"",COUNTA($B$11:B133))</f>
        <v/>
      </c>
      <c r="B133" s="200"/>
      <c r="C133" s="150">
        <f t="shared" si="36"/>
        <v>0</v>
      </c>
      <c r="D133" s="151">
        <f t="shared" si="37"/>
        <v>0</v>
      </c>
      <c r="E133" s="199"/>
      <c r="F133" s="199"/>
      <c r="G133" s="151">
        <f t="shared" si="38"/>
        <v>0</v>
      </c>
      <c r="H133" s="199"/>
      <c r="I133" s="199"/>
      <c r="J133" s="199"/>
      <c r="K133" s="151">
        <f t="shared" si="47"/>
        <v>0</v>
      </c>
      <c r="L133" s="199"/>
      <c r="M133" s="199"/>
      <c r="N133" s="152" t="str">
        <f t="shared" si="39"/>
        <v/>
      </c>
      <c r="O133" s="150">
        <f t="shared" si="40"/>
        <v>0</v>
      </c>
      <c r="P133" s="151">
        <f t="shared" si="41"/>
        <v>0</v>
      </c>
      <c r="Q133" s="199"/>
      <c r="R133" s="199"/>
      <c r="S133" s="151">
        <f t="shared" si="42"/>
        <v>0</v>
      </c>
      <c r="T133" s="199"/>
      <c r="U133" s="199"/>
      <c r="V133" s="199"/>
      <c r="W133" s="151">
        <f t="shared" si="33"/>
        <v>0</v>
      </c>
      <c r="X133" s="199"/>
      <c r="Y133" s="199"/>
      <c r="Z133" s="152" t="str">
        <f t="shared" si="43"/>
        <v/>
      </c>
      <c r="AA133" s="150">
        <f t="shared" si="48"/>
        <v>0</v>
      </c>
      <c r="AB133" s="151">
        <f t="shared" si="49"/>
        <v>0</v>
      </c>
      <c r="AC133" s="199"/>
      <c r="AD133" s="199"/>
      <c r="AE133" s="151">
        <f t="shared" si="50"/>
        <v>0</v>
      </c>
      <c r="AF133" s="202"/>
      <c r="AG133" s="333"/>
      <c r="AH133" s="202"/>
      <c r="AI133" s="333"/>
      <c r="AJ133" s="202"/>
      <c r="AK133" s="333"/>
      <c r="AL133" s="151">
        <f t="shared" si="51"/>
        <v>0</v>
      </c>
      <c r="AM133" s="199"/>
      <c r="AN133" s="199"/>
      <c r="AO133" s="167">
        <f t="shared" si="34"/>
        <v>0</v>
      </c>
      <c r="AP133" s="167">
        <f t="shared" si="35"/>
        <v>0</v>
      </c>
      <c r="AQ133" s="152" t="str">
        <f t="shared" si="30"/>
        <v/>
      </c>
      <c r="AR133" s="207">
        <f t="shared" si="31"/>
        <v>0</v>
      </c>
      <c r="AS133" s="167">
        <f t="shared" si="44"/>
        <v>0</v>
      </c>
      <c r="AT133" s="167">
        <f>IFERROR((AR133/SUM('4_Структура пл.соб.'!$F$4:$F$6))*100,0)</f>
        <v>0</v>
      </c>
      <c r="AU133" s="207">
        <f t="shared" si="32"/>
        <v>0</v>
      </c>
      <c r="AV133" s="167">
        <f>IFERROR(AU133/'5_Розрахунок тарифів'!$H$7,0)</f>
        <v>0</v>
      </c>
      <c r="AW133" s="167">
        <f>IFERROR((AU133/SUM('4_Структура пл.соб.'!$F$4:$F$6))*100,0)</f>
        <v>0</v>
      </c>
      <c r="AX133" s="207">
        <f>IFERROR(AH133+(SUM($AC133:$AD133)/100*($AE$14/$AB$14*100))/SUM('4_Структура пл.соб.'!$B$5:$B$6)*'4_Структура пл.соб.'!$B$5,0)</f>
        <v>0</v>
      </c>
      <c r="AY133" s="167">
        <f>IFERROR(AX133/'5_Розрахунок тарифів'!$L$7,0)</f>
        <v>0</v>
      </c>
      <c r="AZ133" s="167">
        <f>IFERROR((AX133/SUM('4_Структура пл.соб.'!$F$4:$F$6))*100,0)</f>
        <v>0</v>
      </c>
      <c r="BA133" s="207">
        <f>IFERROR(AJ133+(SUM($AC133:$AD133)/100*($AE$14/$AB$14*100))/'4_Структура пл.соб.'!$B$7*'4_Структура пл.соб.'!$B$6,0)</f>
        <v>0</v>
      </c>
      <c r="BB133" s="167">
        <f>IFERROR(BA133/'5_Розрахунок тарифів'!$P$7,0)</f>
        <v>0</v>
      </c>
      <c r="BC133" s="167">
        <f>IFERROR((BA133/SUM('4_Структура пл.соб.'!$F$4:$F$6))*100,0)</f>
        <v>0</v>
      </c>
      <c r="BD133" s="167">
        <f t="shared" si="45"/>
        <v>0</v>
      </c>
      <c r="BE133" s="167">
        <f t="shared" si="46"/>
        <v>0</v>
      </c>
      <c r="BF133" s="203"/>
      <c r="BG133" s="203"/>
    </row>
    <row r="134" spans="1:59" s="118" customFormat="1" x14ac:dyDescent="0.25">
      <c r="A134" s="128" t="str">
        <f>IF(ISBLANK(B134),"",COUNTA($B$11:B134))</f>
        <v/>
      </c>
      <c r="B134" s="200"/>
      <c r="C134" s="150">
        <f t="shared" si="36"/>
        <v>0</v>
      </c>
      <c r="D134" s="151">
        <f t="shared" si="37"/>
        <v>0</v>
      </c>
      <c r="E134" s="199"/>
      <c r="F134" s="199"/>
      <c r="G134" s="151">
        <f t="shared" si="38"/>
        <v>0</v>
      </c>
      <c r="H134" s="199"/>
      <c r="I134" s="199"/>
      <c r="J134" s="199"/>
      <c r="K134" s="151">
        <f t="shared" si="47"/>
        <v>0</v>
      </c>
      <c r="L134" s="199"/>
      <c r="M134" s="199"/>
      <c r="N134" s="152" t="str">
        <f t="shared" si="39"/>
        <v/>
      </c>
      <c r="O134" s="150">
        <f t="shared" si="40"/>
        <v>0</v>
      </c>
      <c r="P134" s="151">
        <f t="shared" si="41"/>
        <v>0</v>
      </c>
      <c r="Q134" s="199"/>
      <c r="R134" s="199"/>
      <c r="S134" s="151">
        <f t="shared" si="42"/>
        <v>0</v>
      </c>
      <c r="T134" s="199"/>
      <c r="U134" s="199"/>
      <c r="V134" s="199"/>
      <c r="W134" s="151">
        <f t="shared" si="33"/>
        <v>0</v>
      </c>
      <c r="X134" s="199"/>
      <c r="Y134" s="199"/>
      <c r="Z134" s="152" t="str">
        <f t="shared" si="43"/>
        <v/>
      </c>
      <c r="AA134" s="150">
        <f t="shared" si="48"/>
        <v>0</v>
      </c>
      <c r="AB134" s="151">
        <f t="shared" si="49"/>
        <v>0</v>
      </c>
      <c r="AC134" s="199"/>
      <c r="AD134" s="199"/>
      <c r="AE134" s="151">
        <f t="shared" si="50"/>
        <v>0</v>
      </c>
      <c r="AF134" s="202"/>
      <c r="AG134" s="333"/>
      <c r="AH134" s="202"/>
      <c r="AI134" s="333"/>
      <c r="AJ134" s="202"/>
      <c r="AK134" s="333"/>
      <c r="AL134" s="151">
        <f t="shared" si="51"/>
        <v>0</v>
      </c>
      <c r="AM134" s="199"/>
      <c r="AN134" s="199"/>
      <c r="AO134" s="167">
        <f t="shared" si="34"/>
        <v>0</v>
      </c>
      <c r="AP134" s="167">
        <f t="shared" si="35"/>
        <v>0</v>
      </c>
      <c r="AQ134" s="152" t="str">
        <f t="shared" si="30"/>
        <v/>
      </c>
      <c r="AR134" s="207">
        <f t="shared" si="31"/>
        <v>0</v>
      </c>
      <c r="AS134" s="167">
        <f t="shared" si="44"/>
        <v>0</v>
      </c>
      <c r="AT134" s="167">
        <f>IFERROR((AR134/SUM('4_Структура пл.соб.'!$F$4:$F$6))*100,0)</f>
        <v>0</v>
      </c>
      <c r="AU134" s="207">
        <f t="shared" si="32"/>
        <v>0</v>
      </c>
      <c r="AV134" s="167">
        <f>IFERROR(AU134/'5_Розрахунок тарифів'!$H$7,0)</f>
        <v>0</v>
      </c>
      <c r="AW134" s="167">
        <f>IFERROR((AU134/SUM('4_Структура пл.соб.'!$F$4:$F$6))*100,0)</f>
        <v>0</v>
      </c>
      <c r="AX134" s="207">
        <f>IFERROR(AH134+(SUM($AC134:$AD134)/100*($AE$14/$AB$14*100))/SUM('4_Структура пл.соб.'!$B$5:$B$6)*'4_Структура пл.соб.'!$B$5,0)</f>
        <v>0</v>
      </c>
      <c r="AY134" s="167">
        <f>IFERROR(AX134/'5_Розрахунок тарифів'!$L$7,0)</f>
        <v>0</v>
      </c>
      <c r="AZ134" s="167">
        <f>IFERROR((AX134/SUM('4_Структура пл.соб.'!$F$4:$F$6))*100,0)</f>
        <v>0</v>
      </c>
      <c r="BA134" s="207">
        <f>IFERROR(AJ134+(SUM($AC134:$AD134)/100*($AE$14/$AB$14*100))/'4_Структура пл.соб.'!$B$7*'4_Структура пл.соб.'!$B$6,0)</f>
        <v>0</v>
      </c>
      <c r="BB134" s="167">
        <f>IFERROR(BA134/'5_Розрахунок тарифів'!$P$7,0)</f>
        <v>0</v>
      </c>
      <c r="BC134" s="167">
        <f>IFERROR((BA134/SUM('4_Структура пл.соб.'!$F$4:$F$6))*100,0)</f>
        <v>0</v>
      </c>
      <c r="BD134" s="167">
        <f t="shared" si="45"/>
        <v>0</v>
      </c>
      <c r="BE134" s="167">
        <f t="shared" si="46"/>
        <v>0</v>
      </c>
      <c r="BF134" s="203"/>
      <c r="BG134" s="203"/>
    </row>
    <row r="135" spans="1:59" s="118" customFormat="1" x14ac:dyDescent="0.25">
      <c r="A135" s="128" t="str">
        <f>IF(ISBLANK(B135),"",COUNTA($B$11:B135))</f>
        <v/>
      </c>
      <c r="B135" s="200"/>
      <c r="C135" s="150">
        <f t="shared" si="36"/>
        <v>0</v>
      </c>
      <c r="D135" s="151">
        <f t="shared" si="37"/>
        <v>0</v>
      </c>
      <c r="E135" s="199"/>
      <c r="F135" s="199"/>
      <c r="G135" s="151">
        <f t="shared" si="38"/>
        <v>0</v>
      </c>
      <c r="H135" s="199"/>
      <c r="I135" s="199"/>
      <c r="J135" s="199"/>
      <c r="K135" s="151">
        <f t="shared" si="47"/>
        <v>0</v>
      </c>
      <c r="L135" s="199"/>
      <c r="M135" s="199"/>
      <c r="N135" s="152" t="str">
        <f t="shared" si="39"/>
        <v/>
      </c>
      <c r="O135" s="150">
        <f t="shared" si="40"/>
        <v>0</v>
      </c>
      <c r="P135" s="151">
        <f t="shared" si="41"/>
        <v>0</v>
      </c>
      <c r="Q135" s="199"/>
      <c r="R135" s="199"/>
      <c r="S135" s="151">
        <f t="shared" si="42"/>
        <v>0</v>
      </c>
      <c r="T135" s="199"/>
      <c r="U135" s="199"/>
      <c r="V135" s="199"/>
      <c r="W135" s="151">
        <f t="shared" si="33"/>
        <v>0</v>
      </c>
      <c r="X135" s="199"/>
      <c r="Y135" s="199"/>
      <c r="Z135" s="152" t="str">
        <f t="shared" si="43"/>
        <v/>
      </c>
      <c r="AA135" s="150">
        <f t="shared" si="48"/>
        <v>0</v>
      </c>
      <c r="AB135" s="151">
        <f t="shared" si="49"/>
        <v>0</v>
      </c>
      <c r="AC135" s="199"/>
      <c r="AD135" s="199"/>
      <c r="AE135" s="151">
        <f t="shared" si="50"/>
        <v>0</v>
      </c>
      <c r="AF135" s="202"/>
      <c r="AG135" s="333"/>
      <c r="AH135" s="202"/>
      <c r="AI135" s="333"/>
      <c r="AJ135" s="202"/>
      <c r="AK135" s="333"/>
      <c r="AL135" s="151">
        <f t="shared" si="51"/>
        <v>0</v>
      </c>
      <c r="AM135" s="199"/>
      <c r="AN135" s="199"/>
      <c r="AO135" s="167">
        <f t="shared" si="34"/>
        <v>0</v>
      </c>
      <c r="AP135" s="167">
        <f t="shared" si="35"/>
        <v>0</v>
      </c>
      <c r="AQ135" s="152" t="str">
        <f t="shared" si="30"/>
        <v/>
      </c>
      <c r="AR135" s="207">
        <f t="shared" si="31"/>
        <v>0</v>
      </c>
      <c r="AS135" s="167">
        <f t="shared" si="44"/>
        <v>0</v>
      </c>
      <c r="AT135" s="167">
        <f>IFERROR((AR135/SUM('4_Структура пл.соб.'!$F$4:$F$6))*100,0)</f>
        <v>0</v>
      </c>
      <c r="AU135" s="207">
        <f t="shared" si="32"/>
        <v>0</v>
      </c>
      <c r="AV135" s="167">
        <f>IFERROR(AU135/'5_Розрахунок тарифів'!$H$7,0)</f>
        <v>0</v>
      </c>
      <c r="AW135" s="167">
        <f>IFERROR((AU135/SUM('4_Структура пл.соб.'!$F$4:$F$6))*100,0)</f>
        <v>0</v>
      </c>
      <c r="AX135" s="207">
        <f>IFERROR(AH135+(SUM($AC135:$AD135)/100*($AE$14/$AB$14*100))/SUM('4_Структура пл.соб.'!$B$5:$B$6)*'4_Структура пл.соб.'!$B$5,0)</f>
        <v>0</v>
      </c>
      <c r="AY135" s="167">
        <f>IFERROR(AX135/'5_Розрахунок тарифів'!$L$7,0)</f>
        <v>0</v>
      </c>
      <c r="AZ135" s="167">
        <f>IFERROR((AX135/SUM('4_Структура пл.соб.'!$F$4:$F$6))*100,0)</f>
        <v>0</v>
      </c>
      <c r="BA135" s="207">
        <f>IFERROR(AJ135+(SUM($AC135:$AD135)/100*($AE$14/$AB$14*100))/'4_Структура пл.соб.'!$B$7*'4_Структура пл.соб.'!$B$6,0)</f>
        <v>0</v>
      </c>
      <c r="BB135" s="167">
        <f>IFERROR(BA135/'5_Розрахунок тарифів'!$P$7,0)</f>
        <v>0</v>
      </c>
      <c r="BC135" s="167">
        <f>IFERROR((BA135/SUM('4_Структура пл.соб.'!$F$4:$F$6))*100,0)</f>
        <v>0</v>
      </c>
      <c r="BD135" s="167">
        <f t="shared" si="45"/>
        <v>0</v>
      </c>
      <c r="BE135" s="167">
        <f t="shared" si="46"/>
        <v>0</v>
      </c>
      <c r="BF135" s="203"/>
      <c r="BG135" s="203"/>
    </row>
    <row r="136" spans="1:59" s="118" customFormat="1" x14ac:dyDescent="0.25">
      <c r="A136" s="128" t="str">
        <f>IF(ISBLANK(B136),"",COUNTA($B$11:B136))</f>
        <v/>
      </c>
      <c r="B136" s="200"/>
      <c r="C136" s="150">
        <f t="shared" si="36"/>
        <v>0</v>
      </c>
      <c r="D136" s="151">
        <f t="shared" si="37"/>
        <v>0</v>
      </c>
      <c r="E136" s="199"/>
      <c r="F136" s="199"/>
      <c r="G136" s="151">
        <f t="shared" si="38"/>
        <v>0</v>
      </c>
      <c r="H136" s="199"/>
      <c r="I136" s="199"/>
      <c r="J136" s="199"/>
      <c r="K136" s="151">
        <f t="shared" si="47"/>
        <v>0</v>
      </c>
      <c r="L136" s="199"/>
      <c r="M136" s="199"/>
      <c r="N136" s="152" t="str">
        <f t="shared" si="39"/>
        <v/>
      </c>
      <c r="O136" s="150">
        <f t="shared" si="40"/>
        <v>0</v>
      </c>
      <c r="P136" s="151">
        <f t="shared" si="41"/>
        <v>0</v>
      </c>
      <c r="Q136" s="199"/>
      <c r="R136" s="199"/>
      <c r="S136" s="151">
        <f t="shared" si="42"/>
        <v>0</v>
      </c>
      <c r="T136" s="199"/>
      <c r="U136" s="199"/>
      <c r="V136" s="199"/>
      <c r="W136" s="151">
        <f t="shared" si="33"/>
        <v>0</v>
      </c>
      <c r="X136" s="199"/>
      <c r="Y136" s="199"/>
      <c r="Z136" s="152" t="str">
        <f t="shared" si="43"/>
        <v/>
      </c>
      <c r="AA136" s="150">
        <f t="shared" si="48"/>
        <v>0</v>
      </c>
      <c r="AB136" s="151">
        <f t="shared" si="49"/>
        <v>0</v>
      </c>
      <c r="AC136" s="199"/>
      <c r="AD136" s="199"/>
      <c r="AE136" s="151">
        <f t="shared" si="50"/>
        <v>0</v>
      </c>
      <c r="AF136" s="202"/>
      <c r="AG136" s="333"/>
      <c r="AH136" s="202"/>
      <c r="AI136" s="333"/>
      <c r="AJ136" s="202"/>
      <c r="AK136" s="333"/>
      <c r="AL136" s="151">
        <f t="shared" si="51"/>
        <v>0</v>
      </c>
      <c r="AM136" s="199"/>
      <c r="AN136" s="199"/>
      <c r="AO136" s="167">
        <f t="shared" si="34"/>
        <v>0</v>
      </c>
      <c r="AP136" s="167">
        <f t="shared" si="35"/>
        <v>0</v>
      </c>
      <c r="AQ136" s="152" t="str">
        <f t="shared" si="30"/>
        <v/>
      </c>
      <c r="AR136" s="207">
        <f t="shared" si="31"/>
        <v>0</v>
      </c>
      <c r="AS136" s="167">
        <f t="shared" si="44"/>
        <v>0</v>
      </c>
      <c r="AT136" s="167">
        <f>IFERROR((AR136/SUM('4_Структура пл.соб.'!$F$4:$F$6))*100,0)</f>
        <v>0</v>
      </c>
      <c r="AU136" s="207">
        <f t="shared" si="32"/>
        <v>0</v>
      </c>
      <c r="AV136" s="167">
        <f>IFERROR(AU136/'5_Розрахунок тарифів'!$H$7,0)</f>
        <v>0</v>
      </c>
      <c r="AW136" s="167">
        <f>IFERROR((AU136/SUM('4_Структура пл.соб.'!$F$4:$F$6))*100,0)</f>
        <v>0</v>
      </c>
      <c r="AX136" s="207">
        <f>IFERROR(AH136+(SUM($AC136:$AD136)/100*($AE$14/$AB$14*100))/SUM('4_Структура пл.соб.'!$B$5:$B$6)*'4_Структура пл.соб.'!$B$5,0)</f>
        <v>0</v>
      </c>
      <c r="AY136" s="167">
        <f>IFERROR(AX136/'5_Розрахунок тарифів'!$L$7,0)</f>
        <v>0</v>
      </c>
      <c r="AZ136" s="167">
        <f>IFERROR((AX136/SUM('4_Структура пл.соб.'!$F$4:$F$6))*100,0)</f>
        <v>0</v>
      </c>
      <c r="BA136" s="207">
        <f>IFERROR(AJ136+(SUM($AC136:$AD136)/100*($AE$14/$AB$14*100))/'4_Структура пл.соб.'!$B$7*'4_Структура пл.соб.'!$B$6,0)</f>
        <v>0</v>
      </c>
      <c r="BB136" s="167">
        <f>IFERROR(BA136/'5_Розрахунок тарифів'!$P$7,0)</f>
        <v>0</v>
      </c>
      <c r="BC136" s="167">
        <f>IFERROR((BA136/SUM('4_Структура пл.соб.'!$F$4:$F$6))*100,0)</f>
        <v>0</v>
      </c>
      <c r="BD136" s="167">
        <f t="shared" si="45"/>
        <v>0</v>
      </c>
      <c r="BE136" s="167">
        <f t="shared" si="46"/>
        <v>0</v>
      </c>
      <c r="BF136" s="203"/>
      <c r="BG136" s="203"/>
    </row>
    <row r="137" spans="1:59" s="118" customFormat="1" x14ac:dyDescent="0.25">
      <c r="A137" s="128" t="str">
        <f>IF(ISBLANK(B137),"",COUNTA($B$11:B137))</f>
        <v/>
      </c>
      <c r="B137" s="200"/>
      <c r="C137" s="150">
        <f t="shared" si="36"/>
        <v>0</v>
      </c>
      <c r="D137" s="151">
        <f t="shared" si="37"/>
        <v>0</v>
      </c>
      <c r="E137" s="199"/>
      <c r="F137" s="199"/>
      <c r="G137" s="151">
        <f t="shared" si="38"/>
        <v>0</v>
      </c>
      <c r="H137" s="199"/>
      <c r="I137" s="199"/>
      <c r="J137" s="199"/>
      <c r="K137" s="151">
        <f t="shared" si="47"/>
        <v>0</v>
      </c>
      <c r="L137" s="199"/>
      <c r="M137" s="199"/>
      <c r="N137" s="152" t="str">
        <f t="shared" si="39"/>
        <v/>
      </c>
      <c r="O137" s="150">
        <f t="shared" si="40"/>
        <v>0</v>
      </c>
      <c r="P137" s="151">
        <f t="shared" si="41"/>
        <v>0</v>
      </c>
      <c r="Q137" s="199"/>
      <c r="R137" s="199"/>
      <c r="S137" s="151">
        <f t="shared" si="42"/>
        <v>0</v>
      </c>
      <c r="T137" s="199"/>
      <c r="U137" s="199"/>
      <c r="V137" s="199"/>
      <c r="W137" s="151">
        <f t="shared" si="33"/>
        <v>0</v>
      </c>
      <c r="X137" s="199"/>
      <c r="Y137" s="199"/>
      <c r="Z137" s="152" t="str">
        <f t="shared" si="43"/>
        <v/>
      </c>
      <c r="AA137" s="150">
        <f t="shared" si="48"/>
        <v>0</v>
      </c>
      <c r="AB137" s="151">
        <f t="shared" si="49"/>
        <v>0</v>
      </c>
      <c r="AC137" s="199"/>
      <c r="AD137" s="199"/>
      <c r="AE137" s="151">
        <f t="shared" si="50"/>
        <v>0</v>
      </c>
      <c r="AF137" s="202"/>
      <c r="AG137" s="333"/>
      <c r="AH137" s="202"/>
      <c r="AI137" s="333"/>
      <c r="AJ137" s="202"/>
      <c r="AK137" s="333"/>
      <c r="AL137" s="151">
        <f t="shared" si="51"/>
        <v>0</v>
      </c>
      <c r="AM137" s="199"/>
      <c r="AN137" s="199"/>
      <c r="AO137" s="167">
        <f t="shared" si="34"/>
        <v>0</v>
      </c>
      <c r="AP137" s="167">
        <f t="shared" si="35"/>
        <v>0</v>
      </c>
      <c r="AQ137" s="152" t="str">
        <f t="shared" si="30"/>
        <v/>
      </c>
      <c r="AR137" s="207">
        <f t="shared" si="31"/>
        <v>0</v>
      </c>
      <c r="AS137" s="167">
        <f t="shared" si="44"/>
        <v>0</v>
      </c>
      <c r="AT137" s="167">
        <f>IFERROR((AR137/SUM('4_Структура пл.соб.'!$F$4:$F$6))*100,0)</f>
        <v>0</v>
      </c>
      <c r="AU137" s="207">
        <f t="shared" si="32"/>
        <v>0</v>
      </c>
      <c r="AV137" s="167">
        <f>IFERROR(AU137/'5_Розрахунок тарифів'!$H$7,0)</f>
        <v>0</v>
      </c>
      <c r="AW137" s="167">
        <f>IFERROR((AU137/SUM('4_Структура пл.соб.'!$F$4:$F$6))*100,0)</f>
        <v>0</v>
      </c>
      <c r="AX137" s="207">
        <f>IFERROR(AH137+(SUM($AC137:$AD137)/100*($AE$14/$AB$14*100))/SUM('4_Структура пл.соб.'!$B$5:$B$6)*'4_Структура пл.соб.'!$B$5,0)</f>
        <v>0</v>
      </c>
      <c r="AY137" s="167">
        <f>IFERROR(AX137/'5_Розрахунок тарифів'!$L$7,0)</f>
        <v>0</v>
      </c>
      <c r="AZ137" s="167">
        <f>IFERROR((AX137/SUM('4_Структура пл.соб.'!$F$4:$F$6))*100,0)</f>
        <v>0</v>
      </c>
      <c r="BA137" s="207">
        <f>IFERROR(AJ137+(SUM($AC137:$AD137)/100*($AE$14/$AB$14*100))/'4_Структура пл.соб.'!$B$7*'4_Структура пл.соб.'!$B$6,0)</f>
        <v>0</v>
      </c>
      <c r="BB137" s="167">
        <f>IFERROR(BA137/'5_Розрахунок тарифів'!$P$7,0)</f>
        <v>0</v>
      </c>
      <c r="BC137" s="167">
        <f>IFERROR((BA137/SUM('4_Структура пл.соб.'!$F$4:$F$6))*100,0)</f>
        <v>0</v>
      </c>
      <c r="BD137" s="167">
        <f t="shared" si="45"/>
        <v>0</v>
      </c>
      <c r="BE137" s="167">
        <f t="shared" si="46"/>
        <v>0</v>
      </c>
      <c r="BF137" s="203"/>
      <c r="BG137" s="203"/>
    </row>
    <row r="138" spans="1:59" s="118" customFormat="1" x14ac:dyDescent="0.25">
      <c r="A138" s="128" t="str">
        <f>IF(ISBLANK(B138),"",COUNTA($B$11:B138))</f>
        <v/>
      </c>
      <c r="B138" s="200"/>
      <c r="C138" s="150">
        <f t="shared" si="36"/>
        <v>0</v>
      </c>
      <c r="D138" s="151">
        <f t="shared" si="37"/>
        <v>0</v>
      </c>
      <c r="E138" s="199"/>
      <c r="F138" s="199"/>
      <c r="G138" s="151">
        <f t="shared" si="38"/>
        <v>0</v>
      </c>
      <c r="H138" s="199"/>
      <c r="I138" s="199"/>
      <c r="J138" s="199"/>
      <c r="K138" s="151">
        <f t="shared" si="47"/>
        <v>0</v>
      </c>
      <c r="L138" s="199"/>
      <c r="M138" s="199"/>
      <c r="N138" s="152" t="str">
        <f t="shared" si="39"/>
        <v/>
      </c>
      <c r="O138" s="150">
        <f t="shared" si="40"/>
        <v>0</v>
      </c>
      <c r="P138" s="151">
        <f t="shared" si="41"/>
        <v>0</v>
      </c>
      <c r="Q138" s="199"/>
      <c r="R138" s="199"/>
      <c r="S138" s="151">
        <f t="shared" si="42"/>
        <v>0</v>
      </c>
      <c r="T138" s="199"/>
      <c r="U138" s="199"/>
      <c r="V138" s="199"/>
      <c r="W138" s="151">
        <f t="shared" si="33"/>
        <v>0</v>
      </c>
      <c r="X138" s="199"/>
      <c r="Y138" s="199"/>
      <c r="Z138" s="152" t="str">
        <f t="shared" si="43"/>
        <v/>
      </c>
      <c r="AA138" s="150">
        <f t="shared" si="48"/>
        <v>0</v>
      </c>
      <c r="AB138" s="151">
        <f t="shared" si="49"/>
        <v>0</v>
      </c>
      <c r="AC138" s="199"/>
      <c r="AD138" s="199"/>
      <c r="AE138" s="151">
        <f t="shared" si="50"/>
        <v>0</v>
      </c>
      <c r="AF138" s="202"/>
      <c r="AG138" s="333"/>
      <c r="AH138" s="202"/>
      <c r="AI138" s="333"/>
      <c r="AJ138" s="202"/>
      <c r="AK138" s="333"/>
      <c r="AL138" s="151">
        <f t="shared" si="51"/>
        <v>0</v>
      </c>
      <c r="AM138" s="199"/>
      <c r="AN138" s="199"/>
      <c r="AO138" s="167">
        <f t="shared" si="34"/>
        <v>0</v>
      </c>
      <c r="AP138" s="167">
        <f t="shared" si="35"/>
        <v>0</v>
      </c>
      <c r="AQ138" s="152" t="str">
        <f t="shared" si="30"/>
        <v/>
      </c>
      <c r="AR138" s="207">
        <f t="shared" si="31"/>
        <v>0</v>
      </c>
      <c r="AS138" s="167">
        <f t="shared" si="44"/>
        <v>0</v>
      </c>
      <c r="AT138" s="167">
        <f>IFERROR((AR138/SUM('4_Структура пл.соб.'!$F$4:$F$6))*100,0)</f>
        <v>0</v>
      </c>
      <c r="AU138" s="207">
        <f t="shared" si="32"/>
        <v>0</v>
      </c>
      <c r="AV138" s="167">
        <f>IFERROR(AU138/'5_Розрахунок тарифів'!$H$7,0)</f>
        <v>0</v>
      </c>
      <c r="AW138" s="167">
        <f>IFERROR((AU138/SUM('4_Структура пл.соб.'!$F$4:$F$6))*100,0)</f>
        <v>0</v>
      </c>
      <c r="AX138" s="207">
        <f>IFERROR(AH138+(SUM($AC138:$AD138)/100*($AE$14/$AB$14*100))/SUM('4_Структура пл.соб.'!$B$5:$B$6)*'4_Структура пл.соб.'!$B$5,0)</f>
        <v>0</v>
      </c>
      <c r="AY138" s="167">
        <f>IFERROR(AX138/'5_Розрахунок тарифів'!$L$7,0)</f>
        <v>0</v>
      </c>
      <c r="AZ138" s="167">
        <f>IFERROR((AX138/SUM('4_Структура пл.соб.'!$F$4:$F$6))*100,0)</f>
        <v>0</v>
      </c>
      <c r="BA138" s="207">
        <f>IFERROR(AJ138+(SUM($AC138:$AD138)/100*($AE$14/$AB$14*100))/'4_Структура пл.соб.'!$B$7*'4_Структура пл.соб.'!$B$6,0)</f>
        <v>0</v>
      </c>
      <c r="BB138" s="167">
        <f>IFERROR(BA138/'5_Розрахунок тарифів'!$P$7,0)</f>
        <v>0</v>
      </c>
      <c r="BC138" s="167">
        <f>IFERROR((BA138/SUM('4_Структура пл.соб.'!$F$4:$F$6))*100,0)</f>
        <v>0</v>
      </c>
      <c r="BD138" s="167">
        <f t="shared" si="45"/>
        <v>0</v>
      </c>
      <c r="BE138" s="167">
        <f t="shared" si="46"/>
        <v>0</v>
      </c>
      <c r="BF138" s="203"/>
      <c r="BG138" s="203"/>
    </row>
    <row r="139" spans="1:59" s="118" customFormat="1" x14ac:dyDescent="0.25">
      <c r="A139" s="128" t="str">
        <f>IF(ISBLANK(B139),"",COUNTA($B$11:B139))</f>
        <v/>
      </c>
      <c r="B139" s="200"/>
      <c r="C139" s="150">
        <f t="shared" si="36"/>
        <v>0</v>
      </c>
      <c r="D139" s="151">
        <f t="shared" si="37"/>
        <v>0</v>
      </c>
      <c r="E139" s="199"/>
      <c r="F139" s="199"/>
      <c r="G139" s="151">
        <f t="shared" si="38"/>
        <v>0</v>
      </c>
      <c r="H139" s="199"/>
      <c r="I139" s="199"/>
      <c r="J139" s="199"/>
      <c r="K139" s="151">
        <f t="shared" si="47"/>
        <v>0</v>
      </c>
      <c r="L139" s="199"/>
      <c r="M139" s="199"/>
      <c r="N139" s="152" t="str">
        <f t="shared" si="39"/>
        <v/>
      </c>
      <c r="O139" s="150">
        <f t="shared" si="40"/>
        <v>0</v>
      </c>
      <c r="P139" s="151">
        <f t="shared" si="41"/>
        <v>0</v>
      </c>
      <c r="Q139" s="199"/>
      <c r="R139" s="199"/>
      <c r="S139" s="151">
        <f t="shared" si="42"/>
        <v>0</v>
      </c>
      <c r="T139" s="199"/>
      <c r="U139" s="199"/>
      <c r="V139" s="199"/>
      <c r="W139" s="151">
        <f t="shared" si="33"/>
        <v>0</v>
      </c>
      <c r="X139" s="199"/>
      <c r="Y139" s="199"/>
      <c r="Z139" s="152" t="str">
        <f t="shared" si="43"/>
        <v/>
      </c>
      <c r="AA139" s="150">
        <f t="shared" si="48"/>
        <v>0</v>
      </c>
      <c r="AB139" s="151">
        <f t="shared" si="49"/>
        <v>0</v>
      </c>
      <c r="AC139" s="199"/>
      <c r="AD139" s="199"/>
      <c r="AE139" s="151">
        <f t="shared" si="50"/>
        <v>0</v>
      </c>
      <c r="AF139" s="202"/>
      <c r="AG139" s="333"/>
      <c r="AH139" s="202"/>
      <c r="AI139" s="333"/>
      <c r="AJ139" s="202"/>
      <c r="AK139" s="333"/>
      <c r="AL139" s="151">
        <f t="shared" si="51"/>
        <v>0</v>
      </c>
      <c r="AM139" s="199"/>
      <c r="AN139" s="199"/>
      <c r="AO139" s="167">
        <f t="shared" si="34"/>
        <v>0</v>
      </c>
      <c r="AP139" s="167">
        <f t="shared" si="35"/>
        <v>0</v>
      </c>
      <c r="AQ139" s="152" t="str">
        <f t="shared" si="30"/>
        <v/>
      </c>
      <c r="AR139" s="207">
        <f t="shared" si="31"/>
        <v>0</v>
      </c>
      <c r="AS139" s="167">
        <f t="shared" si="44"/>
        <v>0</v>
      </c>
      <c r="AT139" s="167">
        <f>IFERROR((AR139/SUM('4_Структура пл.соб.'!$F$4:$F$6))*100,0)</f>
        <v>0</v>
      </c>
      <c r="AU139" s="207">
        <f t="shared" si="32"/>
        <v>0</v>
      </c>
      <c r="AV139" s="167">
        <f>IFERROR(AU139/'5_Розрахунок тарифів'!$H$7,0)</f>
        <v>0</v>
      </c>
      <c r="AW139" s="167">
        <f>IFERROR((AU139/SUM('4_Структура пл.соб.'!$F$4:$F$6))*100,0)</f>
        <v>0</v>
      </c>
      <c r="AX139" s="207">
        <f>IFERROR(AH139+(SUM($AC139:$AD139)/100*($AE$14/$AB$14*100))/SUM('4_Структура пл.соб.'!$B$5:$B$6)*'4_Структура пл.соб.'!$B$5,0)</f>
        <v>0</v>
      </c>
      <c r="AY139" s="167">
        <f>IFERROR(AX139/'5_Розрахунок тарифів'!$L$7,0)</f>
        <v>0</v>
      </c>
      <c r="AZ139" s="167">
        <f>IFERROR((AX139/SUM('4_Структура пл.соб.'!$F$4:$F$6))*100,0)</f>
        <v>0</v>
      </c>
      <c r="BA139" s="207">
        <f>IFERROR(AJ139+(SUM($AC139:$AD139)/100*($AE$14/$AB$14*100))/'4_Структура пл.соб.'!$B$7*'4_Структура пл.соб.'!$B$6,0)</f>
        <v>0</v>
      </c>
      <c r="BB139" s="167">
        <f>IFERROR(BA139/'5_Розрахунок тарифів'!$P$7,0)</f>
        <v>0</v>
      </c>
      <c r="BC139" s="167">
        <f>IFERROR((BA139/SUM('4_Структура пл.соб.'!$F$4:$F$6))*100,0)</f>
        <v>0</v>
      </c>
      <c r="BD139" s="167">
        <f t="shared" si="45"/>
        <v>0</v>
      </c>
      <c r="BE139" s="167">
        <f t="shared" si="46"/>
        <v>0</v>
      </c>
      <c r="BF139" s="203"/>
      <c r="BG139" s="203"/>
    </row>
    <row r="140" spans="1:59" s="118" customFormat="1" x14ac:dyDescent="0.25">
      <c r="A140" s="128" t="str">
        <f>IF(ISBLANK(B140),"",COUNTA($B$11:B140))</f>
        <v/>
      </c>
      <c r="B140" s="200"/>
      <c r="C140" s="150">
        <f t="shared" si="36"/>
        <v>0</v>
      </c>
      <c r="D140" s="151">
        <f t="shared" si="37"/>
        <v>0</v>
      </c>
      <c r="E140" s="199"/>
      <c r="F140" s="199"/>
      <c r="G140" s="151">
        <f t="shared" si="38"/>
        <v>0</v>
      </c>
      <c r="H140" s="199"/>
      <c r="I140" s="199"/>
      <c r="J140" s="199"/>
      <c r="K140" s="151">
        <f t="shared" si="47"/>
        <v>0</v>
      </c>
      <c r="L140" s="199"/>
      <c r="M140" s="199"/>
      <c r="N140" s="152" t="str">
        <f t="shared" si="39"/>
        <v/>
      </c>
      <c r="O140" s="150">
        <f t="shared" si="40"/>
        <v>0</v>
      </c>
      <c r="P140" s="151">
        <f t="shared" si="41"/>
        <v>0</v>
      </c>
      <c r="Q140" s="199"/>
      <c r="R140" s="199"/>
      <c r="S140" s="151">
        <f t="shared" si="42"/>
        <v>0</v>
      </c>
      <c r="T140" s="199"/>
      <c r="U140" s="199"/>
      <c r="V140" s="199"/>
      <c r="W140" s="151">
        <f t="shared" si="33"/>
        <v>0</v>
      </c>
      <c r="X140" s="199"/>
      <c r="Y140" s="199"/>
      <c r="Z140" s="152" t="str">
        <f t="shared" si="43"/>
        <v/>
      </c>
      <c r="AA140" s="150">
        <f t="shared" si="48"/>
        <v>0</v>
      </c>
      <c r="AB140" s="151">
        <f t="shared" si="49"/>
        <v>0</v>
      </c>
      <c r="AC140" s="199"/>
      <c r="AD140" s="199"/>
      <c r="AE140" s="151">
        <f t="shared" si="50"/>
        <v>0</v>
      </c>
      <c r="AF140" s="202"/>
      <c r="AG140" s="333"/>
      <c r="AH140" s="202"/>
      <c r="AI140" s="333"/>
      <c r="AJ140" s="202"/>
      <c r="AK140" s="333"/>
      <c r="AL140" s="151">
        <f t="shared" si="51"/>
        <v>0</v>
      </c>
      <c r="AM140" s="199"/>
      <c r="AN140" s="199"/>
      <c r="AO140" s="167">
        <f t="shared" si="34"/>
        <v>0</v>
      </c>
      <c r="AP140" s="167">
        <f t="shared" si="35"/>
        <v>0</v>
      </c>
      <c r="AQ140" s="152" t="str">
        <f t="shared" si="30"/>
        <v/>
      </c>
      <c r="AR140" s="207">
        <f t="shared" si="31"/>
        <v>0</v>
      </c>
      <c r="AS140" s="167">
        <f t="shared" si="44"/>
        <v>0</v>
      </c>
      <c r="AT140" s="167">
        <f>IFERROR((AR140/SUM('4_Структура пл.соб.'!$F$4:$F$6))*100,0)</f>
        <v>0</v>
      </c>
      <c r="AU140" s="207">
        <f t="shared" si="32"/>
        <v>0</v>
      </c>
      <c r="AV140" s="167">
        <f>IFERROR(AU140/'5_Розрахунок тарифів'!$H$7,0)</f>
        <v>0</v>
      </c>
      <c r="AW140" s="167">
        <f>IFERROR((AU140/SUM('4_Структура пл.соб.'!$F$4:$F$6))*100,0)</f>
        <v>0</v>
      </c>
      <c r="AX140" s="207">
        <f>IFERROR(AH140+(SUM($AC140:$AD140)/100*($AE$14/$AB$14*100))/SUM('4_Структура пл.соб.'!$B$5:$B$6)*'4_Структура пл.соб.'!$B$5,0)</f>
        <v>0</v>
      </c>
      <c r="AY140" s="167">
        <f>IFERROR(AX140/'5_Розрахунок тарифів'!$L$7,0)</f>
        <v>0</v>
      </c>
      <c r="AZ140" s="167">
        <f>IFERROR((AX140/SUM('4_Структура пл.соб.'!$F$4:$F$6))*100,0)</f>
        <v>0</v>
      </c>
      <c r="BA140" s="207">
        <f>IFERROR(AJ140+(SUM($AC140:$AD140)/100*($AE$14/$AB$14*100))/'4_Структура пл.соб.'!$B$7*'4_Структура пл.соб.'!$B$6,0)</f>
        <v>0</v>
      </c>
      <c r="BB140" s="167">
        <f>IFERROR(BA140/'5_Розрахунок тарифів'!$P$7,0)</f>
        <v>0</v>
      </c>
      <c r="BC140" s="167">
        <f>IFERROR((BA140/SUM('4_Структура пл.соб.'!$F$4:$F$6))*100,0)</f>
        <v>0</v>
      </c>
      <c r="BD140" s="167">
        <f t="shared" si="45"/>
        <v>0</v>
      </c>
      <c r="BE140" s="167">
        <f t="shared" si="46"/>
        <v>0</v>
      </c>
      <c r="BF140" s="203"/>
      <c r="BG140" s="203"/>
    </row>
    <row r="141" spans="1:59" s="118" customFormat="1" x14ac:dyDescent="0.25">
      <c r="A141" s="128" t="str">
        <f>IF(ISBLANK(B141),"",COUNTA($B$11:B141))</f>
        <v/>
      </c>
      <c r="B141" s="200"/>
      <c r="C141" s="150">
        <f t="shared" si="36"/>
        <v>0</v>
      </c>
      <c r="D141" s="151">
        <f t="shared" si="37"/>
        <v>0</v>
      </c>
      <c r="E141" s="199"/>
      <c r="F141" s="199"/>
      <c r="G141" s="151">
        <f t="shared" si="38"/>
        <v>0</v>
      </c>
      <c r="H141" s="199"/>
      <c r="I141" s="199"/>
      <c r="J141" s="199"/>
      <c r="K141" s="151">
        <f t="shared" si="47"/>
        <v>0</v>
      </c>
      <c r="L141" s="199"/>
      <c r="M141" s="199"/>
      <c r="N141" s="152" t="str">
        <f t="shared" si="39"/>
        <v/>
      </c>
      <c r="O141" s="150">
        <f t="shared" si="40"/>
        <v>0</v>
      </c>
      <c r="P141" s="151">
        <f t="shared" si="41"/>
        <v>0</v>
      </c>
      <c r="Q141" s="199"/>
      <c r="R141" s="199"/>
      <c r="S141" s="151">
        <f t="shared" si="42"/>
        <v>0</v>
      </c>
      <c r="T141" s="199"/>
      <c r="U141" s="199"/>
      <c r="V141" s="199"/>
      <c r="W141" s="151">
        <f t="shared" si="33"/>
        <v>0</v>
      </c>
      <c r="X141" s="199"/>
      <c r="Y141" s="199"/>
      <c r="Z141" s="152" t="str">
        <f t="shared" si="43"/>
        <v/>
      </c>
      <c r="AA141" s="150">
        <f t="shared" si="48"/>
        <v>0</v>
      </c>
      <c r="AB141" s="151">
        <f t="shared" si="49"/>
        <v>0</v>
      </c>
      <c r="AC141" s="199"/>
      <c r="AD141" s="199"/>
      <c r="AE141" s="151">
        <f t="shared" si="50"/>
        <v>0</v>
      </c>
      <c r="AF141" s="202"/>
      <c r="AG141" s="333"/>
      <c r="AH141" s="202"/>
      <c r="AI141" s="333"/>
      <c r="AJ141" s="202"/>
      <c r="AK141" s="333"/>
      <c r="AL141" s="151">
        <f t="shared" si="51"/>
        <v>0</v>
      </c>
      <c r="AM141" s="199"/>
      <c r="AN141" s="199"/>
      <c r="AO141" s="167">
        <f t="shared" si="34"/>
        <v>0</v>
      </c>
      <c r="AP141" s="167">
        <f t="shared" si="35"/>
        <v>0</v>
      </c>
      <c r="AQ141" s="152" t="str">
        <f t="shared" ref="AQ141:AQ204" si="52">A141</f>
        <v/>
      </c>
      <c r="AR141" s="207">
        <f t="shared" ref="AR141:AR204" si="53">IFERROR(AE141+(SUM(AC141:AD141)/100*($AE$14/$AB$14*100)),0)</f>
        <v>0</v>
      </c>
      <c r="AS141" s="167">
        <f t="shared" si="44"/>
        <v>0</v>
      </c>
      <c r="AT141" s="167">
        <f>IFERROR((AR141/SUM('4_Структура пл.соб.'!$F$4:$F$6))*100,0)</f>
        <v>0</v>
      </c>
      <c r="AU141" s="207">
        <f t="shared" ref="AU141:AU176" si="54">IFERROR(AF141,0)</f>
        <v>0</v>
      </c>
      <c r="AV141" s="167">
        <f>IFERROR(AU141/'5_Розрахунок тарифів'!$H$7,0)</f>
        <v>0</v>
      </c>
      <c r="AW141" s="167">
        <f>IFERROR((AU141/SUM('4_Структура пл.соб.'!$F$4:$F$6))*100,0)</f>
        <v>0</v>
      </c>
      <c r="AX141" s="207">
        <f>IFERROR(AH141+(SUM($AC141:$AD141)/100*($AE$14/$AB$14*100))/SUM('4_Структура пл.соб.'!$B$5:$B$6)*'4_Структура пл.соб.'!$B$5,0)</f>
        <v>0</v>
      </c>
      <c r="AY141" s="167">
        <f>IFERROR(AX141/'5_Розрахунок тарифів'!$L$7,0)</f>
        <v>0</v>
      </c>
      <c r="AZ141" s="167">
        <f>IFERROR((AX141/SUM('4_Структура пл.соб.'!$F$4:$F$6))*100,0)</f>
        <v>0</v>
      </c>
      <c r="BA141" s="207">
        <f>IFERROR(AJ141+(SUM($AC141:$AD141)/100*($AE$14/$AB$14*100))/'4_Структура пл.соб.'!$B$7*'4_Структура пл.соб.'!$B$6,0)</f>
        <v>0</v>
      </c>
      <c r="BB141" s="167">
        <f>IFERROR(BA141/'5_Розрахунок тарифів'!$P$7,0)</f>
        <v>0</v>
      </c>
      <c r="BC141" s="167">
        <f>IFERROR((BA141/SUM('4_Структура пл.соб.'!$F$4:$F$6))*100,0)</f>
        <v>0</v>
      </c>
      <c r="BD141" s="167">
        <f t="shared" si="45"/>
        <v>0</v>
      </c>
      <c r="BE141" s="167">
        <f t="shared" si="46"/>
        <v>0</v>
      </c>
      <c r="BF141" s="203"/>
      <c r="BG141" s="203"/>
    </row>
    <row r="142" spans="1:59" s="118" customFormat="1" x14ac:dyDescent="0.25">
      <c r="A142" s="128" t="str">
        <f>IF(ISBLANK(B142),"",COUNTA($B$11:B142))</f>
        <v/>
      </c>
      <c r="B142" s="200"/>
      <c r="C142" s="150">
        <f t="shared" si="36"/>
        <v>0</v>
      </c>
      <c r="D142" s="151">
        <f t="shared" si="37"/>
        <v>0</v>
      </c>
      <c r="E142" s="199"/>
      <c r="F142" s="199"/>
      <c r="G142" s="151">
        <f t="shared" si="38"/>
        <v>0</v>
      </c>
      <c r="H142" s="199"/>
      <c r="I142" s="199"/>
      <c r="J142" s="199"/>
      <c r="K142" s="151">
        <f t="shared" si="47"/>
        <v>0</v>
      </c>
      <c r="L142" s="199"/>
      <c r="M142" s="199"/>
      <c r="N142" s="152" t="str">
        <f t="shared" si="39"/>
        <v/>
      </c>
      <c r="O142" s="150">
        <f t="shared" si="40"/>
        <v>0</v>
      </c>
      <c r="P142" s="151">
        <f t="shared" si="41"/>
        <v>0</v>
      </c>
      <c r="Q142" s="199"/>
      <c r="R142" s="199"/>
      <c r="S142" s="151">
        <f t="shared" si="42"/>
        <v>0</v>
      </c>
      <c r="T142" s="199"/>
      <c r="U142" s="199"/>
      <c r="V142" s="199"/>
      <c r="W142" s="151">
        <f t="shared" ref="W142:W205" si="55">X142+Y142</f>
        <v>0</v>
      </c>
      <c r="X142" s="199"/>
      <c r="Y142" s="199"/>
      <c r="Z142" s="152" t="str">
        <f t="shared" si="43"/>
        <v/>
      </c>
      <c r="AA142" s="150">
        <f t="shared" si="48"/>
        <v>0</v>
      </c>
      <c r="AB142" s="151">
        <f t="shared" si="49"/>
        <v>0</v>
      </c>
      <c r="AC142" s="199"/>
      <c r="AD142" s="199"/>
      <c r="AE142" s="151">
        <f t="shared" si="50"/>
        <v>0</v>
      </c>
      <c r="AF142" s="202"/>
      <c r="AG142" s="333"/>
      <c r="AH142" s="202"/>
      <c r="AI142" s="333"/>
      <c r="AJ142" s="202"/>
      <c r="AK142" s="333"/>
      <c r="AL142" s="151">
        <f t="shared" si="51"/>
        <v>0</v>
      </c>
      <c r="AM142" s="199"/>
      <c r="AN142" s="199"/>
      <c r="AO142" s="167">
        <f t="shared" ref="AO142:AO205" si="56">BD142</f>
        <v>0</v>
      </c>
      <c r="AP142" s="167">
        <f t="shared" ref="AP142:AP205" si="57">BE142</f>
        <v>0</v>
      </c>
      <c r="AQ142" s="152" t="str">
        <f t="shared" si="52"/>
        <v/>
      </c>
      <c r="AR142" s="207">
        <f t="shared" si="53"/>
        <v>0</v>
      </c>
      <c r="AS142" s="167">
        <f t="shared" si="44"/>
        <v>0</v>
      </c>
      <c r="AT142" s="167">
        <f>IFERROR((AR142/SUM('4_Структура пл.соб.'!$F$4:$F$6))*100,0)</f>
        <v>0</v>
      </c>
      <c r="AU142" s="207">
        <f t="shared" si="54"/>
        <v>0</v>
      </c>
      <c r="AV142" s="167">
        <f>IFERROR(AU142/'5_Розрахунок тарифів'!$H$7,0)</f>
        <v>0</v>
      </c>
      <c r="AW142" s="167">
        <f>IFERROR((AU142/SUM('4_Структура пл.соб.'!$F$4:$F$6))*100,0)</f>
        <v>0</v>
      </c>
      <c r="AX142" s="207">
        <f>IFERROR(AH142+(SUM($AC142:$AD142)/100*($AE$14/$AB$14*100))/SUM('4_Структура пл.соб.'!$B$5:$B$6)*'4_Структура пл.соб.'!$B$5,0)</f>
        <v>0</v>
      </c>
      <c r="AY142" s="167">
        <f>IFERROR(AX142/'5_Розрахунок тарифів'!$L$7,0)</f>
        <v>0</v>
      </c>
      <c r="AZ142" s="167">
        <f>IFERROR((AX142/SUM('4_Структура пл.соб.'!$F$4:$F$6))*100,0)</f>
        <v>0</v>
      </c>
      <c r="BA142" s="207">
        <f>IFERROR(AJ142+(SUM($AC142:$AD142)/100*($AE$14/$AB$14*100))/'4_Структура пл.соб.'!$B$7*'4_Структура пл.соб.'!$B$6,0)</f>
        <v>0</v>
      </c>
      <c r="BB142" s="167">
        <f>IFERROR(BA142/'5_Розрахунок тарифів'!$P$7,0)</f>
        <v>0</v>
      </c>
      <c r="BC142" s="167">
        <f>IFERROR((BA142/SUM('4_Структура пл.соб.'!$F$4:$F$6))*100,0)</f>
        <v>0</v>
      </c>
      <c r="BD142" s="167">
        <f t="shared" si="45"/>
        <v>0</v>
      </c>
      <c r="BE142" s="167">
        <f t="shared" si="46"/>
        <v>0</v>
      </c>
      <c r="BF142" s="203"/>
      <c r="BG142" s="203"/>
    </row>
    <row r="143" spans="1:59" s="118" customFormat="1" x14ac:dyDescent="0.25">
      <c r="A143" s="128" t="str">
        <f>IF(ISBLANK(B143),"",COUNTA($B$11:B143))</f>
        <v/>
      </c>
      <c r="B143" s="200"/>
      <c r="C143" s="150">
        <f t="shared" ref="C143:C206" si="58">D143+E143+F143</f>
        <v>0</v>
      </c>
      <c r="D143" s="151">
        <f t="shared" ref="D143:D206" si="59">G143+K143</f>
        <v>0</v>
      </c>
      <c r="E143" s="199"/>
      <c r="F143" s="199"/>
      <c r="G143" s="151">
        <f t="shared" ref="G143:G206" si="60">SUM(H143:J143)</f>
        <v>0</v>
      </c>
      <c r="H143" s="199"/>
      <c r="I143" s="199"/>
      <c r="J143" s="199"/>
      <c r="K143" s="151">
        <f t="shared" si="47"/>
        <v>0</v>
      </c>
      <c r="L143" s="199"/>
      <c r="M143" s="199"/>
      <c r="N143" s="152" t="str">
        <f t="shared" ref="N143:N206" si="61">A143</f>
        <v/>
      </c>
      <c r="O143" s="150">
        <f t="shared" ref="O143:O206" si="62">P143+Q143+R143</f>
        <v>0</v>
      </c>
      <c r="P143" s="151">
        <f t="shared" ref="P143:P206" si="63">S143+W143</f>
        <v>0</v>
      </c>
      <c r="Q143" s="199"/>
      <c r="R143" s="199"/>
      <c r="S143" s="151">
        <f t="shared" ref="S143:S206" si="64">SUM(T143:V143)</f>
        <v>0</v>
      </c>
      <c r="T143" s="199"/>
      <c r="U143" s="199"/>
      <c r="V143" s="199"/>
      <c r="W143" s="151">
        <f t="shared" si="55"/>
        <v>0</v>
      </c>
      <c r="X143" s="199"/>
      <c r="Y143" s="199"/>
      <c r="Z143" s="152" t="str">
        <f t="shared" ref="Z143:Z206" si="65">A143</f>
        <v/>
      </c>
      <c r="AA143" s="150">
        <f t="shared" si="48"/>
        <v>0</v>
      </c>
      <c r="AB143" s="151">
        <f t="shared" si="49"/>
        <v>0</v>
      </c>
      <c r="AC143" s="199"/>
      <c r="AD143" s="199"/>
      <c r="AE143" s="151">
        <f t="shared" si="50"/>
        <v>0</v>
      </c>
      <c r="AF143" s="202"/>
      <c r="AG143" s="333"/>
      <c r="AH143" s="202"/>
      <c r="AI143" s="333"/>
      <c r="AJ143" s="202"/>
      <c r="AK143" s="333"/>
      <c r="AL143" s="151">
        <f t="shared" si="51"/>
        <v>0</v>
      </c>
      <c r="AM143" s="199"/>
      <c r="AN143" s="199"/>
      <c r="AO143" s="167">
        <f t="shared" si="56"/>
        <v>0</v>
      </c>
      <c r="AP143" s="167">
        <f t="shared" si="57"/>
        <v>0</v>
      </c>
      <c r="AQ143" s="152" t="str">
        <f t="shared" si="52"/>
        <v/>
      </c>
      <c r="AR143" s="207">
        <f t="shared" si="53"/>
        <v>0</v>
      </c>
      <c r="AS143" s="167">
        <f t="shared" ref="AS143:AS206" si="66">AV143+AY143+BB143</f>
        <v>0</v>
      </c>
      <c r="AT143" s="167">
        <f>IFERROR((AR143/SUM('4_Структура пл.соб.'!$F$4:$F$6))*100,0)</f>
        <v>0</v>
      </c>
      <c r="AU143" s="207">
        <f t="shared" si="54"/>
        <v>0</v>
      </c>
      <c r="AV143" s="167">
        <f>IFERROR(AU143/'5_Розрахунок тарифів'!$H$7,0)</f>
        <v>0</v>
      </c>
      <c r="AW143" s="167">
        <f>IFERROR((AU143/SUM('4_Структура пл.соб.'!$F$4:$F$6))*100,0)</f>
        <v>0</v>
      </c>
      <c r="AX143" s="207">
        <f>IFERROR(AH143+(SUM($AC143:$AD143)/100*($AE$14/$AB$14*100))/SUM('4_Структура пл.соб.'!$B$5:$B$6)*'4_Структура пл.соб.'!$B$5,0)</f>
        <v>0</v>
      </c>
      <c r="AY143" s="167">
        <f>IFERROR(AX143/'5_Розрахунок тарифів'!$L$7,0)</f>
        <v>0</v>
      </c>
      <c r="AZ143" s="167">
        <f>IFERROR((AX143/SUM('4_Структура пл.соб.'!$F$4:$F$6))*100,0)</f>
        <v>0</v>
      </c>
      <c r="BA143" s="207">
        <f>IFERROR(AJ143+(SUM($AC143:$AD143)/100*($AE$14/$AB$14*100))/'4_Структура пл.соб.'!$B$7*'4_Структура пл.соб.'!$B$6,0)</f>
        <v>0</v>
      </c>
      <c r="BB143" s="167">
        <f>IFERROR(BA143/'5_Розрахунок тарифів'!$P$7,0)</f>
        <v>0</v>
      </c>
      <c r="BC143" s="167">
        <f>IFERROR((BA143/SUM('4_Структура пл.соб.'!$F$4:$F$6))*100,0)</f>
        <v>0</v>
      </c>
      <c r="BD143" s="167">
        <f t="shared" ref="BD143:BD206" si="67">IFERROR(ROUND(AE143/S143*100,2),0)</f>
        <v>0</v>
      </c>
      <c r="BE143" s="167">
        <f t="shared" ref="BE143:BE206" si="68">IFERROR(ROUND(AA143/O143*100,2),0)</f>
        <v>0</v>
      </c>
      <c r="BF143" s="203"/>
      <c r="BG143" s="203"/>
    </row>
    <row r="144" spans="1:59" s="118" customFormat="1" x14ac:dyDescent="0.25">
      <c r="A144" s="128" t="str">
        <f>IF(ISBLANK(B144),"",COUNTA($B$11:B144))</f>
        <v/>
      </c>
      <c r="B144" s="200"/>
      <c r="C144" s="150">
        <f t="shared" si="58"/>
        <v>0</v>
      </c>
      <c r="D144" s="151">
        <f t="shared" si="59"/>
        <v>0</v>
      </c>
      <c r="E144" s="199"/>
      <c r="F144" s="199"/>
      <c r="G144" s="151">
        <f t="shared" si="60"/>
        <v>0</v>
      </c>
      <c r="H144" s="199"/>
      <c r="I144" s="199"/>
      <c r="J144" s="199"/>
      <c r="K144" s="151">
        <f t="shared" si="47"/>
        <v>0</v>
      </c>
      <c r="L144" s="199"/>
      <c r="M144" s="199"/>
      <c r="N144" s="152" t="str">
        <f t="shared" si="61"/>
        <v/>
      </c>
      <c r="O144" s="150">
        <f t="shared" si="62"/>
        <v>0</v>
      </c>
      <c r="P144" s="151">
        <f t="shared" si="63"/>
        <v>0</v>
      </c>
      <c r="Q144" s="199"/>
      <c r="R144" s="199"/>
      <c r="S144" s="151">
        <f t="shared" si="64"/>
        <v>0</v>
      </c>
      <c r="T144" s="199"/>
      <c r="U144" s="199"/>
      <c r="V144" s="199"/>
      <c r="W144" s="151">
        <f t="shared" si="55"/>
        <v>0</v>
      </c>
      <c r="X144" s="199"/>
      <c r="Y144" s="199"/>
      <c r="Z144" s="152" t="str">
        <f t="shared" si="65"/>
        <v/>
      </c>
      <c r="AA144" s="150">
        <f t="shared" si="48"/>
        <v>0</v>
      </c>
      <c r="AB144" s="151">
        <f t="shared" si="49"/>
        <v>0</v>
      </c>
      <c r="AC144" s="199"/>
      <c r="AD144" s="199"/>
      <c r="AE144" s="151">
        <f t="shared" si="50"/>
        <v>0</v>
      </c>
      <c r="AF144" s="202"/>
      <c r="AG144" s="333"/>
      <c r="AH144" s="202"/>
      <c r="AI144" s="333"/>
      <c r="AJ144" s="202"/>
      <c r="AK144" s="333"/>
      <c r="AL144" s="151">
        <f t="shared" si="51"/>
        <v>0</v>
      </c>
      <c r="AM144" s="199"/>
      <c r="AN144" s="199"/>
      <c r="AO144" s="167">
        <f t="shared" si="56"/>
        <v>0</v>
      </c>
      <c r="AP144" s="167">
        <f t="shared" si="57"/>
        <v>0</v>
      </c>
      <c r="AQ144" s="152" t="str">
        <f t="shared" si="52"/>
        <v/>
      </c>
      <c r="AR144" s="207">
        <f t="shared" si="53"/>
        <v>0</v>
      </c>
      <c r="AS144" s="167">
        <f t="shared" si="66"/>
        <v>0</v>
      </c>
      <c r="AT144" s="167">
        <f>IFERROR((AR144/SUM('4_Структура пл.соб.'!$F$4:$F$6))*100,0)</f>
        <v>0</v>
      </c>
      <c r="AU144" s="207">
        <f t="shared" si="54"/>
        <v>0</v>
      </c>
      <c r="AV144" s="167">
        <f>IFERROR(AU144/'5_Розрахунок тарифів'!$H$7,0)</f>
        <v>0</v>
      </c>
      <c r="AW144" s="167">
        <f>IFERROR((AU144/SUM('4_Структура пл.соб.'!$F$4:$F$6))*100,0)</f>
        <v>0</v>
      </c>
      <c r="AX144" s="207">
        <f>IFERROR(AH144+(SUM($AC144:$AD144)/100*($AE$14/$AB$14*100))/SUM('4_Структура пл.соб.'!$B$5:$B$6)*'4_Структура пл.соб.'!$B$5,0)</f>
        <v>0</v>
      </c>
      <c r="AY144" s="167">
        <f>IFERROR(AX144/'5_Розрахунок тарифів'!$L$7,0)</f>
        <v>0</v>
      </c>
      <c r="AZ144" s="167">
        <f>IFERROR((AX144/SUM('4_Структура пл.соб.'!$F$4:$F$6))*100,0)</f>
        <v>0</v>
      </c>
      <c r="BA144" s="207">
        <f>IFERROR(AJ144+(SUM($AC144:$AD144)/100*($AE$14/$AB$14*100))/'4_Структура пл.соб.'!$B$7*'4_Структура пл.соб.'!$B$6,0)</f>
        <v>0</v>
      </c>
      <c r="BB144" s="167">
        <f>IFERROR(BA144/'5_Розрахунок тарифів'!$P$7,0)</f>
        <v>0</v>
      </c>
      <c r="BC144" s="167">
        <f>IFERROR((BA144/SUM('4_Структура пл.соб.'!$F$4:$F$6))*100,0)</f>
        <v>0</v>
      </c>
      <c r="BD144" s="167">
        <f t="shared" si="67"/>
        <v>0</v>
      </c>
      <c r="BE144" s="167">
        <f t="shared" si="68"/>
        <v>0</v>
      </c>
      <c r="BF144" s="203"/>
      <c r="BG144" s="203"/>
    </row>
    <row r="145" spans="1:59" s="118" customFormat="1" x14ac:dyDescent="0.25">
      <c r="A145" s="128" t="str">
        <f>IF(ISBLANK(B145),"",COUNTA($B$11:B145))</f>
        <v/>
      </c>
      <c r="B145" s="200"/>
      <c r="C145" s="150">
        <f t="shared" si="58"/>
        <v>0</v>
      </c>
      <c r="D145" s="151">
        <f t="shared" si="59"/>
        <v>0</v>
      </c>
      <c r="E145" s="199"/>
      <c r="F145" s="199"/>
      <c r="G145" s="151">
        <f t="shared" si="60"/>
        <v>0</v>
      </c>
      <c r="H145" s="199"/>
      <c r="I145" s="199"/>
      <c r="J145" s="199"/>
      <c r="K145" s="151">
        <f t="shared" si="47"/>
        <v>0</v>
      </c>
      <c r="L145" s="199"/>
      <c r="M145" s="199"/>
      <c r="N145" s="152" t="str">
        <f t="shared" si="61"/>
        <v/>
      </c>
      <c r="O145" s="150">
        <f t="shared" si="62"/>
        <v>0</v>
      </c>
      <c r="P145" s="151">
        <f t="shared" si="63"/>
        <v>0</v>
      </c>
      <c r="Q145" s="199"/>
      <c r="R145" s="199"/>
      <c r="S145" s="151">
        <f t="shared" si="64"/>
        <v>0</v>
      </c>
      <c r="T145" s="199"/>
      <c r="U145" s="199"/>
      <c r="V145" s="199"/>
      <c r="W145" s="151">
        <f t="shared" si="55"/>
        <v>0</v>
      </c>
      <c r="X145" s="199"/>
      <c r="Y145" s="199"/>
      <c r="Z145" s="152" t="str">
        <f t="shared" si="65"/>
        <v/>
      </c>
      <c r="AA145" s="150">
        <f t="shared" si="48"/>
        <v>0</v>
      </c>
      <c r="AB145" s="151">
        <f t="shared" si="49"/>
        <v>0</v>
      </c>
      <c r="AC145" s="199"/>
      <c r="AD145" s="199"/>
      <c r="AE145" s="151">
        <f t="shared" si="50"/>
        <v>0</v>
      </c>
      <c r="AF145" s="202"/>
      <c r="AG145" s="333"/>
      <c r="AH145" s="202"/>
      <c r="AI145" s="333"/>
      <c r="AJ145" s="202"/>
      <c r="AK145" s="333"/>
      <c r="AL145" s="151">
        <f t="shared" si="51"/>
        <v>0</v>
      </c>
      <c r="AM145" s="199"/>
      <c r="AN145" s="199"/>
      <c r="AO145" s="167">
        <f t="shared" si="56"/>
        <v>0</v>
      </c>
      <c r="AP145" s="167">
        <f t="shared" si="57"/>
        <v>0</v>
      </c>
      <c r="AQ145" s="152" t="str">
        <f t="shared" si="52"/>
        <v/>
      </c>
      <c r="AR145" s="207">
        <f t="shared" si="53"/>
        <v>0</v>
      </c>
      <c r="AS145" s="167">
        <f t="shared" si="66"/>
        <v>0</v>
      </c>
      <c r="AT145" s="167">
        <f>IFERROR((AR145/SUM('4_Структура пл.соб.'!$F$4:$F$6))*100,0)</f>
        <v>0</v>
      </c>
      <c r="AU145" s="207">
        <f t="shared" si="54"/>
        <v>0</v>
      </c>
      <c r="AV145" s="167">
        <f>IFERROR(AU145/'5_Розрахунок тарифів'!$H$7,0)</f>
        <v>0</v>
      </c>
      <c r="AW145" s="167">
        <f>IFERROR((AU145/SUM('4_Структура пл.соб.'!$F$4:$F$6))*100,0)</f>
        <v>0</v>
      </c>
      <c r="AX145" s="207">
        <f>IFERROR(AH145+(SUM($AC145:$AD145)/100*($AE$14/$AB$14*100))/SUM('4_Структура пл.соб.'!$B$5:$B$6)*'4_Структура пл.соб.'!$B$5,0)</f>
        <v>0</v>
      </c>
      <c r="AY145" s="167">
        <f>IFERROR(AX145/'5_Розрахунок тарифів'!$L$7,0)</f>
        <v>0</v>
      </c>
      <c r="AZ145" s="167">
        <f>IFERROR((AX145/SUM('4_Структура пл.соб.'!$F$4:$F$6))*100,0)</f>
        <v>0</v>
      </c>
      <c r="BA145" s="207">
        <f>IFERROR(AJ145+(SUM($AC145:$AD145)/100*($AE$14/$AB$14*100))/'4_Структура пл.соб.'!$B$7*'4_Структура пл.соб.'!$B$6,0)</f>
        <v>0</v>
      </c>
      <c r="BB145" s="167">
        <f>IFERROR(BA145/'5_Розрахунок тарифів'!$P$7,0)</f>
        <v>0</v>
      </c>
      <c r="BC145" s="167">
        <f>IFERROR((BA145/SUM('4_Структура пл.соб.'!$F$4:$F$6))*100,0)</f>
        <v>0</v>
      </c>
      <c r="BD145" s="167">
        <f t="shared" si="67"/>
        <v>0</v>
      </c>
      <c r="BE145" s="167">
        <f t="shared" si="68"/>
        <v>0</v>
      </c>
      <c r="BF145" s="203"/>
      <c r="BG145" s="203"/>
    </row>
    <row r="146" spans="1:59" s="118" customFormat="1" x14ac:dyDescent="0.25">
      <c r="A146" s="128" t="str">
        <f>IF(ISBLANK(B146),"",COUNTA($B$11:B146))</f>
        <v/>
      </c>
      <c r="B146" s="200"/>
      <c r="C146" s="150">
        <f t="shared" si="58"/>
        <v>0</v>
      </c>
      <c r="D146" s="151">
        <f t="shared" si="59"/>
        <v>0</v>
      </c>
      <c r="E146" s="199"/>
      <c r="F146" s="199"/>
      <c r="G146" s="151">
        <f t="shared" si="60"/>
        <v>0</v>
      </c>
      <c r="H146" s="199"/>
      <c r="I146" s="199"/>
      <c r="J146" s="199"/>
      <c r="K146" s="151">
        <f t="shared" si="47"/>
        <v>0</v>
      </c>
      <c r="L146" s="199"/>
      <c r="M146" s="199"/>
      <c r="N146" s="152" t="str">
        <f t="shared" si="61"/>
        <v/>
      </c>
      <c r="O146" s="150">
        <f t="shared" si="62"/>
        <v>0</v>
      </c>
      <c r="P146" s="151">
        <f t="shared" si="63"/>
        <v>0</v>
      </c>
      <c r="Q146" s="199"/>
      <c r="R146" s="199"/>
      <c r="S146" s="151">
        <f t="shared" si="64"/>
        <v>0</v>
      </c>
      <c r="T146" s="199"/>
      <c r="U146" s="199"/>
      <c r="V146" s="199"/>
      <c r="W146" s="151">
        <f t="shared" si="55"/>
        <v>0</v>
      </c>
      <c r="X146" s="199"/>
      <c r="Y146" s="199"/>
      <c r="Z146" s="152" t="str">
        <f t="shared" si="65"/>
        <v/>
      </c>
      <c r="AA146" s="150">
        <f t="shared" si="48"/>
        <v>0</v>
      </c>
      <c r="AB146" s="151">
        <f t="shared" si="49"/>
        <v>0</v>
      </c>
      <c r="AC146" s="199"/>
      <c r="AD146" s="199"/>
      <c r="AE146" s="151">
        <f t="shared" si="50"/>
        <v>0</v>
      </c>
      <c r="AF146" s="202"/>
      <c r="AG146" s="333"/>
      <c r="AH146" s="202"/>
      <c r="AI146" s="333"/>
      <c r="AJ146" s="202"/>
      <c r="AK146" s="333"/>
      <c r="AL146" s="151">
        <f t="shared" si="51"/>
        <v>0</v>
      </c>
      <c r="AM146" s="199"/>
      <c r="AN146" s="199"/>
      <c r="AO146" s="167">
        <f t="shared" si="56"/>
        <v>0</v>
      </c>
      <c r="AP146" s="167">
        <f t="shared" si="57"/>
        <v>0</v>
      </c>
      <c r="AQ146" s="152" t="str">
        <f t="shared" si="52"/>
        <v/>
      </c>
      <c r="AR146" s="207">
        <f t="shared" si="53"/>
        <v>0</v>
      </c>
      <c r="AS146" s="167">
        <f t="shared" si="66"/>
        <v>0</v>
      </c>
      <c r="AT146" s="167">
        <f>IFERROR((AR146/SUM('4_Структура пл.соб.'!$F$4:$F$6))*100,0)</f>
        <v>0</v>
      </c>
      <c r="AU146" s="207">
        <f t="shared" si="54"/>
        <v>0</v>
      </c>
      <c r="AV146" s="167">
        <f>IFERROR(AU146/'5_Розрахунок тарифів'!$H$7,0)</f>
        <v>0</v>
      </c>
      <c r="AW146" s="167">
        <f>IFERROR((AU146/SUM('4_Структура пл.соб.'!$F$4:$F$6))*100,0)</f>
        <v>0</v>
      </c>
      <c r="AX146" s="207">
        <f>IFERROR(AH146+(SUM($AC146:$AD146)/100*($AE$14/$AB$14*100))/SUM('4_Структура пл.соб.'!$B$5:$B$6)*'4_Структура пл.соб.'!$B$5,0)</f>
        <v>0</v>
      </c>
      <c r="AY146" s="167">
        <f>IFERROR(AX146/'5_Розрахунок тарифів'!$L$7,0)</f>
        <v>0</v>
      </c>
      <c r="AZ146" s="167">
        <f>IFERROR((AX146/SUM('4_Структура пл.соб.'!$F$4:$F$6))*100,0)</f>
        <v>0</v>
      </c>
      <c r="BA146" s="207">
        <f>IFERROR(AJ146+(SUM($AC146:$AD146)/100*($AE$14/$AB$14*100))/'4_Структура пл.соб.'!$B$7*'4_Структура пл.соб.'!$B$6,0)</f>
        <v>0</v>
      </c>
      <c r="BB146" s="167">
        <f>IFERROR(BA146/'5_Розрахунок тарифів'!$P$7,0)</f>
        <v>0</v>
      </c>
      <c r="BC146" s="167">
        <f>IFERROR((BA146/SUM('4_Структура пл.соб.'!$F$4:$F$6))*100,0)</f>
        <v>0</v>
      </c>
      <c r="BD146" s="167">
        <f t="shared" si="67"/>
        <v>0</v>
      </c>
      <c r="BE146" s="167">
        <f t="shared" si="68"/>
        <v>0</v>
      </c>
      <c r="BF146" s="203"/>
      <c r="BG146" s="203"/>
    </row>
    <row r="147" spans="1:59" s="118" customFormat="1" x14ac:dyDescent="0.25">
      <c r="A147" s="128" t="str">
        <f>IF(ISBLANK(B147),"",COUNTA($B$11:B147))</f>
        <v/>
      </c>
      <c r="B147" s="200"/>
      <c r="C147" s="150">
        <f t="shared" si="58"/>
        <v>0</v>
      </c>
      <c r="D147" s="151">
        <f t="shared" si="59"/>
        <v>0</v>
      </c>
      <c r="E147" s="199"/>
      <c r="F147" s="199"/>
      <c r="G147" s="151">
        <f t="shared" si="60"/>
        <v>0</v>
      </c>
      <c r="H147" s="199"/>
      <c r="I147" s="199"/>
      <c r="J147" s="199"/>
      <c r="K147" s="151">
        <f t="shared" si="47"/>
        <v>0</v>
      </c>
      <c r="L147" s="199"/>
      <c r="M147" s="199"/>
      <c r="N147" s="152" t="str">
        <f t="shared" si="61"/>
        <v/>
      </c>
      <c r="O147" s="150">
        <f t="shared" si="62"/>
        <v>0</v>
      </c>
      <c r="P147" s="151">
        <f t="shared" si="63"/>
        <v>0</v>
      </c>
      <c r="Q147" s="199"/>
      <c r="R147" s="199"/>
      <c r="S147" s="151">
        <f t="shared" si="64"/>
        <v>0</v>
      </c>
      <c r="T147" s="199"/>
      <c r="U147" s="199"/>
      <c r="V147" s="199"/>
      <c r="W147" s="151">
        <f t="shared" si="55"/>
        <v>0</v>
      </c>
      <c r="X147" s="199"/>
      <c r="Y147" s="199"/>
      <c r="Z147" s="152" t="str">
        <f t="shared" si="65"/>
        <v/>
      </c>
      <c r="AA147" s="150">
        <f t="shared" si="48"/>
        <v>0</v>
      </c>
      <c r="AB147" s="151">
        <f t="shared" si="49"/>
        <v>0</v>
      </c>
      <c r="AC147" s="199"/>
      <c r="AD147" s="199"/>
      <c r="AE147" s="151">
        <f t="shared" si="50"/>
        <v>0</v>
      </c>
      <c r="AF147" s="202"/>
      <c r="AG147" s="333"/>
      <c r="AH147" s="202"/>
      <c r="AI147" s="333"/>
      <c r="AJ147" s="202"/>
      <c r="AK147" s="333"/>
      <c r="AL147" s="151">
        <f t="shared" si="51"/>
        <v>0</v>
      </c>
      <c r="AM147" s="199"/>
      <c r="AN147" s="199"/>
      <c r="AO147" s="167">
        <f t="shared" si="56"/>
        <v>0</v>
      </c>
      <c r="AP147" s="167">
        <f t="shared" si="57"/>
        <v>0</v>
      </c>
      <c r="AQ147" s="152" t="str">
        <f t="shared" si="52"/>
        <v/>
      </c>
      <c r="AR147" s="207">
        <f t="shared" si="53"/>
        <v>0</v>
      </c>
      <c r="AS147" s="167">
        <f t="shared" si="66"/>
        <v>0</v>
      </c>
      <c r="AT147" s="167">
        <f>IFERROR((AR147/SUM('4_Структура пл.соб.'!$F$4:$F$6))*100,0)</f>
        <v>0</v>
      </c>
      <c r="AU147" s="207">
        <f t="shared" si="54"/>
        <v>0</v>
      </c>
      <c r="AV147" s="167">
        <f>IFERROR(AU147/'5_Розрахунок тарифів'!$H$7,0)</f>
        <v>0</v>
      </c>
      <c r="AW147" s="167">
        <f>IFERROR((AU147/SUM('4_Структура пл.соб.'!$F$4:$F$6))*100,0)</f>
        <v>0</v>
      </c>
      <c r="AX147" s="207">
        <f>IFERROR(AH147+(SUM($AC147:$AD147)/100*($AE$14/$AB$14*100))/SUM('4_Структура пл.соб.'!$B$5:$B$6)*'4_Структура пл.соб.'!$B$5,0)</f>
        <v>0</v>
      </c>
      <c r="AY147" s="167">
        <f>IFERROR(AX147/'5_Розрахунок тарифів'!$L$7,0)</f>
        <v>0</v>
      </c>
      <c r="AZ147" s="167">
        <f>IFERROR((AX147/SUM('4_Структура пл.соб.'!$F$4:$F$6))*100,0)</f>
        <v>0</v>
      </c>
      <c r="BA147" s="207">
        <f>IFERROR(AJ147+(SUM($AC147:$AD147)/100*($AE$14/$AB$14*100))/'4_Структура пл.соб.'!$B$7*'4_Структура пл.соб.'!$B$6,0)</f>
        <v>0</v>
      </c>
      <c r="BB147" s="167">
        <f>IFERROR(BA147/'5_Розрахунок тарифів'!$P$7,0)</f>
        <v>0</v>
      </c>
      <c r="BC147" s="167">
        <f>IFERROR((BA147/SUM('4_Структура пл.соб.'!$F$4:$F$6))*100,0)</f>
        <v>0</v>
      </c>
      <c r="BD147" s="167">
        <f t="shared" si="67"/>
        <v>0</v>
      </c>
      <c r="BE147" s="167">
        <f t="shared" si="68"/>
        <v>0</v>
      </c>
      <c r="BF147" s="203"/>
      <c r="BG147" s="203"/>
    </row>
    <row r="148" spans="1:59" s="118" customFormat="1" x14ac:dyDescent="0.25">
      <c r="A148" s="128" t="str">
        <f>IF(ISBLANK(B148),"",COUNTA($B$11:B148))</f>
        <v/>
      </c>
      <c r="B148" s="200"/>
      <c r="C148" s="150">
        <f t="shared" si="58"/>
        <v>0</v>
      </c>
      <c r="D148" s="151">
        <f t="shared" si="59"/>
        <v>0</v>
      </c>
      <c r="E148" s="199"/>
      <c r="F148" s="199"/>
      <c r="G148" s="151">
        <f t="shared" si="60"/>
        <v>0</v>
      </c>
      <c r="H148" s="199"/>
      <c r="I148" s="199"/>
      <c r="J148" s="199"/>
      <c r="K148" s="151">
        <f t="shared" si="47"/>
        <v>0</v>
      </c>
      <c r="L148" s="199"/>
      <c r="M148" s="199"/>
      <c r="N148" s="152" t="str">
        <f t="shared" si="61"/>
        <v/>
      </c>
      <c r="O148" s="150">
        <f t="shared" si="62"/>
        <v>0</v>
      </c>
      <c r="P148" s="151">
        <f t="shared" si="63"/>
        <v>0</v>
      </c>
      <c r="Q148" s="199"/>
      <c r="R148" s="199"/>
      <c r="S148" s="151">
        <f t="shared" si="64"/>
        <v>0</v>
      </c>
      <c r="T148" s="199"/>
      <c r="U148" s="199"/>
      <c r="V148" s="199"/>
      <c r="W148" s="151">
        <f t="shared" si="55"/>
        <v>0</v>
      </c>
      <c r="X148" s="199"/>
      <c r="Y148" s="199"/>
      <c r="Z148" s="152" t="str">
        <f t="shared" si="65"/>
        <v/>
      </c>
      <c r="AA148" s="150">
        <f t="shared" si="48"/>
        <v>0</v>
      </c>
      <c r="AB148" s="151">
        <f t="shared" si="49"/>
        <v>0</v>
      </c>
      <c r="AC148" s="199"/>
      <c r="AD148" s="199"/>
      <c r="AE148" s="151">
        <f t="shared" si="50"/>
        <v>0</v>
      </c>
      <c r="AF148" s="202"/>
      <c r="AG148" s="333"/>
      <c r="AH148" s="202"/>
      <c r="AI148" s="333"/>
      <c r="AJ148" s="202"/>
      <c r="AK148" s="333"/>
      <c r="AL148" s="151">
        <f t="shared" si="51"/>
        <v>0</v>
      </c>
      <c r="AM148" s="199"/>
      <c r="AN148" s="199"/>
      <c r="AO148" s="167">
        <f t="shared" si="56"/>
        <v>0</v>
      </c>
      <c r="AP148" s="167">
        <f t="shared" si="57"/>
        <v>0</v>
      </c>
      <c r="AQ148" s="152" t="str">
        <f t="shared" si="52"/>
        <v/>
      </c>
      <c r="AR148" s="207">
        <f t="shared" si="53"/>
        <v>0</v>
      </c>
      <c r="AS148" s="167">
        <f t="shared" si="66"/>
        <v>0</v>
      </c>
      <c r="AT148" s="167">
        <f>IFERROR((AR148/SUM('4_Структура пл.соб.'!$F$4:$F$6))*100,0)</f>
        <v>0</v>
      </c>
      <c r="AU148" s="207">
        <f t="shared" si="54"/>
        <v>0</v>
      </c>
      <c r="AV148" s="167">
        <f>IFERROR(AU148/'5_Розрахунок тарифів'!$H$7,0)</f>
        <v>0</v>
      </c>
      <c r="AW148" s="167">
        <f>IFERROR((AU148/SUM('4_Структура пл.соб.'!$F$4:$F$6))*100,0)</f>
        <v>0</v>
      </c>
      <c r="AX148" s="207">
        <f>IFERROR(AH148+(SUM($AC148:$AD148)/100*($AE$14/$AB$14*100))/SUM('4_Структура пл.соб.'!$B$5:$B$6)*'4_Структура пл.соб.'!$B$5,0)</f>
        <v>0</v>
      </c>
      <c r="AY148" s="167">
        <f>IFERROR(AX148/'5_Розрахунок тарифів'!$L$7,0)</f>
        <v>0</v>
      </c>
      <c r="AZ148" s="167">
        <f>IFERROR((AX148/SUM('4_Структура пл.соб.'!$F$4:$F$6))*100,0)</f>
        <v>0</v>
      </c>
      <c r="BA148" s="207">
        <f>IFERROR(AJ148+(SUM($AC148:$AD148)/100*($AE$14/$AB$14*100))/'4_Структура пл.соб.'!$B$7*'4_Структура пл.соб.'!$B$6,0)</f>
        <v>0</v>
      </c>
      <c r="BB148" s="167">
        <f>IFERROR(BA148/'5_Розрахунок тарифів'!$P$7,0)</f>
        <v>0</v>
      </c>
      <c r="BC148" s="167">
        <f>IFERROR((BA148/SUM('4_Структура пл.соб.'!$F$4:$F$6))*100,0)</f>
        <v>0</v>
      </c>
      <c r="BD148" s="167">
        <f t="shared" si="67"/>
        <v>0</v>
      </c>
      <c r="BE148" s="167">
        <f t="shared" si="68"/>
        <v>0</v>
      </c>
      <c r="BF148" s="203"/>
      <c r="BG148" s="203"/>
    </row>
    <row r="149" spans="1:59" s="118" customFormat="1" x14ac:dyDescent="0.25">
      <c r="A149" s="128" t="str">
        <f>IF(ISBLANK(B149),"",COUNTA($B$11:B149))</f>
        <v/>
      </c>
      <c r="B149" s="200"/>
      <c r="C149" s="150">
        <f t="shared" si="58"/>
        <v>0</v>
      </c>
      <c r="D149" s="151">
        <f t="shared" si="59"/>
        <v>0</v>
      </c>
      <c r="E149" s="199"/>
      <c r="F149" s="199"/>
      <c r="G149" s="151">
        <f t="shared" si="60"/>
        <v>0</v>
      </c>
      <c r="H149" s="199"/>
      <c r="I149" s="199"/>
      <c r="J149" s="199"/>
      <c r="K149" s="151">
        <f t="shared" ref="K149:K212" si="69">L149+M149</f>
        <v>0</v>
      </c>
      <c r="L149" s="199"/>
      <c r="M149" s="199"/>
      <c r="N149" s="152" t="str">
        <f t="shared" si="61"/>
        <v/>
      </c>
      <c r="O149" s="150">
        <f t="shared" si="62"/>
        <v>0</v>
      </c>
      <c r="P149" s="151">
        <f t="shared" si="63"/>
        <v>0</v>
      </c>
      <c r="Q149" s="199"/>
      <c r="R149" s="199"/>
      <c r="S149" s="151">
        <f t="shared" si="64"/>
        <v>0</v>
      </c>
      <c r="T149" s="199"/>
      <c r="U149" s="199"/>
      <c r="V149" s="199"/>
      <c r="W149" s="151">
        <f t="shared" si="55"/>
        <v>0</v>
      </c>
      <c r="X149" s="199"/>
      <c r="Y149" s="199"/>
      <c r="Z149" s="152" t="str">
        <f t="shared" si="65"/>
        <v/>
      </c>
      <c r="AA149" s="150">
        <f t="shared" ref="AA149:AA212" si="70">SUM(AB149:AD149)</f>
        <v>0</v>
      </c>
      <c r="AB149" s="151">
        <f t="shared" ref="AB149:AB212" si="71">AE149+AL149</f>
        <v>0</v>
      </c>
      <c r="AC149" s="199"/>
      <c r="AD149" s="199"/>
      <c r="AE149" s="151">
        <f t="shared" ref="AE149:AE212" si="72">SUM(AF149:AJ149)</f>
        <v>0</v>
      </c>
      <c r="AF149" s="202"/>
      <c r="AG149" s="333"/>
      <c r="AH149" s="202"/>
      <c r="AI149" s="333"/>
      <c r="AJ149" s="202"/>
      <c r="AK149" s="333"/>
      <c r="AL149" s="151">
        <f t="shared" ref="AL149:AL212" si="73">AM149+AN149</f>
        <v>0</v>
      </c>
      <c r="AM149" s="199"/>
      <c r="AN149" s="199"/>
      <c r="AO149" s="167">
        <f t="shared" si="56"/>
        <v>0</v>
      </c>
      <c r="AP149" s="167">
        <f t="shared" si="57"/>
        <v>0</v>
      </c>
      <c r="AQ149" s="152" t="str">
        <f t="shared" si="52"/>
        <v/>
      </c>
      <c r="AR149" s="207">
        <f t="shared" si="53"/>
        <v>0</v>
      </c>
      <c r="AS149" s="167">
        <f t="shared" si="66"/>
        <v>0</v>
      </c>
      <c r="AT149" s="167">
        <f>IFERROR((AR149/SUM('4_Структура пл.соб.'!$F$4:$F$6))*100,0)</f>
        <v>0</v>
      </c>
      <c r="AU149" s="207">
        <f t="shared" si="54"/>
        <v>0</v>
      </c>
      <c r="AV149" s="167">
        <f>IFERROR(AU149/'5_Розрахунок тарифів'!$H$7,0)</f>
        <v>0</v>
      </c>
      <c r="AW149" s="167">
        <f>IFERROR((AU149/SUM('4_Структура пл.соб.'!$F$4:$F$6))*100,0)</f>
        <v>0</v>
      </c>
      <c r="AX149" s="207">
        <f>IFERROR(AH149+(SUM($AC149:$AD149)/100*($AE$14/$AB$14*100))/SUM('4_Структура пл.соб.'!$B$5:$B$6)*'4_Структура пл.соб.'!$B$5,0)</f>
        <v>0</v>
      </c>
      <c r="AY149" s="167">
        <f>IFERROR(AX149/'5_Розрахунок тарифів'!$L$7,0)</f>
        <v>0</v>
      </c>
      <c r="AZ149" s="167">
        <f>IFERROR((AX149/SUM('4_Структура пл.соб.'!$F$4:$F$6))*100,0)</f>
        <v>0</v>
      </c>
      <c r="BA149" s="207">
        <f>IFERROR(AJ149+(SUM($AC149:$AD149)/100*($AE$14/$AB$14*100))/'4_Структура пл.соб.'!$B$7*'4_Структура пл.соб.'!$B$6,0)</f>
        <v>0</v>
      </c>
      <c r="BB149" s="167">
        <f>IFERROR(BA149/'5_Розрахунок тарифів'!$P$7,0)</f>
        <v>0</v>
      </c>
      <c r="BC149" s="167">
        <f>IFERROR((BA149/SUM('4_Структура пл.соб.'!$F$4:$F$6))*100,0)</f>
        <v>0</v>
      </c>
      <c r="BD149" s="167">
        <f t="shared" si="67"/>
        <v>0</v>
      </c>
      <c r="BE149" s="167">
        <f t="shared" si="68"/>
        <v>0</v>
      </c>
      <c r="BF149" s="203"/>
      <c r="BG149" s="203"/>
    </row>
    <row r="150" spans="1:59" s="118" customFormat="1" x14ac:dyDescent="0.25">
      <c r="A150" s="128" t="str">
        <f>IF(ISBLANK(B150),"",COUNTA($B$11:B150))</f>
        <v/>
      </c>
      <c r="B150" s="200"/>
      <c r="C150" s="150">
        <f t="shared" si="58"/>
        <v>0</v>
      </c>
      <c r="D150" s="151">
        <f t="shared" si="59"/>
        <v>0</v>
      </c>
      <c r="E150" s="199"/>
      <c r="F150" s="199"/>
      <c r="G150" s="151">
        <f t="shared" si="60"/>
        <v>0</v>
      </c>
      <c r="H150" s="199"/>
      <c r="I150" s="199"/>
      <c r="J150" s="199"/>
      <c r="K150" s="151">
        <f t="shared" si="69"/>
        <v>0</v>
      </c>
      <c r="L150" s="199"/>
      <c r="M150" s="199"/>
      <c r="N150" s="152" t="str">
        <f t="shared" si="61"/>
        <v/>
      </c>
      <c r="O150" s="150">
        <f t="shared" si="62"/>
        <v>0</v>
      </c>
      <c r="P150" s="151">
        <f t="shared" si="63"/>
        <v>0</v>
      </c>
      <c r="Q150" s="199"/>
      <c r="R150" s="199"/>
      <c r="S150" s="151">
        <f t="shared" si="64"/>
        <v>0</v>
      </c>
      <c r="T150" s="199"/>
      <c r="U150" s="199"/>
      <c r="V150" s="199"/>
      <c r="W150" s="151">
        <f t="shared" si="55"/>
        <v>0</v>
      </c>
      <c r="X150" s="199"/>
      <c r="Y150" s="199"/>
      <c r="Z150" s="152" t="str">
        <f t="shared" si="65"/>
        <v/>
      </c>
      <c r="AA150" s="150">
        <f t="shared" si="70"/>
        <v>0</v>
      </c>
      <c r="AB150" s="151">
        <f t="shared" si="71"/>
        <v>0</v>
      </c>
      <c r="AC150" s="199"/>
      <c r="AD150" s="199"/>
      <c r="AE150" s="151">
        <f t="shared" si="72"/>
        <v>0</v>
      </c>
      <c r="AF150" s="202"/>
      <c r="AG150" s="333"/>
      <c r="AH150" s="202"/>
      <c r="AI150" s="333"/>
      <c r="AJ150" s="202"/>
      <c r="AK150" s="333"/>
      <c r="AL150" s="151">
        <f t="shared" si="73"/>
        <v>0</v>
      </c>
      <c r="AM150" s="199"/>
      <c r="AN150" s="199"/>
      <c r="AO150" s="167">
        <f t="shared" si="56"/>
        <v>0</v>
      </c>
      <c r="AP150" s="167">
        <f t="shared" si="57"/>
        <v>0</v>
      </c>
      <c r="AQ150" s="152" t="str">
        <f t="shared" si="52"/>
        <v/>
      </c>
      <c r="AR150" s="207">
        <f t="shared" si="53"/>
        <v>0</v>
      </c>
      <c r="AS150" s="167">
        <f t="shared" si="66"/>
        <v>0</v>
      </c>
      <c r="AT150" s="167">
        <f>IFERROR((AR150/SUM('4_Структура пл.соб.'!$F$4:$F$6))*100,0)</f>
        <v>0</v>
      </c>
      <c r="AU150" s="207">
        <f t="shared" si="54"/>
        <v>0</v>
      </c>
      <c r="AV150" s="167">
        <f>IFERROR(AU150/'5_Розрахунок тарифів'!$H$7,0)</f>
        <v>0</v>
      </c>
      <c r="AW150" s="167">
        <f>IFERROR((AU150/SUM('4_Структура пл.соб.'!$F$4:$F$6))*100,0)</f>
        <v>0</v>
      </c>
      <c r="AX150" s="207">
        <f>IFERROR(AH150+(SUM($AC150:$AD150)/100*($AE$14/$AB$14*100))/SUM('4_Структура пл.соб.'!$B$5:$B$6)*'4_Структура пл.соб.'!$B$5,0)</f>
        <v>0</v>
      </c>
      <c r="AY150" s="167">
        <f>IFERROR(AX150/'5_Розрахунок тарифів'!$L$7,0)</f>
        <v>0</v>
      </c>
      <c r="AZ150" s="167">
        <f>IFERROR((AX150/SUM('4_Структура пл.соб.'!$F$4:$F$6))*100,0)</f>
        <v>0</v>
      </c>
      <c r="BA150" s="207">
        <f>IFERROR(AJ150+(SUM($AC150:$AD150)/100*($AE$14/$AB$14*100))/'4_Структура пл.соб.'!$B$7*'4_Структура пл.соб.'!$B$6,0)</f>
        <v>0</v>
      </c>
      <c r="BB150" s="167">
        <f>IFERROR(BA150/'5_Розрахунок тарифів'!$P$7,0)</f>
        <v>0</v>
      </c>
      <c r="BC150" s="167">
        <f>IFERROR((BA150/SUM('4_Структура пл.соб.'!$F$4:$F$6))*100,0)</f>
        <v>0</v>
      </c>
      <c r="BD150" s="167">
        <f t="shared" si="67"/>
        <v>0</v>
      </c>
      <c r="BE150" s="167">
        <f t="shared" si="68"/>
        <v>0</v>
      </c>
      <c r="BF150" s="203"/>
      <c r="BG150" s="203"/>
    </row>
    <row r="151" spans="1:59" s="118" customFormat="1" x14ac:dyDescent="0.25">
      <c r="A151" s="128" t="str">
        <f>IF(ISBLANK(B151),"",COUNTA($B$11:B151))</f>
        <v/>
      </c>
      <c r="B151" s="200"/>
      <c r="C151" s="150">
        <f t="shared" si="58"/>
        <v>0</v>
      </c>
      <c r="D151" s="151">
        <f t="shared" si="59"/>
        <v>0</v>
      </c>
      <c r="E151" s="199"/>
      <c r="F151" s="199"/>
      <c r="G151" s="151">
        <f t="shared" si="60"/>
        <v>0</v>
      </c>
      <c r="H151" s="199"/>
      <c r="I151" s="199"/>
      <c r="J151" s="199"/>
      <c r="K151" s="151">
        <f t="shared" si="69"/>
        <v>0</v>
      </c>
      <c r="L151" s="199"/>
      <c r="M151" s="199"/>
      <c r="N151" s="152" t="str">
        <f t="shared" si="61"/>
        <v/>
      </c>
      <c r="O151" s="150">
        <f t="shared" si="62"/>
        <v>0</v>
      </c>
      <c r="P151" s="151">
        <f t="shared" si="63"/>
        <v>0</v>
      </c>
      <c r="Q151" s="199"/>
      <c r="R151" s="199"/>
      <c r="S151" s="151">
        <f t="shared" si="64"/>
        <v>0</v>
      </c>
      <c r="T151" s="199"/>
      <c r="U151" s="199"/>
      <c r="V151" s="199"/>
      <c r="W151" s="151">
        <f t="shared" si="55"/>
        <v>0</v>
      </c>
      <c r="X151" s="199"/>
      <c r="Y151" s="199"/>
      <c r="Z151" s="152" t="str">
        <f t="shared" si="65"/>
        <v/>
      </c>
      <c r="AA151" s="150">
        <f t="shared" si="70"/>
        <v>0</v>
      </c>
      <c r="AB151" s="151">
        <f t="shared" si="71"/>
        <v>0</v>
      </c>
      <c r="AC151" s="199"/>
      <c r="AD151" s="199"/>
      <c r="AE151" s="151">
        <f t="shared" si="72"/>
        <v>0</v>
      </c>
      <c r="AF151" s="202"/>
      <c r="AG151" s="333"/>
      <c r="AH151" s="202"/>
      <c r="AI151" s="333"/>
      <c r="AJ151" s="202"/>
      <c r="AK151" s="333"/>
      <c r="AL151" s="151">
        <f t="shared" si="73"/>
        <v>0</v>
      </c>
      <c r="AM151" s="199"/>
      <c r="AN151" s="199"/>
      <c r="AO151" s="167">
        <f t="shared" si="56"/>
        <v>0</v>
      </c>
      <c r="AP151" s="167">
        <f t="shared" si="57"/>
        <v>0</v>
      </c>
      <c r="AQ151" s="152" t="str">
        <f t="shared" si="52"/>
        <v/>
      </c>
      <c r="AR151" s="207">
        <f t="shared" si="53"/>
        <v>0</v>
      </c>
      <c r="AS151" s="167">
        <f t="shared" si="66"/>
        <v>0</v>
      </c>
      <c r="AT151" s="167">
        <f>IFERROR((AR151/SUM('4_Структура пл.соб.'!$F$4:$F$6))*100,0)</f>
        <v>0</v>
      </c>
      <c r="AU151" s="207">
        <f t="shared" si="54"/>
        <v>0</v>
      </c>
      <c r="AV151" s="167">
        <f>IFERROR(AU151/'5_Розрахунок тарифів'!$H$7,0)</f>
        <v>0</v>
      </c>
      <c r="AW151" s="167">
        <f>IFERROR((AU151/SUM('4_Структура пл.соб.'!$F$4:$F$6))*100,0)</f>
        <v>0</v>
      </c>
      <c r="AX151" s="207">
        <f>IFERROR(AH151+(SUM($AC151:$AD151)/100*($AE$14/$AB$14*100))/'4_Структура пл.соб.'!$B$7*'4_Структура пл.соб.'!$B$5,0)</f>
        <v>0</v>
      </c>
      <c r="AY151" s="167">
        <f>IFERROR(AX151/'5_Розрахунок тарифів'!$L$7,0)</f>
        <v>0</v>
      </c>
      <c r="AZ151" s="167">
        <f>IFERROR((AX151/SUM('4_Структура пл.соб.'!$F$4:$F$6))*100,0)</f>
        <v>0</v>
      </c>
      <c r="BA151" s="207">
        <f>IFERROR(AJ151+(SUM($AC151:$AD151)/100*($AE$14/$AB$14*100))/'4_Структура пл.соб.'!$B$7*'4_Структура пл.соб.'!$B$6,0)</f>
        <v>0</v>
      </c>
      <c r="BB151" s="167">
        <f>IFERROR(BA151/'5_Розрахунок тарифів'!$P$7,0)</f>
        <v>0</v>
      </c>
      <c r="BC151" s="167">
        <f>IFERROR((BA151/SUM('4_Структура пл.соб.'!$F$4:$F$6))*100,0)</f>
        <v>0</v>
      </c>
      <c r="BD151" s="167">
        <f t="shared" si="67"/>
        <v>0</v>
      </c>
      <c r="BE151" s="167">
        <f t="shared" si="68"/>
        <v>0</v>
      </c>
      <c r="BF151" s="203"/>
      <c r="BG151" s="203"/>
    </row>
    <row r="152" spans="1:59" s="118" customFormat="1" x14ac:dyDescent="0.25">
      <c r="A152" s="128" t="str">
        <f>IF(ISBLANK(B152),"",COUNTA($B$11:B152))</f>
        <v/>
      </c>
      <c r="B152" s="200"/>
      <c r="C152" s="150">
        <f t="shared" si="58"/>
        <v>0</v>
      </c>
      <c r="D152" s="151">
        <f t="shared" si="59"/>
        <v>0</v>
      </c>
      <c r="E152" s="199"/>
      <c r="F152" s="199"/>
      <c r="G152" s="151">
        <f t="shared" si="60"/>
        <v>0</v>
      </c>
      <c r="H152" s="199"/>
      <c r="I152" s="199"/>
      <c r="J152" s="199"/>
      <c r="K152" s="151">
        <f t="shared" si="69"/>
        <v>0</v>
      </c>
      <c r="L152" s="199"/>
      <c r="M152" s="199"/>
      <c r="N152" s="152" t="str">
        <f t="shared" si="61"/>
        <v/>
      </c>
      <c r="O152" s="150">
        <f t="shared" si="62"/>
        <v>0</v>
      </c>
      <c r="P152" s="151">
        <f t="shared" si="63"/>
        <v>0</v>
      </c>
      <c r="Q152" s="199"/>
      <c r="R152" s="199"/>
      <c r="S152" s="151">
        <f t="shared" si="64"/>
        <v>0</v>
      </c>
      <c r="T152" s="199"/>
      <c r="U152" s="199"/>
      <c r="V152" s="199"/>
      <c r="W152" s="151">
        <f t="shared" si="55"/>
        <v>0</v>
      </c>
      <c r="X152" s="199"/>
      <c r="Y152" s="199"/>
      <c r="Z152" s="152" t="str">
        <f t="shared" si="65"/>
        <v/>
      </c>
      <c r="AA152" s="150">
        <f t="shared" si="70"/>
        <v>0</v>
      </c>
      <c r="AB152" s="151">
        <f t="shared" si="71"/>
        <v>0</v>
      </c>
      <c r="AC152" s="199"/>
      <c r="AD152" s="199"/>
      <c r="AE152" s="151">
        <f t="shared" si="72"/>
        <v>0</v>
      </c>
      <c r="AF152" s="202"/>
      <c r="AG152" s="333"/>
      <c r="AH152" s="202"/>
      <c r="AI152" s="333"/>
      <c r="AJ152" s="202"/>
      <c r="AK152" s="333"/>
      <c r="AL152" s="151">
        <f t="shared" si="73"/>
        <v>0</v>
      </c>
      <c r="AM152" s="199"/>
      <c r="AN152" s="199"/>
      <c r="AO152" s="167">
        <f t="shared" si="56"/>
        <v>0</v>
      </c>
      <c r="AP152" s="167">
        <f t="shared" si="57"/>
        <v>0</v>
      </c>
      <c r="AQ152" s="152" t="str">
        <f t="shared" si="52"/>
        <v/>
      </c>
      <c r="AR152" s="207">
        <f t="shared" si="53"/>
        <v>0</v>
      </c>
      <c r="AS152" s="167">
        <f t="shared" si="66"/>
        <v>0</v>
      </c>
      <c r="AT152" s="167">
        <f>IFERROR((AR152/SUM('4_Структура пл.соб.'!$F$4:$F$6))*100,0)</f>
        <v>0</v>
      </c>
      <c r="AU152" s="207">
        <f t="shared" si="54"/>
        <v>0</v>
      </c>
      <c r="AV152" s="167">
        <f>IFERROR(AU152/'5_Розрахунок тарифів'!$H$7,0)</f>
        <v>0</v>
      </c>
      <c r="AW152" s="167">
        <f>IFERROR((AU152/SUM('4_Структура пл.соб.'!$F$4:$F$6))*100,0)</f>
        <v>0</v>
      </c>
      <c r="AX152" s="207">
        <f>IFERROR(AH152+(SUM($AC152:$AD152)/100*($AE$14/$AB$14*100))/'4_Структура пл.соб.'!$B$7*'4_Структура пл.соб.'!$B$5,0)</f>
        <v>0</v>
      </c>
      <c r="AY152" s="167">
        <f>IFERROR(AX152/'5_Розрахунок тарифів'!$L$7,0)</f>
        <v>0</v>
      </c>
      <c r="AZ152" s="167">
        <f>IFERROR((AX152/SUM('4_Структура пл.соб.'!$F$4:$F$6))*100,0)</f>
        <v>0</v>
      </c>
      <c r="BA152" s="207">
        <f>IFERROR(AJ152+(SUM($AC152:$AD152)/100*($AE$14/$AB$14*100))/'4_Структура пл.соб.'!$B$7*'4_Структура пл.соб.'!$B$6,0)</f>
        <v>0</v>
      </c>
      <c r="BB152" s="167">
        <f>IFERROR(BA152/'5_Розрахунок тарифів'!$P$7,0)</f>
        <v>0</v>
      </c>
      <c r="BC152" s="167">
        <f>IFERROR((BA152/SUM('4_Структура пл.соб.'!$F$4:$F$6))*100,0)</f>
        <v>0</v>
      </c>
      <c r="BD152" s="167">
        <f t="shared" si="67"/>
        <v>0</v>
      </c>
      <c r="BE152" s="167">
        <f t="shared" si="68"/>
        <v>0</v>
      </c>
      <c r="BF152" s="203"/>
      <c r="BG152" s="203"/>
    </row>
    <row r="153" spans="1:59" s="118" customFormat="1" x14ac:dyDescent="0.25">
      <c r="A153" s="128" t="str">
        <f>IF(ISBLANK(B153),"",COUNTA($B$11:B153))</f>
        <v/>
      </c>
      <c r="B153" s="200"/>
      <c r="C153" s="150">
        <f t="shared" si="58"/>
        <v>0</v>
      </c>
      <c r="D153" s="151">
        <f t="shared" si="59"/>
        <v>0</v>
      </c>
      <c r="E153" s="199"/>
      <c r="F153" s="199"/>
      <c r="G153" s="151">
        <f t="shared" si="60"/>
        <v>0</v>
      </c>
      <c r="H153" s="199"/>
      <c r="I153" s="199"/>
      <c r="J153" s="199"/>
      <c r="K153" s="151">
        <f t="shared" si="69"/>
        <v>0</v>
      </c>
      <c r="L153" s="199"/>
      <c r="M153" s="199"/>
      <c r="N153" s="152" t="str">
        <f t="shared" si="61"/>
        <v/>
      </c>
      <c r="O153" s="150">
        <f t="shared" si="62"/>
        <v>0</v>
      </c>
      <c r="P153" s="151">
        <f t="shared" si="63"/>
        <v>0</v>
      </c>
      <c r="Q153" s="199"/>
      <c r="R153" s="199"/>
      <c r="S153" s="151">
        <f t="shared" si="64"/>
        <v>0</v>
      </c>
      <c r="T153" s="199"/>
      <c r="U153" s="199"/>
      <c r="V153" s="199"/>
      <c r="W153" s="151">
        <f t="shared" si="55"/>
        <v>0</v>
      </c>
      <c r="X153" s="199"/>
      <c r="Y153" s="199"/>
      <c r="Z153" s="152" t="str">
        <f t="shared" si="65"/>
        <v/>
      </c>
      <c r="AA153" s="150">
        <f t="shared" si="70"/>
        <v>0</v>
      </c>
      <c r="AB153" s="151">
        <f t="shared" si="71"/>
        <v>0</v>
      </c>
      <c r="AC153" s="199"/>
      <c r="AD153" s="199"/>
      <c r="AE153" s="151">
        <f t="shared" si="72"/>
        <v>0</v>
      </c>
      <c r="AF153" s="202"/>
      <c r="AG153" s="333"/>
      <c r="AH153" s="202"/>
      <c r="AI153" s="333"/>
      <c r="AJ153" s="202"/>
      <c r="AK153" s="333"/>
      <c r="AL153" s="151">
        <f t="shared" si="73"/>
        <v>0</v>
      </c>
      <c r="AM153" s="199"/>
      <c r="AN153" s="199"/>
      <c r="AO153" s="167">
        <f t="shared" si="56"/>
        <v>0</v>
      </c>
      <c r="AP153" s="167">
        <f t="shared" si="57"/>
        <v>0</v>
      </c>
      <c r="AQ153" s="152" t="str">
        <f t="shared" si="52"/>
        <v/>
      </c>
      <c r="AR153" s="207">
        <f t="shared" si="53"/>
        <v>0</v>
      </c>
      <c r="AS153" s="167">
        <f t="shared" si="66"/>
        <v>0</v>
      </c>
      <c r="AT153" s="167">
        <f>IFERROR((AR153/SUM('4_Структура пл.соб.'!$F$4:$F$6))*100,0)</f>
        <v>0</v>
      </c>
      <c r="AU153" s="207">
        <f t="shared" si="54"/>
        <v>0</v>
      </c>
      <c r="AV153" s="167">
        <f>IFERROR(AU153/'5_Розрахунок тарифів'!$H$7,0)</f>
        <v>0</v>
      </c>
      <c r="AW153" s="167">
        <f>IFERROR((AU153/SUM('4_Структура пл.соб.'!$F$4:$F$6))*100,0)</f>
        <v>0</v>
      </c>
      <c r="AX153" s="207">
        <f>IFERROR(AH153+(SUM($AC153:$AD153)/100*($AE$14/$AB$14*100))/'4_Структура пл.соб.'!$B$7*'4_Структура пл.соб.'!$B$5,0)</f>
        <v>0</v>
      </c>
      <c r="AY153" s="167">
        <f>IFERROR(AX153/'5_Розрахунок тарифів'!$L$7,0)</f>
        <v>0</v>
      </c>
      <c r="AZ153" s="167">
        <f>IFERROR((AX153/SUM('4_Структура пл.соб.'!$F$4:$F$6))*100,0)</f>
        <v>0</v>
      </c>
      <c r="BA153" s="207">
        <f>IFERROR(AJ153+(SUM($AC153:$AD153)/100*($AE$14/$AB$14*100))/'4_Структура пл.соб.'!$B$7*'4_Структура пл.соб.'!$B$6,0)</f>
        <v>0</v>
      </c>
      <c r="BB153" s="167">
        <f>IFERROR(BA153/'5_Розрахунок тарифів'!$P$7,0)</f>
        <v>0</v>
      </c>
      <c r="BC153" s="167">
        <f>IFERROR((BA153/SUM('4_Структура пл.соб.'!$F$4:$F$6))*100,0)</f>
        <v>0</v>
      </c>
      <c r="BD153" s="167">
        <f t="shared" si="67"/>
        <v>0</v>
      </c>
      <c r="BE153" s="167">
        <f t="shared" si="68"/>
        <v>0</v>
      </c>
      <c r="BF153" s="203"/>
      <c r="BG153" s="203"/>
    </row>
    <row r="154" spans="1:59" s="118" customFormat="1" x14ac:dyDescent="0.25">
      <c r="A154" s="128" t="str">
        <f>IF(ISBLANK(B154),"",COUNTA($B$11:B154))</f>
        <v/>
      </c>
      <c r="B154" s="200"/>
      <c r="C154" s="150">
        <f t="shared" si="58"/>
        <v>0</v>
      </c>
      <c r="D154" s="151">
        <f t="shared" si="59"/>
        <v>0</v>
      </c>
      <c r="E154" s="199"/>
      <c r="F154" s="199"/>
      <c r="G154" s="151">
        <f t="shared" si="60"/>
        <v>0</v>
      </c>
      <c r="H154" s="199"/>
      <c r="I154" s="199"/>
      <c r="J154" s="199"/>
      <c r="K154" s="151">
        <f t="shared" si="69"/>
        <v>0</v>
      </c>
      <c r="L154" s="199"/>
      <c r="M154" s="199"/>
      <c r="N154" s="152" t="str">
        <f t="shared" si="61"/>
        <v/>
      </c>
      <c r="O154" s="150">
        <f t="shared" si="62"/>
        <v>0</v>
      </c>
      <c r="P154" s="151">
        <f t="shared" si="63"/>
        <v>0</v>
      </c>
      <c r="Q154" s="199"/>
      <c r="R154" s="199"/>
      <c r="S154" s="151">
        <f t="shared" si="64"/>
        <v>0</v>
      </c>
      <c r="T154" s="199"/>
      <c r="U154" s="199"/>
      <c r="V154" s="199"/>
      <c r="W154" s="151">
        <f t="shared" si="55"/>
        <v>0</v>
      </c>
      <c r="X154" s="199"/>
      <c r="Y154" s="199"/>
      <c r="Z154" s="152" t="str">
        <f t="shared" si="65"/>
        <v/>
      </c>
      <c r="AA154" s="150">
        <f t="shared" si="70"/>
        <v>0</v>
      </c>
      <c r="AB154" s="151">
        <f t="shared" si="71"/>
        <v>0</v>
      </c>
      <c r="AC154" s="199"/>
      <c r="AD154" s="199"/>
      <c r="AE154" s="151">
        <f t="shared" si="72"/>
        <v>0</v>
      </c>
      <c r="AF154" s="202"/>
      <c r="AG154" s="333"/>
      <c r="AH154" s="202"/>
      <c r="AI154" s="333"/>
      <c r="AJ154" s="202"/>
      <c r="AK154" s="333"/>
      <c r="AL154" s="151">
        <f t="shared" si="73"/>
        <v>0</v>
      </c>
      <c r="AM154" s="199"/>
      <c r="AN154" s="199"/>
      <c r="AO154" s="167">
        <f t="shared" si="56"/>
        <v>0</v>
      </c>
      <c r="AP154" s="167">
        <f t="shared" si="57"/>
        <v>0</v>
      </c>
      <c r="AQ154" s="152" t="str">
        <f t="shared" si="52"/>
        <v/>
      </c>
      <c r="AR154" s="207">
        <f t="shared" si="53"/>
        <v>0</v>
      </c>
      <c r="AS154" s="167">
        <f t="shared" si="66"/>
        <v>0</v>
      </c>
      <c r="AT154" s="167">
        <f>IFERROR((AR154/SUM('4_Структура пл.соб.'!$F$4:$F$6))*100,0)</f>
        <v>0</v>
      </c>
      <c r="AU154" s="207">
        <f t="shared" si="54"/>
        <v>0</v>
      </c>
      <c r="AV154" s="167">
        <f>IFERROR(AU154/'5_Розрахунок тарифів'!$H$7,0)</f>
        <v>0</v>
      </c>
      <c r="AW154" s="167">
        <f>IFERROR((AU154/SUM('4_Структура пл.соб.'!$F$4:$F$6))*100,0)</f>
        <v>0</v>
      </c>
      <c r="AX154" s="207">
        <f>IFERROR(AH154+(SUM($AC154:$AD154)/100*($AE$14/$AB$14*100))/'4_Структура пл.соб.'!$B$7*'4_Структура пл.соб.'!$B$5,0)</f>
        <v>0</v>
      </c>
      <c r="AY154" s="167">
        <f>IFERROR(AX154/'5_Розрахунок тарифів'!$L$7,0)</f>
        <v>0</v>
      </c>
      <c r="AZ154" s="167">
        <f>IFERROR((AX154/SUM('4_Структура пл.соб.'!$F$4:$F$6))*100,0)</f>
        <v>0</v>
      </c>
      <c r="BA154" s="207">
        <f>IFERROR(AJ154+(SUM($AC154:$AD154)/100*($AE$14/$AB$14*100))/'4_Структура пл.соб.'!$B$7*'4_Структура пл.соб.'!$B$6,0)</f>
        <v>0</v>
      </c>
      <c r="BB154" s="167">
        <f>IFERROR(BA154/'5_Розрахунок тарифів'!$P$7,0)</f>
        <v>0</v>
      </c>
      <c r="BC154" s="167">
        <f>IFERROR((BA154/SUM('4_Структура пл.соб.'!$F$4:$F$6))*100,0)</f>
        <v>0</v>
      </c>
      <c r="BD154" s="167">
        <f t="shared" si="67"/>
        <v>0</v>
      </c>
      <c r="BE154" s="167">
        <f t="shared" si="68"/>
        <v>0</v>
      </c>
      <c r="BF154" s="203"/>
      <c r="BG154" s="203"/>
    </row>
    <row r="155" spans="1:59" s="118" customFormat="1" x14ac:dyDescent="0.25">
      <c r="A155" s="128" t="str">
        <f>IF(ISBLANK(B155),"",COUNTA($B$11:B155))</f>
        <v/>
      </c>
      <c r="B155" s="200"/>
      <c r="C155" s="150">
        <f t="shared" si="58"/>
        <v>0</v>
      </c>
      <c r="D155" s="151">
        <f t="shared" si="59"/>
        <v>0</v>
      </c>
      <c r="E155" s="199"/>
      <c r="F155" s="199"/>
      <c r="G155" s="151">
        <f t="shared" si="60"/>
        <v>0</v>
      </c>
      <c r="H155" s="199"/>
      <c r="I155" s="199"/>
      <c r="J155" s="199"/>
      <c r="K155" s="151">
        <f t="shared" si="69"/>
        <v>0</v>
      </c>
      <c r="L155" s="199"/>
      <c r="M155" s="199"/>
      <c r="N155" s="152" t="str">
        <f t="shared" si="61"/>
        <v/>
      </c>
      <c r="O155" s="150">
        <f t="shared" si="62"/>
        <v>0</v>
      </c>
      <c r="P155" s="151">
        <f t="shared" si="63"/>
        <v>0</v>
      </c>
      <c r="Q155" s="199"/>
      <c r="R155" s="199"/>
      <c r="S155" s="151">
        <f t="shared" si="64"/>
        <v>0</v>
      </c>
      <c r="T155" s="199"/>
      <c r="U155" s="199"/>
      <c r="V155" s="199"/>
      <c r="W155" s="151">
        <f t="shared" si="55"/>
        <v>0</v>
      </c>
      <c r="X155" s="199"/>
      <c r="Y155" s="199"/>
      <c r="Z155" s="152" t="str">
        <f t="shared" si="65"/>
        <v/>
      </c>
      <c r="AA155" s="150">
        <f t="shared" si="70"/>
        <v>0</v>
      </c>
      <c r="AB155" s="151">
        <f t="shared" si="71"/>
        <v>0</v>
      </c>
      <c r="AC155" s="199"/>
      <c r="AD155" s="199"/>
      <c r="AE155" s="151">
        <f t="shared" si="72"/>
        <v>0</v>
      </c>
      <c r="AF155" s="202"/>
      <c r="AG155" s="333"/>
      <c r="AH155" s="202"/>
      <c r="AI155" s="333"/>
      <c r="AJ155" s="202"/>
      <c r="AK155" s="333"/>
      <c r="AL155" s="151">
        <f t="shared" si="73"/>
        <v>0</v>
      </c>
      <c r="AM155" s="199"/>
      <c r="AN155" s="199"/>
      <c r="AO155" s="167">
        <f t="shared" si="56"/>
        <v>0</v>
      </c>
      <c r="AP155" s="167">
        <f t="shared" si="57"/>
        <v>0</v>
      </c>
      <c r="AQ155" s="152" t="str">
        <f t="shared" si="52"/>
        <v/>
      </c>
      <c r="AR155" s="207">
        <f t="shared" si="53"/>
        <v>0</v>
      </c>
      <c r="AS155" s="167">
        <f t="shared" si="66"/>
        <v>0</v>
      </c>
      <c r="AT155" s="167">
        <f>IFERROR((AR155/SUM('4_Структура пл.соб.'!$F$4:$F$6))*100,0)</f>
        <v>0</v>
      </c>
      <c r="AU155" s="207">
        <f t="shared" si="54"/>
        <v>0</v>
      </c>
      <c r="AV155" s="167">
        <f>IFERROR(AU155/'5_Розрахунок тарифів'!$H$7,0)</f>
        <v>0</v>
      </c>
      <c r="AW155" s="167">
        <f>IFERROR((AU155/SUM('4_Структура пл.соб.'!$F$4:$F$6))*100,0)</f>
        <v>0</v>
      </c>
      <c r="AX155" s="207">
        <f>IFERROR(AH155+(SUM($AC155:$AD155)/100*($AE$14/$AB$14*100))/'4_Структура пл.соб.'!$B$7*'4_Структура пл.соб.'!$B$5,0)</f>
        <v>0</v>
      </c>
      <c r="AY155" s="167">
        <f>IFERROR(AX155/'5_Розрахунок тарифів'!$L$7,0)</f>
        <v>0</v>
      </c>
      <c r="AZ155" s="167">
        <f>IFERROR((AX155/SUM('4_Структура пл.соб.'!$F$4:$F$6))*100,0)</f>
        <v>0</v>
      </c>
      <c r="BA155" s="207">
        <f>IFERROR(AJ155+(SUM($AC155:$AD155)/100*($AE$14/$AB$14*100))/'4_Структура пл.соб.'!$B$7*'4_Структура пл.соб.'!$B$6,0)</f>
        <v>0</v>
      </c>
      <c r="BB155" s="167">
        <f>IFERROR(BA155/'5_Розрахунок тарифів'!$P$7,0)</f>
        <v>0</v>
      </c>
      <c r="BC155" s="167">
        <f>IFERROR((BA155/SUM('4_Структура пл.соб.'!$F$4:$F$6))*100,0)</f>
        <v>0</v>
      </c>
      <c r="BD155" s="167">
        <f t="shared" si="67"/>
        <v>0</v>
      </c>
      <c r="BE155" s="167">
        <f t="shared" si="68"/>
        <v>0</v>
      </c>
      <c r="BF155" s="203"/>
      <c r="BG155" s="203"/>
    </row>
    <row r="156" spans="1:59" s="118" customFormat="1" x14ac:dyDescent="0.25">
      <c r="A156" s="128" t="str">
        <f>IF(ISBLANK(B156),"",COUNTA($B$11:B156))</f>
        <v/>
      </c>
      <c r="B156" s="200"/>
      <c r="C156" s="150">
        <f t="shared" si="58"/>
        <v>0</v>
      </c>
      <c r="D156" s="151">
        <f t="shared" si="59"/>
        <v>0</v>
      </c>
      <c r="E156" s="199"/>
      <c r="F156" s="199"/>
      <c r="G156" s="151">
        <f t="shared" si="60"/>
        <v>0</v>
      </c>
      <c r="H156" s="199"/>
      <c r="I156" s="199"/>
      <c r="J156" s="199"/>
      <c r="K156" s="151">
        <f t="shared" si="69"/>
        <v>0</v>
      </c>
      <c r="L156" s="199"/>
      <c r="M156" s="199"/>
      <c r="N156" s="152" t="str">
        <f t="shared" si="61"/>
        <v/>
      </c>
      <c r="O156" s="150">
        <f t="shared" si="62"/>
        <v>0</v>
      </c>
      <c r="P156" s="151">
        <f t="shared" si="63"/>
        <v>0</v>
      </c>
      <c r="Q156" s="199"/>
      <c r="R156" s="199"/>
      <c r="S156" s="151">
        <f t="shared" si="64"/>
        <v>0</v>
      </c>
      <c r="T156" s="199"/>
      <c r="U156" s="199"/>
      <c r="V156" s="199"/>
      <c r="W156" s="151">
        <f t="shared" si="55"/>
        <v>0</v>
      </c>
      <c r="X156" s="199"/>
      <c r="Y156" s="199"/>
      <c r="Z156" s="152" t="str">
        <f t="shared" si="65"/>
        <v/>
      </c>
      <c r="AA156" s="150">
        <f t="shared" si="70"/>
        <v>0</v>
      </c>
      <c r="AB156" s="151">
        <f t="shared" si="71"/>
        <v>0</v>
      </c>
      <c r="AC156" s="199"/>
      <c r="AD156" s="199"/>
      <c r="AE156" s="151">
        <f t="shared" si="72"/>
        <v>0</v>
      </c>
      <c r="AF156" s="202"/>
      <c r="AG156" s="333"/>
      <c r="AH156" s="202"/>
      <c r="AI156" s="333"/>
      <c r="AJ156" s="202"/>
      <c r="AK156" s="333"/>
      <c r="AL156" s="151">
        <f t="shared" si="73"/>
        <v>0</v>
      </c>
      <c r="AM156" s="199"/>
      <c r="AN156" s="199"/>
      <c r="AO156" s="167">
        <f t="shared" si="56"/>
        <v>0</v>
      </c>
      <c r="AP156" s="167">
        <f t="shared" si="57"/>
        <v>0</v>
      </c>
      <c r="AQ156" s="152" t="str">
        <f t="shared" si="52"/>
        <v/>
      </c>
      <c r="AR156" s="207">
        <f t="shared" si="53"/>
        <v>0</v>
      </c>
      <c r="AS156" s="167">
        <f t="shared" si="66"/>
        <v>0</v>
      </c>
      <c r="AT156" s="167">
        <f>IFERROR((AR156/SUM('4_Структура пл.соб.'!$F$4:$F$6))*100,0)</f>
        <v>0</v>
      </c>
      <c r="AU156" s="207">
        <f t="shared" si="54"/>
        <v>0</v>
      </c>
      <c r="AV156" s="167">
        <f>IFERROR(AU156/'5_Розрахунок тарифів'!$H$7,0)</f>
        <v>0</v>
      </c>
      <c r="AW156" s="167">
        <f>IFERROR((AU156/SUM('4_Структура пл.соб.'!$F$4:$F$6))*100,0)</f>
        <v>0</v>
      </c>
      <c r="AX156" s="207">
        <f>IFERROR(AH156+(SUM($AC156:$AD156)/100*($AE$14/$AB$14*100))/'4_Структура пл.соб.'!$B$7*'4_Структура пл.соб.'!$B$5,0)</f>
        <v>0</v>
      </c>
      <c r="AY156" s="167">
        <f>IFERROR(AX156/'5_Розрахунок тарифів'!$L$7,0)</f>
        <v>0</v>
      </c>
      <c r="AZ156" s="167">
        <f>IFERROR((AX156/SUM('4_Структура пл.соб.'!$F$4:$F$6))*100,0)</f>
        <v>0</v>
      </c>
      <c r="BA156" s="207">
        <f>IFERROR(AJ156+(SUM($AC156:$AD156)/100*($AE$14/$AB$14*100))/'4_Структура пл.соб.'!$B$7*'4_Структура пл.соб.'!$B$6,0)</f>
        <v>0</v>
      </c>
      <c r="BB156" s="167">
        <f>IFERROR(BA156/'5_Розрахунок тарифів'!$P$7,0)</f>
        <v>0</v>
      </c>
      <c r="BC156" s="167">
        <f>IFERROR((BA156/SUM('4_Структура пл.соб.'!$F$4:$F$6))*100,0)</f>
        <v>0</v>
      </c>
      <c r="BD156" s="167">
        <f t="shared" si="67"/>
        <v>0</v>
      </c>
      <c r="BE156" s="167">
        <f t="shared" si="68"/>
        <v>0</v>
      </c>
      <c r="BF156" s="203"/>
      <c r="BG156" s="203"/>
    </row>
    <row r="157" spans="1:59" s="118" customFormat="1" x14ac:dyDescent="0.25">
      <c r="A157" s="128" t="str">
        <f>IF(ISBLANK(B157),"",COUNTA($B$11:B157))</f>
        <v/>
      </c>
      <c r="B157" s="200"/>
      <c r="C157" s="150">
        <f t="shared" si="58"/>
        <v>0</v>
      </c>
      <c r="D157" s="151">
        <f t="shared" si="59"/>
        <v>0</v>
      </c>
      <c r="E157" s="199"/>
      <c r="F157" s="199"/>
      <c r="G157" s="151">
        <f t="shared" si="60"/>
        <v>0</v>
      </c>
      <c r="H157" s="199"/>
      <c r="I157" s="199"/>
      <c r="J157" s="199"/>
      <c r="K157" s="151">
        <f t="shared" si="69"/>
        <v>0</v>
      </c>
      <c r="L157" s="199"/>
      <c r="M157" s="199"/>
      <c r="N157" s="152" t="str">
        <f t="shared" si="61"/>
        <v/>
      </c>
      <c r="O157" s="150">
        <f t="shared" si="62"/>
        <v>0</v>
      </c>
      <c r="P157" s="151">
        <f t="shared" si="63"/>
        <v>0</v>
      </c>
      <c r="Q157" s="199"/>
      <c r="R157" s="199"/>
      <c r="S157" s="151">
        <f t="shared" si="64"/>
        <v>0</v>
      </c>
      <c r="T157" s="199"/>
      <c r="U157" s="199"/>
      <c r="V157" s="199"/>
      <c r="W157" s="151">
        <f t="shared" si="55"/>
        <v>0</v>
      </c>
      <c r="X157" s="199"/>
      <c r="Y157" s="199"/>
      <c r="Z157" s="152" t="str">
        <f t="shared" si="65"/>
        <v/>
      </c>
      <c r="AA157" s="150">
        <f t="shared" si="70"/>
        <v>0</v>
      </c>
      <c r="AB157" s="151">
        <f t="shared" si="71"/>
        <v>0</v>
      </c>
      <c r="AC157" s="199"/>
      <c r="AD157" s="199"/>
      <c r="AE157" s="151">
        <f t="shared" si="72"/>
        <v>0</v>
      </c>
      <c r="AF157" s="202"/>
      <c r="AG157" s="333"/>
      <c r="AH157" s="202"/>
      <c r="AI157" s="333"/>
      <c r="AJ157" s="202"/>
      <c r="AK157" s="333"/>
      <c r="AL157" s="151">
        <f t="shared" si="73"/>
        <v>0</v>
      </c>
      <c r="AM157" s="199"/>
      <c r="AN157" s="199"/>
      <c r="AO157" s="167">
        <f t="shared" si="56"/>
        <v>0</v>
      </c>
      <c r="AP157" s="167">
        <f t="shared" si="57"/>
        <v>0</v>
      </c>
      <c r="AQ157" s="152" t="str">
        <f t="shared" si="52"/>
        <v/>
      </c>
      <c r="AR157" s="207">
        <f t="shared" si="53"/>
        <v>0</v>
      </c>
      <c r="AS157" s="167">
        <f t="shared" si="66"/>
        <v>0</v>
      </c>
      <c r="AT157" s="167">
        <f>IFERROR((AR157/SUM('4_Структура пл.соб.'!$F$4:$F$6))*100,0)</f>
        <v>0</v>
      </c>
      <c r="AU157" s="207">
        <f t="shared" si="54"/>
        <v>0</v>
      </c>
      <c r="AV157" s="167">
        <f>IFERROR(AU157/'5_Розрахунок тарифів'!$H$7,0)</f>
        <v>0</v>
      </c>
      <c r="AW157" s="167">
        <f>IFERROR((AU157/SUM('4_Структура пл.соб.'!$F$4:$F$6))*100,0)</f>
        <v>0</v>
      </c>
      <c r="AX157" s="207">
        <f>IFERROR(AH157+(SUM($AC157:$AD157)/100*($AE$14/$AB$14*100))/'4_Структура пл.соб.'!$B$7*'4_Структура пл.соб.'!$B$5,0)</f>
        <v>0</v>
      </c>
      <c r="AY157" s="167">
        <f>IFERROR(AX157/'5_Розрахунок тарифів'!$L$7,0)</f>
        <v>0</v>
      </c>
      <c r="AZ157" s="167">
        <f>IFERROR((AX157/SUM('4_Структура пл.соб.'!$F$4:$F$6))*100,0)</f>
        <v>0</v>
      </c>
      <c r="BA157" s="207">
        <f>IFERROR(AJ157+(SUM($AC157:$AD157)/100*($AE$14/$AB$14*100))/'4_Структура пл.соб.'!$B$7*'4_Структура пл.соб.'!$B$6,0)</f>
        <v>0</v>
      </c>
      <c r="BB157" s="167">
        <f>IFERROR(BA157/'5_Розрахунок тарифів'!$P$7,0)</f>
        <v>0</v>
      </c>
      <c r="BC157" s="167">
        <f>IFERROR((BA157/SUM('4_Структура пл.соб.'!$F$4:$F$6))*100,0)</f>
        <v>0</v>
      </c>
      <c r="BD157" s="167">
        <f t="shared" si="67"/>
        <v>0</v>
      </c>
      <c r="BE157" s="167">
        <f t="shared" si="68"/>
        <v>0</v>
      </c>
      <c r="BF157" s="203"/>
      <c r="BG157" s="203"/>
    </row>
    <row r="158" spans="1:59" s="118" customFormat="1" x14ac:dyDescent="0.25">
      <c r="A158" s="128" t="str">
        <f>IF(ISBLANK(B158),"",COUNTA($B$11:B158))</f>
        <v/>
      </c>
      <c r="B158" s="200"/>
      <c r="C158" s="150">
        <f t="shared" si="58"/>
        <v>0</v>
      </c>
      <c r="D158" s="151">
        <f t="shared" si="59"/>
        <v>0</v>
      </c>
      <c r="E158" s="199"/>
      <c r="F158" s="199"/>
      <c r="G158" s="151">
        <f t="shared" si="60"/>
        <v>0</v>
      </c>
      <c r="H158" s="199"/>
      <c r="I158" s="199"/>
      <c r="J158" s="199"/>
      <c r="K158" s="151">
        <f t="shared" si="69"/>
        <v>0</v>
      </c>
      <c r="L158" s="199"/>
      <c r="M158" s="199"/>
      <c r="N158" s="152" t="str">
        <f t="shared" si="61"/>
        <v/>
      </c>
      <c r="O158" s="150">
        <f t="shared" si="62"/>
        <v>0</v>
      </c>
      <c r="P158" s="151">
        <f t="shared" si="63"/>
        <v>0</v>
      </c>
      <c r="Q158" s="199"/>
      <c r="R158" s="199"/>
      <c r="S158" s="151">
        <f t="shared" si="64"/>
        <v>0</v>
      </c>
      <c r="T158" s="199"/>
      <c r="U158" s="199"/>
      <c r="V158" s="199"/>
      <c r="W158" s="151">
        <f t="shared" si="55"/>
        <v>0</v>
      </c>
      <c r="X158" s="199"/>
      <c r="Y158" s="199"/>
      <c r="Z158" s="152" t="str">
        <f t="shared" si="65"/>
        <v/>
      </c>
      <c r="AA158" s="150">
        <f t="shared" si="70"/>
        <v>0</v>
      </c>
      <c r="AB158" s="151">
        <f t="shared" si="71"/>
        <v>0</v>
      </c>
      <c r="AC158" s="199"/>
      <c r="AD158" s="199"/>
      <c r="AE158" s="151">
        <f t="shared" si="72"/>
        <v>0</v>
      </c>
      <c r="AF158" s="202"/>
      <c r="AG158" s="333"/>
      <c r="AH158" s="202"/>
      <c r="AI158" s="333"/>
      <c r="AJ158" s="202"/>
      <c r="AK158" s="333"/>
      <c r="AL158" s="151">
        <f t="shared" si="73"/>
        <v>0</v>
      </c>
      <c r="AM158" s="199"/>
      <c r="AN158" s="199"/>
      <c r="AO158" s="167">
        <f t="shared" si="56"/>
        <v>0</v>
      </c>
      <c r="AP158" s="167">
        <f t="shared" si="57"/>
        <v>0</v>
      </c>
      <c r="AQ158" s="152" t="str">
        <f t="shared" si="52"/>
        <v/>
      </c>
      <c r="AR158" s="207">
        <f t="shared" si="53"/>
        <v>0</v>
      </c>
      <c r="AS158" s="167">
        <f t="shared" si="66"/>
        <v>0</v>
      </c>
      <c r="AT158" s="167">
        <f>IFERROR((AR158/SUM('4_Структура пл.соб.'!$F$4:$F$6))*100,0)</f>
        <v>0</v>
      </c>
      <c r="AU158" s="207">
        <f t="shared" si="54"/>
        <v>0</v>
      </c>
      <c r="AV158" s="167">
        <f>IFERROR(AU158/'5_Розрахунок тарифів'!$H$7,0)</f>
        <v>0</v>
      </c>
      <c r="AW158" s="167">
        <f>IFERROR((AU158/SUM('4_Структура пл.соб.'!$F$4:$F$6))*100,0)</f>
        <v>0</v>
      </c>
      <c r="AX158" s="207">
        <f>IFERROR(AH158+(SUM($AC158:$AD158)/100*($AE$14/$AB$14*100))/'4_Структура пл.соб.'!$B$7*'4_Структура пл.соб.'!$B$5,0)</f>
        <v>0</v>
      </c>
      <c r="AY158" s="167">
        <f>IFERROR(AX158/'5_Розрахунок тарифів'!$L$7,0)</f>
        <v>0</v>
      </c>
      <c r="AZ158" s="167">
        <f>IFERROR((AX158/SUM('4_Структура пл.соб.'!$F$4:$F$6))*100,0)</f>
        <v>0</v>
      </c>
      <c r="BA158" s="207">
        <f>IFERROR(AJ158+(SUM($AC158:$AD158)/100*($AE$14/$AB$14*100))/'4_Структура пл.соб.'!$B$7*'4_Структура пл.соб.'!$B$6,0)</f>
        <v>0</v>
      </c>
      <c r="BB158" s="167">
        <f>IFERROR(BA158/'5_Розрахунок тарифів'!$P$7,0)</f>
        <v>0</v>
      </c>
      <c r="BC158" s="167">
        <f>IFERROR((BA158/SUM('4_Структура пл.соб.'!$F$4:$F$6))*100,0)</f>
        <v>0</v>
      </c>
      <c r="BD158" s="167">
        <f t="shared" si="67"/>
        <v>0</v>
      </c>
      <c r="BE158" s="167">
        <f t="shared" si="68"/>
        <v>0</v>
      </c>
      <c r="BF158" s="203"/>
      <c r="BG158" s="203"/>
    </row>
    <row r="159" spans="1:59" s="118" customFormat="1" x14ac:dyDescent="0.25">
      <c r="A159" s="128" t="str">
        <f>IF(ISBLANK(B159),"",COUNTA($B$11:B159))</f>
        <v/>
      </c>
      <c r="B159" s="200"/>
      <c r="C159" s="150">
        <f t="shared" si="58"/>
        <v>0</v>
      </c>
      <c r="D159" s="151">
        <f t="shared" si="59"/>
        <v>0</v>
      </c>
      <c r="E159" s="199"/>
      <c r="F159" s="199"/>
      <c r="G159" s="151">
        <f t="shared" si="60"/>
        <v>0</v>
      </c>
      <c r="H159" s="199"/>
      <c r="I159" s="199"/>
      <c r="J159" s="199"/>
      <c r="K159" s="151">
        <f t="shared" si="69"/>
        <v>0</v>
      </c>
      <c r="L159" s="199"/>
      <c r="M159" s="199"/>
      <c r="N159" s="152" t="str">
        <f t="shared" si="61"/>
        <v/>
      </c>
      <c r="O159" s="150">
        <f t="shared" si="62"/>
        <v>0</v>
      </c>
      <c r="P159" s="151">
        <f t="shared" si="63"/>
        <v>0</v>
      </c>
      <c r="Q159" s="199"/>
      <c r="R159" s="199"/>
      <c r="S159" s="151">
        <f t="shared" si="64"/>
        <v>0</v>
      </c>
      <c r="T159" s="199"/>
      <c r="U159" s="199"/>
      <c r="V159" s="199"/>
      <c r="W159" s="151">
        <f t="shared" si="55"/>
        <v>0</v>
      </c>
      <c r="X159" s="199"/>
      <c r="Y159" s="199"/>
      <c r="Z159" s="152" t="str">
        <f t="shared" si="65"/>
        <v/>
      </c>
      <c r="AA159" s="150">
        <f t="shared" si="70"/>
        <v>0</v>
      </c>
      <c r="AB159" s="151">
        <f t="shared" si="71"/>
        <v>0</v>
      </c>
      <c r="AC159" s="199"/>
      <c r="AD159" s="199"/>
      <c r="AE159" s="151">
        <f t="shared" si="72"/>
        <v>0</v>
      </c>
      <c r="AF159" s="202"/>
      <c r="AG159" s="333"/>
      <c r="AH159" s="202"/>
      <c r="AI159" s="333"/>
      <c r="AJ159" s="202"/>
      <c r="AK159" s="333"/>
      <c r="AL159" s="151">
        <f t="shared" si="73"/>
        <v>0</v>
      </c>
      <c r="AM159" s="199"/>
      <c r="AN159" s="199"/>
      <c r="AO159" s="167">
        <f t="shared" si="56"/>
        <v>0</v>
      </c>
      <c r="AP159" s="167">
        <f t="shared" si="57"/>
        <v>0</v>
      </c>
      <c r="AQ159" s="152" t="str">
        <f t="shared" si="52"/>
        <v/>
      </c>
      <c r="AR159" s="207">
        <f t="shared" si="53"/>
        <v>0</v>
      </c>
      <c r="AS159" s="167">
        <f t="shared" si="66"/>
        <v>0</v>
      </c>
      <c r="AT159" s="167">
        <f>IFERROR((AR159/SUM('4_Структура пл.соб.'!$F$4:$F$6))*100,0)</f>
        <v>0</v>
      </c>
      <c r="AU159" s="207">
        <f t="shared" si="54"/>
        <v>0</v>
      </c>
      <c r="AV159" s="167">
        <f>IFERROR(AU159/'5_Розрахунок тарифів'!$H$7,0)</f>
        <v>0</v>
      </c>
      <c r="AW159" s="167">
        <f>IFERROR((AU159/SUM('4_Структура пл.соб.'!$F$4:$F$6))*100,0)</f>
        <v>0</v>
      </c>
      <c r="AX159" s="207">
        <f>IFERROR(AH159+(SUM($AC159:$AD159)/100*($AE$14/$AB$14*100))/'4_Структура пл.соб.'!$B$7*'4_Структура пл.соб.'!$B$5,0)</f>
        <v>0</v>
      </c>
      <c r="AY159" s="167">
        <f>IFERROR(AX159/'5_Розрахунок тарифів'!$L$7,0)</f>
        <v>0</v>
      </c>
      <c r="AZ159" s="167">
        <f>IFERROR((AX159/SUM('4_Структура пл.соб.'!$F$4:$F$6))*100,0)</f>
        <v>0</v>
      </c>
      <c r="BA159" s="207">
        <f>IFERROR(AJ159+(SUM($AC159:$AD159)/100*($AE$14/$AB$14*100))/'4_Структура пл.соб.'!$B$7*'4_Структура пл.соб.'!$B$6,0)</f>
        <v>0</v>
      </c>
      <c r="BB159" s="167">
        <f>IFERROR(BA159/'5_Розрахунок тарифів'!$P$7,0)</f>
        <v>0</v>
      </c>
      <c r="BC159" s="167">
        <f>IFERROR((BA159/SUM('4_Структура пл.соб.'!$F$4:$F$6))*100,0)</f>
        <v>0</v>
      </c>
      <c r="BD159" s="167">
        <f t="shared" si="67"/>
        <v>0</v>
      </c>
      <c r="BE159" s="167">
        <f t="shared" si="68"/>
        <v>0</v>
      </c>
      <c r="BF159" s="203"/>
      <c r="BG159" s="203"/>
    </row>
    <row r="160" spans="1:59" s="118" customFormat="1" x14ac:dyDescent="0.25">
      <c r="A160" s="128" t="str">
        <f>IF(ISBLANK(B160),"",COUNTA($B$11:B160))</f>
        <v/>
      </c>
      <c r="B160" s="200"/>
      <c r="C160" s="150">
        <f t="shared" si="58"/>
        <v>0</v>
      </c>
      <c r="D160" s="151">
        <f t="shared" si="59"/>
        <v>0</v>
      </c>
      <c r="E160" s="199"/>
      <c r="F160" s="199"/>
      <c r="G160" s="151">
        <f t="shared" si="60"/>
        <v>0</v>
      </c>
      <c r="H160" s="199"/>
      <c r="I160" s="199"/>
      <c r="J160" s="199"/>
      <c r="K160" s="151">
        <f t="shared" si="69"/>
        <v>0</v>
      </c>
      <c r="L160" s="199"/>
      <c r="M160" s="199"/>
      <c r="N160" s="152" t="str">
        <f t="shared" si="61"/>
        <v/>
      </c>
      <c r="O160" s="150">
        <f t="shared" si="62"/>
        <v>0</v>
      </c>
      <c r="P160" s="151">
        <f t="shared" si="63"/>
        <v>0</v>
      </c>
      <c r="Q160" s="199"/>
      <c r="R160" s="199"/>
      <c r="S160" s="151">
        <f t="shared" si="64"/>
        <v>0</v>
      </c>
      <c r="T160" s="199"/>
      <c r="U160" s="199"/>
      <c r="V160" s="199"/>
      <c r="W160" s="151">
        <f t="shared" si="55"/>
        <v>0</v>
      </c>
      <c r="X160" s="199"/>
      <c r="Y160" s="199"/>
      <c r="Z160" s="152" t="str">
        <f t="shared" si="65"/>
        <v/>
      </c>
      <c r="AA160" s="150">
        <f t="shared" si="70"/>
        <v>0</v>
      </c>
      <c r="AB160" s="151">
        <f t="shared" si="71"/>
        <v>0</v>
      </c>
      <c r="AC160" s="199"/>
      <c r="AD160" s="199"/>
      <c r="AE160" s="151">
        <f t="shared" si="72"/>
        <v>0</v>
      </c>
      <c r="AF160" s="202"/>
      <c r="AG160" s="333"/>
      <c r="AH160" s="202"/>
      <c r="AI160" s="333"/>
      <c r="AJ160" s="202"/>
      <c r="AK160" s="333"/>
      <c r="AL160" s="151">
        <f t="shared" si="73"/>
        <v>0</v>
      </c>
      <c r="AM160" s="199"/>
      <c r="AN160" s="199"/>
      <c r="AO160" s="167">
        <f t="shared" si="56"/>
        <v>0</v>
      </c>
      <c r="AP160" s="167">
        <f t="shared" si="57"/>
        <v>0</v>
      </c>
      <c r="AQ160" s="152" t="str">
        <f t="shared" si="52"/>
        <v/>
      </c>
      <c r="AR160" s="207">
        <f t="shared" si="53"/>
        <v>0</v>
      </c>
      <c r="AS160" s="167">
        <f t="shared" si="66"/>
        <v>0</v>
      </c>
      <c r="AT160" s="167">
        <f>IFERROR((AR160/SUM('4_Структура пл.соб.'!$F$4:$F$6))*100,0)</f>
        <v>0</v>
      </c>
      <c r="AU160" s="207">
        <f t="shared" si="54"/>
        <v>0</v>
      </c>
      <c r="AV160" s="167">
        <f>IFERROR(AU160/'5_Розрахунок тарифів'!$H$7,0)</f>
        <v>0</v>
      </c>
      <c r="AW160" s="167">
        <f>IFERROR((AU160/SUM('4_Структура пл.соб.'!$F$4:$F$6))*100,0)</f>
        <v>0</v>
      </c>
      <c r="AX160" s="207">
        <f>IFERROR(AH160+(SUM($AC160:$AD160)/100*($AE$14/$AB$14*100))/'4_Структура пл.соб.'!$B$7*'4_Структура пл.соб.'!$B$5,0)</f>
        <v>0</v>
      </c>
      <c r="AY160" s="167">
        <f>IFERROR(AX160/'5_Розрахунок тарифів'!$L$7,0)</f>
        <v>0</v>
      </c>
      <c r="AZ160" s="167">
        <f>IFERROR((AX160/SUM('4_Структура пл.соб.'!$F$4:$F$6))*100,0)</f>
        <v>0</v>
      </c>
      <c r="BA160" s="207">
        <f>IFERROR(AJ160+(SUM($AC160:$AD160)/100*($AE$14/$AB$14*100))/'4_Структура пл.соб.'!$B$7*'4_Структура пл.соб.'!$B$6,0)</f>
        <v>0</v>
      </c>
      <c r="BB160" s="167">
        <f>IFERROR(BA160/'5_Розрахунок тарифів'!$P$7,0)</f>
        <v>0</v>
      </c>
      <c r="BC160" s="167">
        <f>IFERROR((BA160/SUM('4_Структура пл.соб.'!$F$4:$F$6))*100,0)</f>
        <v>0</v>
      </c>
      <c r="BD160" s="167">
        <f t="shared" si="67"/>
        <v>0</v>
      </c>
      <c r="BE160" s="167">
        <f t="shared" si="68"/>
        <v>0</v>
      </c>
      <c r="BF160" s="203"/>
      <c r="BG160" s="203"/>
    </row>
    <row r="161" spans="1:59" s="118" customFormat="1" x14ac:dyDescent="0.25">
      <c r="A161" s="128" t="str">
        <f>IF(ISBLANK(B161),"",COUNTA($B$11:B161))</f>
        <v/>
      </c>
      <c r="B161" s="200"/>
      <c r="C161" s="150">
        <f t="shared" si="58"/>
        <v>0</v>
      </c>
      <c r="D161" s="151">
        <f t="shared" si="59"/>
        <v>0</v>
      </c>
      <c r="E161" s="199"/>
      <c r="F161" s="199"/>
      <c r="G161" s="151">
        <f t="shared" si="60"/>
        <v>0</v>
      </c>
      <c r="H161" s="199"/>
      <c r="I161" s="199"/>
      <c r="J161" s="199"/>
      <c r="K161" s="151">
        <f t="shared" si="69"/>
        <v>0</v>
      </c>
      <c r="L161" s="199"/>
      <c r="M161" s="199"/>
      <c r="N161" s="152" t="str">
        <f t="shared" si="61"/>
        <v/>
      </c>
      <c r="O161" s="150">
        <f t="shared" si="62"/>
        <v>0</v>
      </c>
      <c r="P161" s="151">
        <f t="shared" si="63"/>
        <v>0</v>
      </c>
      <c r="Q161" s="199"/>
      <c r="R161" s="199"/>
      <c r="S161" s="151">
        <f t="shared" si="64"/>
        <v>0</v>
      </c>
      <c r="T161" s="199"/>
      <c r="U161" s="199"/>
      <c r="V161" s="199"/>
      <c r="W161" s="151">
        <f t="shared" si="55"/>
        <v>0</v>
      </c>
      <c r="X161" s="199"/>
      <c r="Y161" s="199"/>
      <c r="Z161" s="152" t="str">
        <f t="shared" si="65"/>
        <v/>
      </c>
      <c r="AA161" s="150">
        <f t="shared" si="70"/>
        <v>0</v>
      </c>
      <c r="AB161" s="151">
        <f t="shared" si="71"/>
        <v>0</v>
      </c>
      <c r="AC161" s="199"/>
      <c r="AD161" s="199"/>
      <c r="AE161" s="151">
        <f t="shared" si="72"/>
        <v>0</v>
      </c>
      <c r="AF161" s="202"/>
      <c r="AG161" s="333"/>
      <c r="AH161" s="202"/>
      <c r="AI161" s="333"/>
      <c r="AJ161" s="202"/>
      <c r="AK161" s="333"/>
      <c r="AL161" s="151">
        <f t="shared" si="73"/>
        <v>0</v>
      </c>
      <c r="AM161" s="199"/>
      <c r="AN161" s="199"/>
      <c r="AO161" s="167">
        <f t="shared" si="56"/>
        <v>0</v>
      </c>
      <c r="AP161" s="167">
        <f t="shared" si="57"/>
        <v>0</v>
      </c>
      <c r="AQ161" s="152" t="str">
        <f t="shared" si="52"/>
        <v/>
      </c>
      <c r="AR161" s="207">
        <f t="shared" si="53"/>
        <v>0</v>
      </c>
      <c r="AS161" s="167">
        <f t="shared" si="66"/>
        <v>0</v>
      </c>
      <c r="AT161" s="167">
        <f>IFERROR((AR161/SUM('4_Структура пл.соб.'!$F$4:$F$6))*100,0)</f>
        <v>0</v>
      </c>
      <c r="AU161" s="207">
        <f t="shared" si="54"/>
        <v>0</v>
      </c>
      <c r="AV161" s="167">
        <f>IFERROR(AU161/'5_Розрахунок тарифів'!$H$7,0)</f>
        <v>0</v>
      </c>
      <c r="AW161" s="167">
        <f>IFERROR((AU161/SUM('4_Структура пл.соб.'!$F$4:$F$6))*100,0)</f>
        <v>0</v>
      </c>
      <c r="AX161" s="207">
        <f>IFERROR(AH161+(SUM($AC161:$AD161)/100*($AE$14/$AB$14*100))/'4_Структура пл.соб.'!$B$7*'4_Структура пл.соб.'!$B$5,0)</f>
        <v>0</v>
      </c>
      <c r="AY161" s="167">
        <f>IFERROR(AX161/'5_Розрахунок тарифів'!$L$7,0)</f>
        <v>0</v>
      </c>
      <c r="AZ161" s="167">
        <f>IFERROR((AX161/SUM('4_Структура пл.соб.'!$F$4:$F$6))*100,0)</f>
        <v>0</v>
      </c>
      <c r="BA161" s="207">
        <f>IFERROR(AJ161+(SUM($AC161:$AD161)/100*($AE$14/$AB$14*100))/'4_Структура пл.соб.'!$B$7*'4_Структура пл.соб.'!$B$6,0)</f>
        <v>0</v>
      </c>
      <c r="BB161" s="167">
        <f>IFERROR(BA161/'5_Розрахунок тарифів'!$P$7,0)</f>
        <v>0</v>
      </c>
      <c r="BC161" s="167">
        <f>IFERROR((BA161/SUM('4_Структура пл.соб.'!$F$4:$F$6))*100,0)</f>
        <v>0</v>
      </c>
      <c r="BD161" s="167">
        <f t="shared" si="67"/>
        <v>0</v>
      </c>
      <c r="BE161" s="167">
        <f t="shared" si="68"/>
        <v>0</v>
      </c>
      <c r="BF161" s="203"/>
      <c r="BG161" s="203"/>
    </row>
    <row r="162" spans="1:59" s="118" customFormat="1" x14ac:dyDescent="0.25">
      <c r="A162" s="128" t="str">
        <f>IF(ISBLANK(B162),"",COUNTA($B$11:B162))</f>
        <v/>
      </c>
      <c r="B162" s="200"/>
      <c r="C162" s="150">
        <f t="shared" si="58"/>
        <v>0</v>
      </c>
      <c r="D162" s="151">
        <f t="shared" si="59"/>
        <v>0</v>
      </c>
      <c r="E162" s="199"/>
      <c r="F162" s="199"/>
      <c r="G162" s="151">
        <f t="shared" si="60"/>
        <v>0</v>
      </c>
      <c r="H162" s="199"/>
      <c r="I162" s="199"/>
      <c r="J162" s="199"/>
      <c r="K162" s="151">
        <f t="shared" si="69"/>
        <v>0</v>
      </c>
      <c r="L162" s="199"/>
      <c r="M162" s="199"/>
      <c r="N162" s="152" t="str">
        <f t="shared" si="61"/>
        <v/>
      </c>
      <c r="O162" s="150">
        <f t="shared" si="62"/>
        <v>0</v>
      </c>
      <c r="P162" s="151">
        <f t="shared" si="63"/>
        <v>0</v>
      </c>
      <c r="Q162" s="199"/>
      <c r="R162" s="199"/>
      <c r="S162" s="151">
        <f t="shared" si="64"/>
        <v>0</v>
      </c>
      <c r="T162" s="199"/>
      <c r="U162" s="199"/>
      <c r="V162" s="199"/>
      <c r="W162" s="151">
        <f t="shared" si="55"/>
        <v>0</v>
      </c>
      <c r="X162" s="199"/>
      <c r="Y162" s="199"/>
      <c r="Z162" s="152" t="str">
        <f t="shared" si="65"/>
        <v/>
      </c>
      <c r="AA162" s="150">
        <f t="shared" si="70"/>
        <v>0</v>
      </c>
      <c r="AB162" s="151">
        <f t="shared" si="71"/>
        <v>0</v>
      </c>
      <c r="AC162" s="199"/>
      <c r="AD162" s="199"/>
      <c r="AE162" s="151">
        <f t="shared" si="72"/>
        <v>0</v>
      </c>
      <c r="AF162" s="202"/>
      <c r="AG162" s="333"/>
      <c r="AH162" s="202"/>
      <c r="AI162" s="333"/>
      <c r="AJ162" s="202"/>
      <c r="AK162" s="333"/>
      <c r="AL162" s="151">
        <f t="shared" si="73"/>
        <v>0</v>
      </c>
      <c r="AM162" s="199"/>
      <c r="AN162" s="199"/>
      <c r="AO162" s="167">
        <f t="shared" si="56"/>
        <v>0</v>
      </c>
      <c r="AP162" s="167">
        <f t="shared" si="57"/>
        <v>0</v>
      </c>
      <c r="AQ162" s="152" t="str">
        <f t="shared" si="52"/>
        <v/>
      </c>
      <c r="AR162" s="207">
        <f t="shared" si="53"/>
        <v>0</v>
      </c>
      <c r="AS162" s="167">
        <f t="shared" si="66"/>
        <v>0</v>
      </c>
      <c r="AT162" s="167">
        <f>IFERROR((AR162/SUM('4_Структура пл.соб.'!$F$4:$F$6))*100,0)</f>
        <v>0</v>
      </c>
      <c r="AU162" s="207">
        <f t="shared" si="54"/>
        <v>0</v>
      </c>
      <c r="AV162" s="167">
        <f>IFERROR(AU162/'5_Розрахунок тарифів'!$H$7,0)</f>
        <v>0</v>
      </c>
      <c r="AW162" s="167">
        <f>IFERROR((AU162/SUM('4_Структура пл.соб.'!$F$4:$F$6))*100,0)</f>
        <v>0</v>
      </c>
      <c r="AX162" s="207">
        <f>IFERROR(AH162+(SUM($AC162:$AD162)/100*($AE$14/$AB$14*100))/'4_Структура пл.соб.'!$B$7*'4_Структура пл.соб.'!$B$5,0)</f>
        <v>0</v>
      </c>
      <c r="AY162" s="167">
        <f>IFERROR(AX162/'5_Розрахунок тарифів'!$L$7,0)</f>
        <v>0</v>
      </c>
      <c r="AZ162" s="167">
        <f>IFERROR((AX162/SUM('4_Структура пл.соб.'!$F$4:$F$6))*100,0)</f>
        <v>0</v>
      </c>
      <c r="BA162" s="207">
        <f>IFERROR(AJ162+(SUM($AC162:$AD162)/100*($AE$14/$AB$14*100))/'4_Структура пл.соб.'!$B$7*'4_Структура пл.соб.'!$B$6,0)</f>
        <v>0</v>
      </c>
      <c r="BB162" s="167">
        <f>IFERROR(BA162/'5_Розрахунок тарифів'!$P$7,0)</f>
        <v>0</v>
      </c>
      <c r="BC162" s="167">
        <f>IFERROR((BA162/SUM('4_Структура пл.соб.'!$F$4:$F$6))*100,0)</f>
        <v>0</v>
      </c>
      <c r="BD162" s="167">
        <f t="shared" si="67"/>
        <v>0</v>
      </c>
      <c r="BE162" s="167">
        <f t="shared" si="68"/>
        <v>0</v>
      </c>
      <c r="BF162" s="203"/>
      <c r="BG162" s="203"/>
    </row>
    <row r="163" spans="1:59" s="118" customFormat="1" x14ac:dyDescent="0.25">
      <c r="A163" s="128" t="str">
        <f>IF(ISBLANK(B163),"",COUNTA($B$11:B163))</f>
        <v/>
      </c>
      <c r="B163" s="200"/>
      <c r="C163" s="150">
        <f t="shared" si="58"/>
        <v>0</v>
      </c>
      <c r="D163" s="151">
        <f t="shared" si="59"/>
        <v>0</v>
      </c>
      <c r="E163" s="199"/>
      <c r="F163" s="199"/>
      <c r="G163" s="151">
        <f t="shared" si="60"/>
        <v>0</v>
      </c>
      <c r="H163" s="199"/>
      <c r="I163" s="199"/>
      <c r="J163" s="199"/>
      <c r="K163" s="151">
        <f t="shared" si="69"/>
        <v>0</v>
      </c>
      <c r="L163" s="199"/>
      <c r="M163" s="199"/>
      <c r="N163" s="152" t="str">
        <f t="shared" si="61"/>
        <v/>
      </c>
      <c r="O163" s="150">
        <f t="shared" si="62"/>
        <v>0</v>
      </c>
      <c r="P163" s="151">
        <f t="shared" si="63"/>
        <v>0</v>
      </c>
      <c r="Q163" s="199"/>
      <c r="R163" s="199"/>
      <c r="S163" s="151">
        <f t="shared" si="64"/>
        <v>0</v>
      </c>
      <c r="T163" s="199"/>
      <c r="U163" s="199"/>
      <c r="V163" s="199"/>
      <c r="W163" s="151">
        <f t="shared" si="55"/>
        <v>0</v>
      </c>
      <c r="X163" s="199"/>
      <c r="Y163" s="199"/>
      <c r="Z163" s="152" t="str">
        <f t="shared" si="65"/>
        <v/>
      </c>
      <c r="AA163" s="150">
        <f t="shared" si="70"/>
        <v>0</v>
      </c>
      <c r="AB163" s="151">
        <f t="shared" si="71"/>
        <v>0</v>
      </c>
      <c r="AC163" s="199"/>
      <c r="AD163" s="199"/>
      <c r="AE163" s="151">
        <f t="shared" si="72"/>
        <v>0</v>
      </c>
      <c r="AF163" s="202"/>
      <c r="AG163" s="333"/>
      <c r="AH163" s="202"/>
      <c r="AI163" s="333"/>
      <c r="AJ163" s="202"/>
      <c r="AK163" s="333"/>
      <c r="AL163" s="151">
        <f t="shared" si="73"/>
        <v>0</v>
      </c>
      <c r="AM163" s="199"/>
      <c r="AN163" s="199"/>
      <c r="AO163" s="167">
        <f t="shared" si="56"/>
        <v>0</v>
      </c>
      <c r="AP163" s="167">
        <f t="shared" si="57"/>
        <v>0</v>
      </c>
      <c r="AQ163" s="152" t="str">
        <f t="shared" si="52"/>
        <v/>
      </c>
      <c r="AR163" s="207">
        <f t="shared" si="53"/>
        <v>0</v>
      </c>
      <c r="AS163" s="167">
        <f t="shared" si="66"/>
        <v>0</v>
      </c>
      <c r="AT163" s="167">
        <f>IFERROR((AR163/SUM('4_Структура пл.соб.'!$F$4:$F$6))*100,0)</f>
        <v>0</v>
      </c>
      <c r="AU163" s="207">
        <f t="shared" si="54"/>
        <v>0</v>
      </c>
      <c r="AV163" s="167">
        <f>IFERROR(AU163/'5_Розрахунок тарифів'!$H$7,0)</f>
        <v>0</v>
      </c>
      <c r="AW163" s="167">
        <f>IFERROR((AU163/SUM('4_Структура пл.соб.'!$F$4:$F$6))*100,0)</f>
        <v>0</v>
      </c>
      <c r="AX163" s="207">
        <f>IFERROR(AH163+(SUM($AC163:$AD163)/100*($AE$14/$AB$14*100))/'4_Структура пл.соб.'!$B$7*'4_Структура пл.соб.'!$B$5,0)</f>
        <v>0</v>
      </c>
      <c r="AY163" s="167">
        <f>IFERROR(AX163/'5_Розрахунок тарифів'!$L$7,0)</f>
        <v>0</v>
      </c>
      <c r="AZ163" s="167">
        <f>IFERROR((AX163/SUM('4_Структура пл.соб.'!$F$4:$F$6))*100,0)</f>
        <v>0</v>
      </c>
      <c r="BA163" s="207">
        <f>IFERROR(AJ163+(SUM($AC163:$AD163)/100*($AE$14/$AB$14*100))/'4_Структура пл.соб.'!$B$7*'4_Структура пл.соб.'!$B$6,0)</f>
        <v>0</v>
      </c>
      <c r="BB163" s="167">
        <f>IFERROR(BA163/'5_Розрахунок тарифів'!$P$7,0)</f>
        <v>0</v>
      </c>
      <c r="BC163" s="167">
        <f>IFERROR((BA163/SUM('4_Структура пл.соб.'!$F$4:$F$6))*100,0)</f>
        <v>0</v>
      </c>
      <c r="BD163" s="167">
        <f t="shared" si="67"/>
        <v>0</v>
      </c>
      <c r="BE163" s="167">
        <f t="shared" si="68"/>
        <v>0</v>
      </c>
      <c r="BF163" s="203"/>
      <c r="BG163" s="203"/>
    </row>
    <row r="164" spans="1:59" s="118" customFormat="1" x14ac:dyDescent="0.25">
      <c r="A164" s="128" t="str">
        <f>IF(ISBLANK(B164),"",COUNTA($B$11:B164))</f>
        <v/>
      </c>
      <c r="B164" s="200"/>
      <c r="C164" s="150">
        <f t="shared" si="58"/>
        <v>0</v>
      </c>
      <c r="D164" s="151">
        <f t="shared" si="59"/>
        <v>0</v>
      </c>
      <c r="E164" s="199"/>
      <c r="F164" s="199"/>
      <c r="G164" s="151">
        <f t="shared" si="60"/>
        <v>0</v>
      </c>
      <c r="H164" s="199"/>
      <c r="I164" s="199"/>
      <c r="J164" s="199"/>
      <c r="K164" s="151">
        <f t="shared" si="69"/>
        <v>0</v>
      </c>
      <c r="L164" s="199"/>
      <c r="M164" s="199"/>
      <c r="N164" s="152" t="str">
        <f t="shared" si="61"/>
        <v/>
      </c>
      <c r="O164" s="150">
        <f t="shared" si="62"/>
        <v>0</v>
      </c>
      <c r="P164" s="151">
        <f t="shared" si="63"/>
        <v>0</v>
      </c>
      <c r="Q164" s="199"/>
      <c r="R164" s="199"/>
      <c r="S164" s="151">
        <f t="shared" si="64"/>
        <v>0</v>
      </c>
      <c r="T164" s="199"/>
      <c r="U164" s="199"/>
      <c r="V164" s="199"/>
      <c r="W164" s="151">
        <f t="shared" si="55"/>
        <v>0</v>
      </c>
      <c r="X164" s="199"/>
      <c r="Y164" s="199"/>
      <c r="Z164" s="152" t="str">
        <f t="shared" si="65"/>
        <v/>
      </c>
      <c r="AA164" s="150">
        <f t="shared" si="70"/>
        <v>0</v>
      </c>
      <c r="AB164" s="151">
        <f t="shared" si="71"/>
        <v>0</v>
      </c>
      <c r="AC164" s="199"/>
      <c r="AD164" s="199"/>
      <c r="AE164" s="151">
        <f t="shared" si="72"/>
        <v>0</v>
      </c>
      <c r="AF164" s="202"/>
      <c r="AG164" s="333"/>
      <c r="AH164" s="202"/>
      <c r="AI164" s="333"/>
      <c r="AJ164" s="202"/>
      <c r="AK164" s="333"/>
      <c r="AL164" s="151">
        <f t="shared" si="73"/>
        <v>0</v>
      </c>
      <c r="AM164" s="199"/>
      <c r="AN164" s="199"/>
      <c r="AO164" s="167">
        <f t="shared" si="56"/>
        <v>0</v>
      </c>
      <c r="AP164" s="167">
        <f t="shared" si="57"/>
        <v>0</v>
      </c>
      <c r="AQ164" s="152" t="str">
        <f t="shared" si="52"/>
        <v/>
      </c>
      <c r="AR164" s="207">
        <f t="shared" si="53"/>
        <v>0</v>
      </c>
      <c r="AS164" s="167">
        <f t="shared" si="66"/>
        <v>0</v>
      </c>
      <c r="AT164" s="167">
        <f>IFERROR((AR164/SUM('4_Структура пл.соб.'!$F$4:$F$6))*100,0)</f>
        <v>0</v>
      </c>
      <c r="AU164" s="207">
        <f t="shared" si="54"/>
        <v>0</v>
      </c>
      <c r="AV164" s="167">
        <f>IFERROR(AU164/'5_Розрахунок тарифів'!$H$7,0)</f>
        <v>0</v>
      </c>
      <c r="AW164" s="167">
        <f>IFERROR((AU164/SUM('4_Структура пл.соб.'!$F$4:$F$6))*100,0)</f>
        <v>0</v>
      </c>
      <c r="AX164" s="207">
        <f>IFERROR(AH164+(SUM($AC164:$AD164)/100*($AE$14/$AB$14*100))/'4_Структура пл.соб.'!$B$7*'4_Структура пл.соб.'!$B$5,0)</f>
        <v>0</v>
      </c>
      <c r="AY164" s="167">
        <f>IFERROR(AX164/'5_Розрахунок тарифів'!$L$7,0)</f>
        <v>0</v>
      </c>
      <c r="AZ164" s="167">
        <f>IFERROR((AX164/SUM('4_Структура пл.соб.'!$F$4:$F$6))*100,0)</f>
        <v>0</v>
      </c>
      <c r="BA164" s="207">
        <f>IFERROR(AJ164+(SUM($AC164:$AD164)/100*($AE$14/$AB$14*100))/'4_Структура пл.соб.'!$B$7*'4_Структура пл.соб.'!$B$6,0)</f>
        <v>0</v>
      </c>
      <c r="BB164" s="167">
        <f>IFERROR(BA164/'5_Розрахунок тарифів'!$P$7,0)</f>
        <v>0</v>
      </c>
      <c r="BC164" s="167">
        <f>IFERROR((BA164/SUM('4_Структура пл.соб.'!$F$4:$F$6))*100,0)</f>
        <v>0</v>
      </c>
      <c r="BD164" s="167">
        <f t="shared" si="67"/>
        <v>0</v>
      </c>
      <c r="BE164" s="167">
        <f t="shared" si="68"/>
        <v>0</v>
      </c>
      <c r="BF164" s="203"/>
      <c r="BG164" s="203"/>
    </row>
    <row r="165" spans="1:59" s="118" customFormat="1" x14ac:dyDescent="0.25">
      <c r="A165" s="128" t="str">
        <f>IF(ISBLANK(B165),"",COUNTA($B$11:B165))</f>
        <v/>
      </c>
      <c r="B165" s="200"/>
      <c r="C165" s="150">
        <f t="shared" si="58"/>
        <v>0</v>
      </c>
      <c r="D165" s="151">
        <f t="shared" si="59"/>
        <v>0</v>
      </c>
      <c r="E165" s="199"/>
      <c r="F165" s="199"/>
      <c r="G165" s="151">
        <f t="shared" si="60"/>
        <v>0</v>
      </c>
      <c r="H165" s="199"/>
      <c r="I165" s="199"/>
      <c r="J165" s="199"/>
      <c r="K165" s="151">
        <f t="shared" si="69"/>
        <v>0</v>
      </c>
      <c r="L165" s="199"/>
      <c r="M165" s="199"/>
      <c r="N165" s="152" t="str">
        <f t="shared" si="61"/>
        <v/>
      </c>
      <c r="O165" s="150">
        <f t="shared" si="62"/>
        <v>0</v>
      </c>
      <c r="P165" s="151">
        <f t="shared" si="63"/>
        <v>0</v>
      </c>
      <c r="Q165" s="199"/>
      <c r="R165" s="199"/>
      <c r="S165" s="151">
        <f t="shared" si="64"/>
        <v>0</v>
      </c>
      <c r="T165" s="199"/>
      <c r="U165" s="199"/>
      <c r="V165" s="199"/>
      <c r="W165" s="151">
        <f t="shared" si="55"/>
        <v>0</v>
      </c>
      <c r="X165" s="199"/>
      <c r="Y165" s="199"/>
      <c r="Z165" s="152" t="str">
        <f t="shared" si="65"/>
        <v/>
      </c>
      <c r="AA165" s="150">
        <f t="shared" si="70"/>
        <v>0</v>
      </c>
      <c r="AB165" s="151">
        <f t="shared" si="71"/>
        <v>0</v>
      </c>
      <c r="AC165" s="199"/>
      <c r="AD165" s="199"/>
      <c r="AE165" s="151">
        <f t="shared" si="72"/>
        <v>0</v>
      </c>
      <c r="AF165" s="202"/>
      <c r="AG165" s="333"/>
      <c r="AH165" s="202"/>
      <c r="AI165" s="333"/>
      <c r="AJ165" s="202"/>
      <c r="AK165" s="333"/>
      <c r="AL165" s="151">
        <f t="shared" si="73"/>
        <v>0</v>
      </c>
      <c r="AM165" s="199"/>
      <c r="AN165" s="199"/>
      <c r="AO165" s="167">
        <f t="shared" si="56"/>
        <v>0</v>
      </c>
      <c r="AP165" s="167">
        <f t="shared" si="57"/>
        <v>0</v>
      </c>
      <c r="AQ165" s="152" t="str">
        <f t="shared" si="52"/>
        <v/>
      </c>
      <c r="AR165" s="207">
        <f t="shared" si="53"/>
        <v>0</v>
      </c>
      <c r="AS165" s="167">
        <f t="shared" si="66"/>
        <v>0</v>
      </c>
      <c r="AT165" s="167">
        <f>IFERROR((AR165/SUM('4_Структура пл.соб.'!$F$4:$F$6))*100,0)</f>
        <v>0</v>
      </c>
      <c r="AU165" s="207">
        <f t="shared" si="54"/>
        <v>0</v>
      </c>
      <c r="AV165" s="167">
        <f>IFERROR(AU165/'5_Розрахунок тарифів'!$H$7,0)</f>
        <v>0</v>
      </c>
      <c r="AW165" s="167">
        <f>IFERROR((AU165/SUM('4_Структура пл.соб.'!$F$4:$F$6))*100,0)</f>
        <v>0</v>
      </c>
      <c r="AX165" s="207">
        <f>IFERROR(AH165+(SUM($AC165:$AD165)/100*($AE$14/$AB$14*100))/'4_Структура пл.соб.'!$B$7*'4_Структура пл.соб.'!$B$5,0)</f>
        <v>0</v>
      </c>
      <c r="AY165" s="167">
        <f>IFERROR(AX165/'5_Розрахунок тарифів'!$L$7,0)</f>
        <v>0</v>
      </c>
      <c r="AZ165" s="167">
        <f>IFERROR((AX165/SUM('4_Структура пл.соб.'!$F$4:$F$6))*100,0)</f>
        <v>0</v>
      </c>
      <c r="BA165" s="207">
        <f>IFERROR(AJ165+(SUM($AC165:$AD165)/100*($AE$14/$AB$14*100))/'4_Структура пл.соб.'!$B$7*'4_Структура пл.соб.'!$B$6,0)</f>
        <v>0</v>
      </c>
      <c r="BB165" s="167">
        <f>IFERROR(BA165/'5_Розрахунок тарифів'!$P$7,0)</f>
        <v>0</v>
      </c>
      <c r="BC165" s="167">
        <f>IFERROR((BA165/SUM('4_Структура пл.соб.'!$F$4:$F$6))*100,0)</f>
        <v>0</v>
      </c>
      <c r="BD165" s="167">
        <f t="shared" si="67"/>
        <v>0</v>
      </c>
      <c r="BE165" s="167">
        <f t="shared" si="68"/>
        <v>0</v>
      </c>
      <c r="BF165" s="203"/>
      <c r="BG165" s="203"/>
    </row>
    <row r="166" spans="1:59" s="118" customFormat="1" x14ac:dyDescent="0.25">
      <c r="A166" s="128" t="str">
        <f>IF(ISBLANK(B166),"",COUNTA($B$11:B166))</f>
        <v/>
      </c>
      <c r="B166" s="200"/>
      <c r="C166" s="150">
        <f t="shared" si="58"/>
        <v>0</v>
      </c>
      <c r="D166" s="151">
        <f t="shared" si="59"/>
        <v>0</v>
      </c>
      <c r="E166" s="199"/>
      <c r="F166" s="199"/>
      <c r="G166" s="151">
        <f t="shared" si="60"/>
        <v>0</v>
      </c>
      <c r="H166" s="199"/>
      <c r="I166" s="199"/>
      <c r="J166" s="199"/>
      <c r="K166" s="151">
        <f t="shared" si="69"/>
        <v>0</v>
      </c>
      <c r="L166" s="199"/>
      <c r="M166" s="199"/>
      <c r="N166" s="152" t="str">
        <f t="shared" si="61"/>
        <v/>
      </c>
      <c r="O166" s="150">
        <f t="shared" si="62"/>
        <v>0</v>
      </c>
      <c r="P166" s="151">
        <f t="shared" si="63"/>
        <v>0</v>
      </c>
      <c r="Q166" s="199"/>
      <c r="R166" s="199"/>
      <c r="S166" s="151">
        <f t="shared" si="64"/>
        <v>0</v>
      </c>
      <c r="T166" s="199"/>
      <c r="U166" s="199"/>
      <c r="V166" s="199"/>
      <c r="W166" s="151">
        <f t="shared" si="55"/>
        <v>0</v>
      </c>
      <c r="X166" s="199"/>
      <c r="Y166" s="199"/>
      <c r="Z166" s="152" t="str">
        <f t="shared" si="65"/>
        <v/>
      </c>
      <c r="AA166" s="150">
        <f t="shared" si="70"/>
        <v>0</v>
      </c>
      <c r="AB166" s="151">
        <f t="shared" si="71"/>
        <v>0</v>
      </c>
      <c r="AC166" s="199"/>
      <c r="AD166" s="199"/>
      <c r="AE166" s="151">
        <f t="shared" si="72"/>
        <v>0</v>
      </c>
      <c r="AF166" s="202"/>
      <c r="AG166" s="333"/>
      <c r="AH166" s="202"/>
      <c r="AI166" s="333"/>
      <c r="AJ166" s="202"/>
      <c r="AK166" s="333"/>
      <c r="AL166" s="151">
        <f t="shared" si="73"/>
        <v>0</v>
      </c>
      <c r="AM166" s="199"/>
      <c r="AN166" s="199"/>
      <c r="AO166" s="167">
        <f t="shared" si="56"/>
        <v>0</v>
      </c>
      <c r="AP166" s="167">
        <f t="shared" si="57"/>
        <v>0</v>
      </c>
      <c r="AQ166" s="152" t="str">
        <f t="shared" si="52"/>
        <v/>
      </c>
      <c r="AR166" s="207">
        <f t="shared" si="53"/>
        <v>0</v>
      </c>
      <c r="AS166" s="167">
        <f t="shared" si="66"/>
        <v>0</v>
      </c>
      <c r="AT166" s="167">
        <f>IFERROR((AR166/SUM('4_Структура пл.соб.'!$F$4:$F$6))*100,0)</f>
        <v>0</v>
      </c>
      <c r="AU166" s="207">
        <f t="shared" si="54"/>
        <v>0</v>
      </c>
      <c r="AV166" s="167">
        <f>IFERROR(AU166/'5_Розрахунок тарифів'!$H$7,0)</f>
        <v>0</v>
      </c>
      <c r="AW166" s="167">
        <f>IFERROR((AU166/SUM('4_Структура пл.соб.'!$F$4:$F$6))*100,0)</f>
        <v>0</v>
      </c>
      <c r="AX166" s="207">
        <f>IFERROR(AH166+(SUM($AC166:$AD166)/100*($AE$14/$AB$14*100))/'4_Структура пл.соб.'!$B$7*'4_Структура пл.соб.'!$B$5,0)</f>
        <v>0</v>
      </c>
      <c r="AY166" s="167">
        <f>IFERROR(AX166/'5_Розрахунок тарифів'!$L$7,0)</f>
        <v>0</v>
      </c>
      <c r="AZ166" s="167">
        <f>IFERROR((AX166/SUM('4_Структура пл.соб.'!$F$4:$F$6))*100,0)</f>
        <v>0</v>
      </c>
      <c r="BA166" s="207">
        <f>IFERROR(AJ166+(SUM($AC166:$AD166)/100*($AE$14/$AB$14*100))/'4_Структура пл.соб.'!$B$7*'4_Структура пл.соб.'!$B$6,0)</f>
        <v>0</v>
      </c>
      <c r="BB166" s="167">
        <f>IFERROR(BA166/'5_Розрахунок тарифів'!$P$7,0)</f>
        <v>0</v>
      </c>
      <c r="BC166" s="167">
        <f>IFERROR((BA166/SUM('4_Структура пл.соб.'!$F$4:$F$6))*100,0)</f>
        <v>0</v>
      </c>
      <c r="BD166" s="167">
        <f t="shared" si="67"/>
        <v>0</v>
      </c>
      <c r="BE166" s="167">
        <f t="shared" si="68"/>
        <v>0</v>
      </c>
      <c r="BF166" s="203"/>
      <c r="BG166" s="203"/>
    </row>
    <row r="167" spans="1:59" s="118" customFormat="1" x14ac:dyDescent="0.25">
      <c r="A167" s="128" t="str">
        <f>IF(ISBLANK(B167),"",COUNTA($B$11:B167))</f>
        <v/>
      </c>
      <c r="B167" s="200"/>
      <c r="C167" s="150">
        <f t="shared" si="58"/>
        <v>0</v>
      </c>
      <c r="D167" s="151">
        <f t="shared" si="59"/>
        <v>0</v>
      </c>
      <c r="E167" s="199"/>
      <c r="F167" s="199"/>
      <c r="G167" s="151">
        <f t="shared" si="60"/>
        <v>0</v>
      </c>
      <c r="H167" s="199"/>
      <c r="I167" s="199"/>
      <c r="J167" s="199"/>
      <c r="K167" s="151">
        <f t="shared" si="69"/>
        <v>0</v>
      </c>
      <c r="L167" s="199"/>
      <c r="M167" s="199"/>
      <c r="N167" s="152" t="str">
        <f t="shared" si="61"/>
        <v/>
      </c>
      <c r="O167" s="150">
        <f t="shared" si="62"/>
        <v>0</v>
      </c>
      <c r="P167" s="151">
        <f t="shared" si="63"/>
        <v>0</v>
      </c>
      <c r="Q167" s="199"/>
      <c r="R167" s="199"/>
      <c r="S167" s="151">
        <f t="shared" si="64"/>
        <v>0</v>
      </c>
      <c r="T167" s="199"/>
      <c r="U167" s="199"/>
      <c r="V167" s="199"/>
      <c r="W167" s="151">
        <f t="shared" si="55"/>
        <v>0</v>
      </c>
      <c r="X167" s="199"/>
      <c r="Y167" s="199"/>
      <c r="Z167" s="152" t="str">
        <f t="shared" si="65"/>
        <v/>
      </c>
      <c r="AA167" s="150">
        <f t="shared" si="70"/>
        <v>0</v>
      </c>
      <c r="AB167" s="151">
        <f t="shared" si="71"/>
        <v>0</v>
      </c>
      <c r="AC167" s="199"/>
      <c r="AD167" s="199"/>
      <c r="AE167" s="151">
        <f t="shared" si="72"/>
        <v>0</v>
      </c>
      <c r="AF167" s="202"/>
      <c r="AG167" s="333"/>
      <c r="AH167" s="202"/>
      <c r="AI167" s="333"/>
      <c r="AJ167" s="202"/>
      <c r="AK167" s="333"/>
      <c r="AL167" s="151">
        <f t="shared" si="73"/>
        <v>0</v>
      </c>
      <c r="AM167" s="199"/>
      <c r="AN167" s="199"/>
      <c r="AO167" s="167">
        <f t="shared" si="56"/>
        <v>0</v>
      </c>
      <c r="AP167" s="167">
        <f t="shared" si="57"/>
        <v>0</v>
      </c>
      <c r="AQ167" s="152" t="str">
        <f t="shared" si="52"/>
        <v/>
      </c>
      <c r="AR167" s="207">
        <f t="shared" si="53"/>
        <v>0</v>
      </c>
      <c r="AS167" s="167">
        <f t="shared" si="66"/>
        <v>0</v>
      </c>
      <c r="AT167" s="167">
        <f>IFERROR((AR167/SUM('4_Структура пл.соб.'!$F$4:$F$6))*100,0)</f>
        <v>0</v>
      </c>
      <c r="AU167" s="207">
        <f t="shared" si="54"/>
        <v>0</v>
      </c>
      <c r="AV167" s="167">
        <f>IFERROR(AU167/'5_Розрахунок тарифів'!$H$7,0)</f>
        <v>0</v>
      </c>
      <c r="AW167" s="167">
        <f>IFERROR((AU167/SUM('4_Структура пл.соб.'!$F$4:$F$6))*100,0)</f>
        <v>0</v>
      </c>
      <c r="AX167" s="207">
        <f>IFERROR(AH167+(SUM($AC167:$AD167)/100*($AE$14/$AB$14*100))/'4_Структура пл.соб.'!$B$7*'4_Структура пл.соб.'!$B$5,0)</f>
        <v>0</v>
      </c>
      <c r="AY167" s="167">
        <f>IFERROR(AX167/'5_Розрахунок тарифів'!$L$7,0)</f>
        <v>0</v>
      </c>
      <c r="AZ167" s="167">
        <f>IFERROR((AX167/SUM('4_Структура пл.соб.'!$F$4:$F$6))*100,0)</f>
        <v>0</v>
      </c>
      <c r="BA167" s="207">
        <f>IFERROR(AJ167+(SUM($AC167:$AD167)/100*($AE$14/$AB$14*100))/'4_Структура пл.соб.'!$B$7*'4_Структура пл.соб.'!$B$6,0)</f>
        <v>0</v>
      </c>
      <c r="BB167" s="167">
        <f>IFERROR(BA167/'5_Розрахунок тарифів'!$P$7,0)</f>
        <v>0</v>
      </c>
      <c r="BC167" s="167">
        <f>IFERROR((BA167/SUM('4_Структура пл.соб.'!$F$4:$F$6))*100,0)</f>
        <v>0</v>
      </c>
      <c r="BD167" s="167">
        <f t="shared" si="67"/>
        <v>0</v>
      </c>
      <c r="BE167" s="167">
        <f t="shared" si="68"/>
        <v>0</v>
      </c>
      <c r="BF167" s="203"/>
      <c r="BG167" s="203"/>
    </row>
    <row r="168" spans="1:59" s="118" customFormat="1" x14ac:dyDescent="0.25">
      <c r="A168" s="128" t="str">
        <f>IF(ISBLANK(B168),"",COUNTA($B$11:B168))</f>
        <v/>
      </c>
      <c r="B168" s="200"/>
      <c r="C168" s="150">
        <f t="shared" si="58"/>
        <v>0</v>
      </c>
      <c r="D168" s="151">
        <f t="shared" si="59"/>
        <v>0</v>
      </c>
      <c r="E168" s="199"/>
      <c r="F168" s="199"/>
      <c r="G168" s="151">
        <f t="shared" si="60"/>
        <v>0</v>
      </c>
      <c r="H168" s="199"/>
      <c r="I168" s="199"/>
      <c r="J168" s="199"/>
      <c r="K168" s="151">
        <f t="shared" si="69"/>
        <v>0</v>
      </c>
      <c r="L168" s="199"/>
      <c r="M168" s="199"/>
      <c r="N168" s="152" t="str">
        <f t="shared" si="61"/>
        <v/>
      </c>
      <c r="O168" s="150">
        <f t="shared" si="62"/>
        <v>0</v>
      </c>
      <c r="P168" s="151">
        <f t="shared" si="63"/>
        <v>0</v>
      </c>
      <c r="Q168" s="199"/>
      <c r="R168" s="199"/>
      <c r="S168" s="151">
        <f t="shared" si="64"/>
        <v>0</v>
      </c>
      <c r="T168" s="199"/>
      <c r="U168" s="199"/>
      <c r="V168" s="199"/>
      <c r="W168" s="151">
        <f t="shared" si="55"/>
        <v>0</v>
      </c>
      <c r="X168" s="199"/>
      <c r="Y168" s="199"/>
      <c r="Z168" s="152" t="str">
        <f t="shared" si="65"/>
        <v/>
      </c>
      <c r="AA168" s="150">
        <f t="shared" si="70"/>
        <v>0</v>
      </c>
      <c r="AB168" s="151">
        <f t="shared" si="71"/>
        <v>0</v>
      </c>
      <c r="AC168" s="199"/>
      <c r="AD168" s="199"/>
      <c r="AE168" s="151">
        <f t="shared" si="72"/>
        <v>0</v>
      </c>
      <c r="AF168" s="202"/>
      <c r="AG168" s="333"/>
      <c r="AH168" s="202"/>
      <c r="AI168" s="333"/>
      <c r="AJ168" s="202"/>
      <c r="AK168" s="333"/>
      <c r="AL168" s="151">
        <f t="shared" si="73"/>
        <v>0</v>
      </c>
      <c r="AM168" s="199"/>
      <c r="AN168" s="199"/>
      <c r="AO168" s="167">
        <f t="shared" si="56"/>
        <v>0</v>
      </c>
      <c r="AP168" s="167">
        <f t="shared" si="57"/>
        <v>0</v>
      </c>
      <c r="AQ168" s="152" t="str">
        <f t="shared" si="52"/>
        <v/>
      </c>
      <c r="AR168" s="207">
        <f t="shared" si="53"/>
        <v>0</v>
      </c>
      <c r="AS168" s="167">
        <f t="shared" si="66"/>
        <v>0</v>
      </c>
      <c r="AT168" s="167">
        <f>IFERROR((AR168/SUM('4_Структура пл.соб.'!$F$4:$F$6))*100,0)</f>
        <v>0</v>
      </c>
      <c r="AU168" s="207">
        <f t="shared" si="54"/>
        <v>0</v>
      </c>
      <c r="AV168" s="167">
        <f>IFERROR(AU168/'5_Розрахунок тарифів'!$H$7,0)</f>
        <v>0</v>
      </c>
      <c r="AW168" s="167">
        <f>IFERROR((AU168/SUM('4_Структура пл.соб.'!$F$4:$F$6))*100,0)</f>
        <v>0</v>
      </c>
      <c r="AX168" s="207">
        <f>IFERROR(AH168+(SUM($AC168:$AD168)/100*($AE$14/$AB$14*100))/'4_Структура пл.соб.'!$B$7*'4_Структура пл.соб.'!$B$5,0)</f>
        <v>0</v>
      </c>
      <c r="AY168" s="167">
        <f>IFERROR(AX168/'5_Розрахунок тарифів'!$L$7,0)</f>
        <v>0</v>
      </c>
      <c r="AZ168" s="167">
        <f>IFERROR((AX168/SUM('4_Структура пл.соб.'!$F$4:$F$6))*100,0)</f>
        <v>0</v>
      </c>
      <c r="BA168" s="207">
        <f>IFERROR(AJ168+(SUM($AC168:$AD168)/100*($AE$14/$AB$14*100))/'4_Структура пл.соб.'!$B$7*'4_Структура пл.соб.'!$B$6,0)</f>
        <v>0</v>
      </c>
      <c r="BB168" s="167">
        <f>IFERROR(BA168/'5_Розрахунок тарифів'!$P$7,0)</f>
        <v>0</v>
      </c>
      <c r="BC168" s="167">
        <f>IFERROR((BA168/SUM('4_Структура пл.соб.'!$F$4:$F$6))*100,0)</f>
        <v>0</v>
      </c>
      <c r="BD168" s="167">
        <f t="shared" si="67"/>
        <v>0</v>
      </c>
      <c r="BE168" s="167">
        <f t="shared" si="68"/>
        <v>0</v>
      </c>
      <c r="BF168" s="203"/>
      <c r="BG168" s="203"/>
    </row>
    <row r="169" spans="1:59" s="118" customFormat="1" x14ac:dyDescent="0.25">
      <c r="A169" s="128" t="str">
        <f>IF(ISBLANK(B169),"",COUNTA($B$11:B169))</f>
        <v/>
      </c>
      <c r="B169" s="200"/>
      <c r="C169" s="150">
        <f t="shared" si="58"/>
        <v>0</v>
      </c>
      <c r="D169" s="151">
        <f t="shared" si="59"/>
        <v>0</v>
      </c>
      <c r="E169" s="199"/>
      <c r="F169" s="199"/>
      <c r="G169" s="151">
        <f t="shared" si="60"/>
        <v>0</v>
      </c>
      <c r="H169" s="199"/>
      <c r="I169" s="199"/>
      <c r="J169" s="199"/>
      <c r="K169" s="151">
        <f t="shared" si="69"/>
        <v>0</v>
      </c>
      <c r="L169" s="199"/>
      <c r="M169" s="199"/>
      <c r="N169" s="152" t="str">
        <f t="shared" si="61"/>
        <v/>
      </c>
      <c r="O169" s="150">
        <f t="shared" si="62"/>
        <v>0</v>
      </c>
      <c r="P169" s="151">
        <f t="shared" si="63"/>
        <v>0</v>
      </c>
      <c r="Q169" s="199"/>
      <c r="R169" s="199"/>
      <c r="S169" s="151">
        <f t="shared" si="64"/>
        <v>0</v>
      </c>
      <c r="T169" s="199"/>
      <c r="U169" s="199"/>
      <c r="V169" s="199"/>
      <c r="W169" s="151">
        <f t="shared" si="55"/>
        <v>0</v>
      </c>
      <c r="X169" s="199"/>
      <c r="Y169" s="199"/>
      <c r="Z169" s="152" t="str">
        <f t="shared" si="65"/>
        <v/>
      </c>
      <c r="AA169" s="150">
        <f t="shared" si="70"/>
        <v>0</v>
      </c>
      <c r="AB169" s="151">
        <f t="shared" si="71"/>
        <v>0</v>
      </c>
      <c r="AC169" s="199"/>
      <c r="AD169" s="199"/>
      <c r="AE169" s="151">
        <f t="shared" si="72"/>
        <v>0</v>
      </c>
      <c r="AF169" s="202"/>
      <c r="AG169" s="333"/>
      <c r="AH169" s="202"/>
      <c r="AI169" s="333"/>
      <c r="AJ169" s="202"/>
      <c r="AK169" s="333"/>
      <c r="AL169" s="151">
        <f t="shared" si="73"/>
        <v>0</v>
      </c>
      <c r="AM169" s="199"/>
      <c r="AN169" s="199"/>
      <c r="AO169" s="167">
        <f t="shared" si="56"/>
        <v>0</v>
      </c>
      <c r="AP169" s="167">
        <f t="shared" si="57"/>
        <v>0</v>
      </c>
      <c r="AQ169" s="152" t="str">
        <f t="shared" si="52"/>
        <v/>
      </c>
      <c r="AR169" s="207">
        <f t="shared" si="53"/>
        <v>0</v>
      </c>
      <c r="AS169" s="167">
        <f t="shared" si="66"/>
        <v>0</v>
      </c>
      <c r="AT169" s="167">
        <f>IFERROR((AR169/SUM('4_Структура пл.соб.'!$F$4:$F$6))*100,0)</f>
        <v>0</v>
      </c>
      <c r="AU169" s="207">
        <f t="shared" si="54"/>
        <v>0</v>
      </c>
      <c r="AV169" s="167">
        <f>IFERROR(AU169/'5_Розрахунок тарифів'!$H$7,0)</f>
        <v>0</v>
      </c>
      <c r="AW169" s="167">
        <f>IFERROR((AU169/SUM('4_Структура пл.соб.'!$F$4:$F$6))*100,0)</f>
        <v>0</v>
      </c>
      <c r="AX169" s="207">
        <f>IFERROR(AH169+(SUM($AC169:$AD169)/100*($AE$14/$AB$14*100))/'4_Структура пл.соб.'!$B$7*'4_Структура пл.соб.'!$B$5,0)</f>
        <v>0</v>
      </c>
      <c r="AY169" s="167">
        <f>IFERROR(AX169/'5_Розрахунок тарифів'!$L$7,0)</f>
        <v>0</v>
      </c>
      <c r="AZ169" s="167">
        <f>IFERROR((AX169/SUM('4_Структура пл.соб.'!$F$4:$F$6))*100,0)</f>
        <v>0</v>
      </c>
      <c r="BA169" s="207">
        <f>IFERROR(AJ169+(SUM($AC169:$AD169)/100*($AE$14/$AB$14*100))/'4_Структура пл.соб.'!$B$7*'4_Структура пл.соб.'!$B$6,0)</f>
        <v>0</v>
      </c>
      <c r="BB169" s="167">
        <f>IFERROR(BA169/'5_Розрахунок тарифів'!$P$7,0)</f>
        <v>0</v>
      </c>
      <c r="BC169" s="167">
        <f>IFERROR((BA169/SUM('4_Структура пл.соб.'!$F$4:$F$6))*100,0)</f>
        <v>0</v>
      </c>
      <c r="BD169" s="167">
        <f t="shared" si="67"/>
        <v>0</v>
      </c>
      <c r="BE169" s="167">
        <f t="shared" si="68"/>
        <v>0</v>
      </c>
      <c r="BF169" s="203"/>
      <c r="BG169" s="203"/>
    </row>
    <row r="170" spans="1:59" s="118" customFormat="1" x14ac:dyDescent="0.25">
      <c r="A170" s="128" t="str">
        <f>IF(ISBLANK(B170),"",COUNTA($B$11:B170))</f>
        <v/>
      </c>
      <c r="B170" s="200"/>
      <c r="C170" s="150">
        <f t="shared" si="58"/>
        <v>0</v>
      </c>
      <c r="D170" s="151">
        <f t="shared" si="59"/>
        <v>0</v>
      </c>
      <c r="E170" s="199"/>
      <c r="F170" s="199"/>
      <c r="G170" s="151">
        <f t="shared" si="60"/>
        <v>0</v>
      </c>
      <c r="H170" s="199"/>
      <c r="I170" s="199"/>
      <c r="J170" s="199"/>
      <c r="K170" s="151">
        <f t="shared" si="69"/>
        <v>0</v>
      </c>
      <c r="L170" s="199"/>
      <c r="M170" s="199"/>
      <c r="N170" s="152" t="str">
        <f t="shared" si="61"/>
        <v/>
      </c>
      <c r="O170" s="150">
        <f t="shared" si="62"/>
        <v>0</v>
      </c>
      <c r="P170" s="151">
        <f t="shared" si="63"/>
        <v>0</v>
      </c>
      <c r="Q170" s="199"/>
      <c r="R170" s="199"/>
      <c r="S170" s="151">
        <f t="shared" si="64"/>
        <v>0</v>
      </c>
      <c r="T170" s="199"/>
      <c r="U170" s="199"/>
      <c r="V170" s="199"/>
      <c r="W170" s="151">
        <f t="shared" si="55"/>
        <v>0</v>
      </c>
      <c r="X170" s="199"/>
      <c r="Y170" s="199"/>
      <c r="Z170" s="152" t="str">
        <f t="shared" si="65"/>
        <v/>
      </c>
      <c r="AA170" s="150">
        <f t="shared" si="70"/>
        <v>0</v>
      </c>
      <c r="AB170" s="151">
        <f t="shared" si="71"/>
        <v>0</v>
      </c>
      <c r="AC170" s="199"/>
      <c r="AD170" s="199"/>
      <c r="AE170" s="151">
        <f t="shared" si="72"/>
        <v>0</v>
      </c>
      <c r="AF170" s="202"/>
      <c r="AG170" s="333"/>
      <c r="AH170" s="202"/>
      <c r="AI170" s="333"/>
      <c r="AJ170" s="202"/>
      <c r="AK170" s="333"/>
      <c r="AL170" s="151">
        <f t="shared" si="73"/>
        <v>0</v>
      </c>
      <c r="AM170" s="199"/>
      <c r="AN170" s="199"/>
      <c r="AO170" s="167">
        <f t="shared" si="56"/>
        <v>0</v>
      </c>
      <c r="AP170" s="167">
        <f t="shared" si="57"/>
        <v>0</v>
      </c>
      <c r="AQ170" s="152" t="str">
        <f t="shared" si="52"/>
        <v/>
      </c>
      <c r="AR170" s="207">
        <f t="shared" si="53"/>
        <v>0</v>
      </c>
      <c r="AS170" s="167">
        <f t="shared" si="66"/>
        <v>0</v>
      </c>
      <c r="AT170" s="167">
        <f>IFERROR((AR170/SUM('4_Структура пл.соб.'!$F$4:$F$6))*100,0)</f>
        <v>0</v>
      </c>
      <c r="AU170" s="207">
        <f t="shared" si="54"/>
        <v>0</v>
      </c>
      <c r="AV170" s="167">
        <f>IFERROR(AU170/'5_Розрахунок тарифів'!$H$7,0)</f>
        <v>0</v>
      </c>
      <c r="AW170" s="167">
        <f>IFERROR((AU170/SUM('4_Структура пл.соб.'!$F$4:$F$6))*100,0)</f>
        <v>0</v>
      </c>
      <c r="AX170" s="207">
        <f>IFERROR(AH170+(SUM($AC170:$AD170)/100*($AE$14/$AB$14*100))/'4_Структура пл.соб.'!$B$7*'4_Структура пл.соб.'!$B$5,0)</f>
        <v>0</v>
      </c>
      <c r="AY170" s="167">
        <f>IFERROR(AX170/'5_Розрахунок тарифів'!$L$7,0)</f>
        <v>0</v>
      </c>
      <c r="AZ170" s="167">
        <f>IFERROR((AX170/SUM('4_Структура пл.соб.'!$F$4:$F$6))*100,0)</f>
        <v>0</v>
      </c>
      <c r="BA170" s="207">
        <f>IFERROR(AJ170+(SUM($AC170:$AD170)/100*($AE$14/$AB$14*100))/'4_Структура пл.соб.'!$B$7*'4_Структура пл.соб.'!$B$6,0)</f>
        <v>0</v>
      </c>
      <c r="BB170" s="167">
        <f>IFERROR(BA170/'5_Розрахунок тарифів'!$P$7,0)</f>
        <v>0</v>
      </c>
      <c r="BC170" s="167">
        <f>IFERROR((BA170/SUM('4_Структура пл.соб.'!$F$4:$F$6))*100,0)</f>
        <v>0</v>
      </c>
      <c r="BD170" s="167">
        <f t="shared" si="67"/>
        <v>0</v>
      </c>
      <c r="BE170" s="167">
        <f t="shared" si="68"/>
        <v>0</v>
      </c>
      <c r="BF170" s="203"/>
      <c r="BG170" s="203"/>
    </row>
    <row r="171" spans="1:59" s="118" customFormat="1" x14ac:dyDescent="0.25">
      <c r="A171" s="128" t="str">
        <f>IF(ISBLANK(B171),"",COUNTA($B$11:B171))</f>
        <v/>
      </c>
      <c r="B171" s="200"/>
      <c r="C171" s="150">
        <f t="shared" si="58"/>
        <v>0</v>
      </c>
      <c r="D171" s="151">
        <f t="shared" si="59"/>
        <v>0</v>
      </c>
      <c r="E171" s="199"/>
      <c r="F171" s="199"/>
      <c r="G171" s="151">
        <f t="shared" si="60"/>
        <v>0</v>
      </c>
      <c r="H171" s="199"/>
      <c r="I171" s="199"/>
      <c r="J171" s="199"/>
      <c r="K171" s="151">
        <f t="shared" si="69"/>
        <v>0</v>
      </c>
      <c r="L171" s="199"/>
      <c r="M171" s="199"/>
      <c r="N171" s="152" t="str">
        <f t="shared" si="61"/>
        <v/>
      </c>
      <c r="O171" s="150">
        <f t="shared" si="62"/>
        <v>0</v>
      </c>
      <c r="P171" s="151">
        <f t="shared" si="63"/>
        <v>0</v>
      </c>
      <c r="Q171" s="199"/>
      <c r="R171" s="199"/>
      <c r="S171" s="151">
        <f t="shared" si="64"/>
        <v>0</v>
      </c>
      <c r="T171" s="199"/>
      <c r="U171" s="199"/>
      <c r="V171" s="199"/>
      <c r="W171" s="151">
        <f t="shared" si="55"/>
        <v>0</v>
      </c>
      <c r="X171" s="199"/>
      <c r="Y171" s="199"/>
      <c r="Z171" s="152" t="str">
        <f t="shared" si="65"/>
        <v/>
      </c>
      <c r="AA171" s="150">
        <f t="shared" si="70"/>
        <v>0</v>
      </c>
      <c r="AB171" s="151">
        <f t="shared" si="71"/>
        <v>0</v>
      </c>
      <c r="AC171" s="199"/>
      <c r="AD171" s="199"/>
      <c r="AE171" s="151">
        <f t="shared" si="72"/>
        <v>0</v>
      </c>
      <c r="AF171" s="202"/>
      <c r="AG171" s="333"/>
      <c r="AH171" s="202"/>
      <c r="AI171" s="333"/>
      <c r="AJ171" s="202"/>
      <c r="AK171" s="333"/>
      <c r="AL171" s="151">
        <f t="shared" si="73"/>
        <v>0</v>
      </c>
      <c r="AM171" s="199"/>
      <c r="AN171" s="199"/>
      <c r="AO171" s="167">
        <f t="shared" si="56"/>
        <v>0</v>
      </c>
      <c r="AP171" s="167">
        <f t="shared" si="57"/>
        <v>0</v>
      </c>
      <c r="AQ171" s="152" t="str">
        <f t="shared" si="52"/>
        <v/>
      </c>
      <c r="AR171" s="207">
        <f t="shared" si="53"/>
        <v>0</v>
      </c>
      <c r="AS171" s="167">
        <f t="shared" si="66"/>
        <v>0</v>
      </c>
      <c r="AT171" s="167">
        <f>IFERROR((AR171/SUM('4_Структура пл.соб.'!$F$4:$F$6))*100,0)</f>
        <v>0</v>
      </c>
      <c r="AU171" s="207">
        <f t="shared" si="54"/>
        <v>0</v>
      </c>
      <c r="AV171" s="167">
        <f>IFERROR(AU171/'5_Розрахунок тарифів'!$H$7,0)</f>
        <v>0</v>
      </c>
      <c r="AW171" s="167">
        <f>IFERROR((AU171/SUM('4_Структура пл.соб.'!$F$4:$F$6))*100,0)</f>
        <v>0</v>
      </c>
      <c r="AX171" s="207">
        <f>IFERROR(AH171+(SUM($AC171:$AD171)/100*($AE$14/$AB$14*100))/'4_Структура пл.соб.'!$B$7*'4_Структура пл.соб.'!$B$5,0)</f>
        <v>0</v>
      </c>
      <c r="AY171" s="167">
        <f>IFERROR(AX171/'5_Розрахунок тарифів'!$L$7,0)</f>
        <v>0</v>
      </c>
      <c r="AZ171" s="167">
        <f>IFERROR((AX171/SUM('4_Структура пл.соб.'!$F$4:$F$6))*100,0)</f>
        <v>0</v>
      </c>
      <c r="BA171" s="207">
        <f>IFERROR(AJ171+(SUM($AC171:$AD171)/100*($AE$14/$AB$14*100))/'4_Структура пл.соб.'!$B$7*'4_Структура пл.соб.'!$B$6,0)</f>
        <v>0</v>
      </c>
      <c r="BB171" s="167">
        <f>IFERROR(BA171/'5_Розрахунок тарифів'!$P$7,0)</f>
        <v>0</v>
      </c>
      <c r="BC171" s="167">
        <f>IFERROR((BA171/SUM('4_Структура пл.соб.'!$F$4:$F$6))*100,0)</f>
        <v>0</v>
      </c>
      <c r="BD171" s="167">
        <f t="shared" si="67"/>
        <v>0</v>
      </c>
      <c r="BE171" s="167">
        <f t="shared" si="68"/>
        <v>0</v>
      </c>
      <c r="BF171" s="203"/>
      <c r="BG171" s="203"/>
    </row>
    <row r="172" spans="1:59" s="118" customFormat="1" x14ac:dyDescent="0.25">
      <c r="A172" s="128" t="str">
        <f>IF(ISBLANK(B172),"",COUNTA($B$11:B172))</f>
        <v/>
      </c>
      <c r="B172" s="200"/>
      <c r="C172" s="150">
        <f t="shared" si="58"/>
        <v>0</v>
      </c>
      <c r="D172" s="151">
        <f t="shared" si="59"/>
        <v>0</v>
      </c>
      <c r="E172" s="199"/>
      <c r="F172" s="199"/>
      <c r="G172" s="151">
        <f t="shared" si="60"/>
        <v>0</v>
      </c>
      <c r="H172" s="199"/>
      <c r="I172" s="199"/>
      <c r="J172" s="199"/>
      <c r="K172" s="151">
        <f t="shared" si="69"/>
        <v>0</v>
      </c>
      <c r="L172" s="199"/>
      <c r="M172" s="199"/>
      <c r="N172" s="152" t="str">
        <f t="shared" si="61"/>
        <v/>
      </c>
      <c r="O172" s="150">
        <f t="shared" si="62"/>
        <v>0</v>
      </c>
      <c r="P172" s="151">
        <f t="shared" si="63"/>
        <v>0</v>
      </c>
      <c r="Q172" s="199"/>
      <c r="R172" s="199"/>
      <c r="S172" s="151">
        <f t="shared" si="64"/>
        <v>0</v>
      </c>
      <c r="T172" s="199"/>
      <c r="U172" s="199"/>
      <c r="V172" s="199"/>
      <c r="W172" s="151">
        <f t="shared" si="55"/>
        <v>0</v>
      </c>
      <c r="X172" s="199"/>
      <c r="Y172" s="199"/>
      <c r="Z172" s="152" t="str">
        <f t="shared" si="65"/>
        <v/>
      </c>
      <c r="AA172" s="150">
        <f t="shared" si="70"/>
        <v>0</v>
      </c>
      <c r="AB172" s="151">
        <f t="shared" si="71"/>
        <v>0</v>
      </c>
      <c r="AC172" s="199"/>
      <c r="AD172" s="199"/>
      <c r="AE172" s="151">
        <f t="shared" si="72"/>
        <v>0</v>
      </c>
      <c r="AF172" s="202"/>
      <c r="AG172" s="333"/>
      <c r="AH172" s="202"/>
      <c r="AI172" s="333"/>
      <c r="AJ172" s="202"/>
      <c r="AK172" s="333"/>
      <c r="AL172" s="151">
        <f t="shared" si="73"/>
        <v>0</v>
      </c>
      <c r="AM172" s="199"/>
      <c r="AN172" s="199"/>
      <c r="AO172" s="167">
        <f t="shared" si="56"/>
        <v>0</v>
      </c>
      <c r="AP172" s="167">
        <f t="shared" si="57"/>
        <v>0</v>
      </c>
      <c r="AQ172" s="152" t="str">
        <f t="shared" si="52"/>
        <v/>
      </c>
      <c r="AR172" s="207">
        <f t="shared" si="53"/>
        <v>0</v>
      </c>
      <c r="AS172" s="167">
        <f t="shared" si="66"/>
        <v>0</v>
      </c>
      <c r="AT172" s="167">
        <f>IFERROR((AR172/SUM('4_Структура пл.соб.'!$F$4:$F$6))*100,0)</f>
        <v>0</v>
      </c>
      <c r="AU172" s="207">
        <f t="shared" si="54"/>
        <v>0</v>
      </c>
      <c r="AV172" s="167">
        <f>IFERROR(AU172/'5_Розрахунок тарифів'!$H$7,0)</f>
        <v>0</v>
      </c>
      <c r="AW172" s="167">
        <f>IFERROR((AU172/SUM('4_Структура пл.соб.'!$F$4:$F$6))*100,0)</f>
        <v>0</v>
      </c>
      <c r="AX172" s="207">
        <f>IFERROR(AH172+(SUM($AC172:$AD172)/100*($AE$14/$AB$14*100))/'4_Структура пл.соб.'!$B$7*'4_Структура пл.соб.'!$B$5,0)</f>
        <v>0</v>
      </c>
      <c r="AY172" s="167">
        <f>IFERROR(AX172/'5_Розрахунок тарифів'!$L$7,0)</f>
        <v>0</v>
      </c>
      <c r="AZ172" s="167">
        <f>IFERROR((AX172/SUM('4_Структура пл.соб.'!$F$4:$F$6))*100,0)</f>
        <v>0</v>
      </c>
      <c r="BA172" s="207">
        <f>IFERROR(AJ172+(SUM($AC172:$AD172)/100*($AE$14/$AB$14*100))/'4_Структура пл.соб.'!$B$7*'4_Структура пл.соб.'!$B$6,0)</f>
        <v>0</v>
      </c>
      <c r="BB172" s="167">
        <f>IFERROR(BA172/'5_Розрахунок тарифів'!$P$7,0)</f>
        <v>0</v>
      </c>
      <c r="BC172" s="167">
        <f>IFERROR((BA172/SUM('4_Структура пл.соб.'!$F$4:$F$6))*100,0)</f>
        <v>0</v>
      </c>
      <c r="BD172" s="167">
        <f t="shared" si="67"/>
        <v>0</v>
      </c>
      <c r="BE172" s="167">
        <f t="shared" si="68"/>
        <v>0</v>
      </c>
      <c r="BF172" s="203"/>
      <c r="BG172" s="203"/>
    </row>
    <row r="173" spans="1:59" s="118" customFormat="1" x14ac:dyDescent="0.25">
      <c r="A173" s="128" t="str">
        <f>IF(ISBLANK(B173),"",COUNTA($B$11:B173))</f>
        <v/>
      </c>
      <c r="B173" s="200"/>
      <c r="C173" s="150">
        <f t="shared" si="58"/>
        <v>0</v>
      </c>
      <c r="D173" s="151">
        <f t="shared" si="59"/>
        <v>0</v>
      </c>
      <c r="E173" s="199"/>
      <c r="F173" s="199"/>
      <c r="G173" s="151">
        <f t="shared" si="60"/>
        <v>0</v>
      </c>
      <c r="H173" s="199"/>
      <c r="I173" s="199"/>
      <c r="J173" s="199"/>
      <c r="K173" s="151">
        <f t="shared" si="69"/>
        <v>0</v>
      </c>
      <c r="L173" s="199"/>
      <c r="M173" s="199"/>
      <c r="N173" s="152" t="str">
        <f t="shared" si="61"/>
        <v/>
      </c>
      <c r="O173" s="150">
        <f t="shared" si="62"/>
        <v>0</v>
      </c>
      <c r="P173" s="151">
        <f t="shared" si="63"/>
        <v>0</v>
      </c>
      <c r="Q173" s="199"/>
      <c r="R173" s="199"/>
      <c r="S173" s="151">
        <f t="shared" si="64"/>
        <v>0</v>
      </c>
      <c r="T173" s="199"/>
      <c r="U173" s="199"/>
      <c r="V173" s="199"/>
      <c r="W173" s="151">
        <f t="shared" si="55"/>
        <v>0</v>
      </c>
      <c r="X173" s="199"/>
      <c r="Y173" s="199"/>
      <c r="Z173" s="152" t="str">
        <f t="shared" si="65"/>
        <v/>
      </c>
      <c r="AA173" s="150">
        <f t="shared" si="70"/>
        <v>0</v>
      </c>
      <c r="AB173" s="151">
        <f t="shared" si="71"/>
        <v>0</v>
      </c>
      <c r="AC173" s="199"/>
      <c r="AD173" s="199"/>
      <c r="AE173" s="151">
        <f t="shared" si="72"/>
        <v>0</v>
      </c>
      <c r="AF173" s="202"/>
      <c r="AG173" s="333"/>
      <c r="AH173" s="202"/>
      <c r="AI173" s="333"/>
      <c r="AJ173" s="202"/>
      <c r="AK173" s="333"/>
      <c r="AL173" s="151">
        <f t="shared" si="73"/>
        <v>0</v>
      </c>
      <c r="AM173" s="199"/>
      <c r="AN173" s="199"/>
      <c r="AO173" s="167">
        <f t="shared" si="56"/>
        <v>0</v>
      </c>
      <c r="AP173" s="167">
        <f t="shared" si="57"/>
        <v>0</v>
      </c>
      <c r="AQ173" s="152" t="str">
        <f t="shared" si="52"/>
        <v/>
      </c>
      <c r="AR173" s="207">
        <f t="shared" si="53"/>
        <v>0</v>
      </c>
      <c r="AS173" s="167">
        <f t="shared" si="66"/>
        <v>0</v>
      </c>
      <c r="AT173" s="167">
        <f>IFERROR((AR173/SUM('4_Структура пл.соб.'!$F$4:$F$6))*100,0)</f>
        <v>0</v>
      </c>
      <c r="AU173" s="207">
        <f t="shared" si="54"/>
        <v>0</v>
      </c>
      <c r="AV173" s="167">
        <f>IFERROR(AU173/'5_Розрахунок тарифів'!$H$7,0)</f>
        <v>0</v>
      </c>
      <c r="AW173" s="167">
        <f>IFERROR((AU173/SUM('4_Структура пл.соб.'!$F$4:$F$6))*100,0)</f>
        <v>0</v>
      </c>
      <c r="AX173" s="207">
        <f>IFERROR(AH173+(SUM($AC173:$AD173)/100*($AE$14/$AB$14*100))/'4_Структура пл.соб.'!$B$7*'4_Структура пл.соб.'!$B$5,0)</f>
        <v>0</v>
      </c>
      <c r="AY173" s="167">
        <f>IFERROR(AX173/'5_Розрахунок тарифів'!$L$7,0)</f>
        <v>0</v>
      </c>
      <c r="AZ173" s="167">
        <f>IFERROR((AX173/SUM('4_Структура пл.соб.'!$F$4:$F$6))*100,0)</f>
        <v>0</v>
      </c>
      <c r="BA173" s="207">
        <f>IFERROR(AJ173+(SUM($AC173:$AD173)/100*($AE$14/$AB$14*100))/'4_Структура пл.соб.'!$B$7*'4_Структура пл.соб.'!$B$6,0)</f>
        <v>0</v>
      </c>
      <c r="BB173" s="167">
        <f>IFERROR(BA173/'5_Розрахунок тарифів'!$P$7,0)</f>
        <v>0</v>
      </c>
      <c r="BC173" s="167">
        <f>IFERROR((BA173/SUM('4_Структура пл.соб.'!$F$4:$F$6))*100,0)</f>
        <v>0</v>
      </c>
      <c r="BD173" s="167">
        <f t="shared" si="67"/>
        <v>0</v>
      </c>
      <c r="BE173" s="167">
        <f t="shared" si="68"/>
        <v>0</v>
      </c>
      <c r="BF173" s="203"/>
      <c r="BG173" s="203"/>
    </row>
    <row r="174" spans="1:59" s="118" customFormat="1" x14ac:dyDescent="0.25">
      <c r="A174" s="128" t="str">
        <f>IF(ISBLANK(B174),"",COUNTA($B$11:B174))</f>
        <v/>
      </c>
      <c r="B174" s="200"/>
      <c r="C174" s="150">
        <f t="shared" si="58"/>
        <v>0</v>
      </c>
      <c r="D174" s="151">
        <f t="shared" si="59"/>
        <v>0</v>
      </c>
      <c r="E174" s="199"/>
      <c r="F174" s="199"/>
      <c r="G174" s="151">
        <f t="shared" si="60"/>
        <v>0</v>
      </c>
      <c r="H174" s="199"/>
      <c r="I174" s="199"/>
      <c r="J174" s="199"/>
      <c r="K174" s="151">
        <f t="shared" si="69"/>
        <v>0</v>
      </c>
      <c r="L174" s="199"/>
      <c r="M174" s="199"/>
      <c r="N174" s="152" t="str">
        <f t="shared" si="61"/>
        <v/>
      </c>
      <c r="O174" s="150">
        <f t="shared" si="62"/>
        <v>0</v>
      </c>
      <c r="P174" s="151">
        <f t="shared" si="63"/>
        <v>0</v>
      </c>
      <c r="Q174" s="199"/>
      <c r="R174" s="199"/>
      <c r="S174" s="151">
        <f t="shared" si="64"/>
        <v>0</v>
      </c>
      <c r="T174" s="199"/>
      <c r="U174" s="199"/>
      <c r="V174" s="199"/>
      <c r="W174" s="151">
        <f t="shared" si="55"/>
        <v>0</v>
      </c>
      <c r="X174" s="199"/>
      <c r="Y174" s="199"/>
      <c r="Z174" s="152" t="str">
        <f t="shared" si="65"/>
        <v/>
      </c>
      <c r="AA174" s="150">
        <f t="shared" si="70"/>
        <v>0</v>
      </c>
      <c r="AB174" s="151">
        <f t="shared" si="71"/>
        <v>0</v>
      </c>
      <c r="AC174" s="199"/>
      <c r="AD174" s="199"/>
      <c r="AE174" s="151">
        <f t="shared" si="72"/>
        <v>0</v>
      </c>
      <c r="AF174" s="202"/>
      <c r="AG174" s="333"/>
      <c r="AH174" s="202"/>
      <c r="AI174" s="333"/>
      <c r="AJ174" s="202"/>
      <c r="AK174" s="333"/>
      <c r="AL174" s="151">
        <f t="shared" si="73"/>
        <v>0</v>
      </c>
      <c r="AM174" s="199"/>
      <c r="AN174" s="199"/>
      <c r="AO174" s="167">
        <f t="shared" si="56"/>
        <v>0</v>
      </c>
      <c r="AP174" s="167">
        <f t="shared" si="57"/>
        <v>0</v>
      </c>
      <c r="AQ174" s="152" t="str">
        <f t="shared" si="52"/>
        <v/>
      </c>
      <c r="AR174" s="207">
        <f t="shared" si="53"/>
        <v>0</v>
      </c>
      <c r="AS174" s="167">
        <f t="shared" si="66"/>
        <v>0</v>
      </c>
      <c r="AT174" s="167">
        <f>IFERROR((AR174/SUM('4_Структура пл.соб.'!$F$4:$F$6))*100,0)</f>
        <v>0</v>
      </c>
      <c r="AU174" s="207">
        <f t="shared" si="54"/>
        <v>0</v>
      </c>
      <c r="AV174" s="167">
        <f>IFERROR(AU174/'5_Розрахунок тарифів'!$H$7,0)</f>
        <v>0</v>
      </c>
      <c r="AW174" s="167">
        <f>IFERROR((AU174/SUM('4_Структура пл.соб.'!$F$4:$F$6))*100,0)</f>
        <v>0</v>
      </c>
      <c r="AX174" s="207">
        <f>IFERROR(AH174+(SUM($AC174:$AD174)/100*($AE$14/$AB$14*100))/'4_Структура пл.соб.'!$B$7*'4_Структура пл.соб.'!$B$5,0)</f>
        <v>0</v>
      </c>
      <c r="AY174" s="167">
        <f>IFERROR(AX174/'5_Розрахунок тарифів'!$L$7,0)</f>
        <v>0</v>
      </c>
      <c r="AZ174" s="167">
        <f>IFERROR((AX174/SUM('4_Структура пл.соб.'!$F$4:$F$6))*100,0)</f>
        <v>0</v>
      </c>
      <c r="BA174" s="207">
        <f>IFERROR(AJ174+(SUM($AC174:$AD174)/100*($AE$14/$AB$14*100))/'4_Структура пл.соб.'!$B$7*'4_Структура пл.соб.'!$B$6,0)</f>
        <v>0</v>
      </c>
      <c r="BB174" s="167">
        <f>IFERROR(BA174/'5_Розрахунок тарифів'!$P$7,0)</f>
        <v>0</v>
      </c>
      <c r="BC174" s="167">
        <f>IFERROR((BA174/SUM('4_Структура пл.соб.'!$F$4:$F$6))*100,0)</f>
        <v>0</v>
      </c>
      <c r="BD174" s="167">
        <f t="shared" si="67"/>
        <v>0</v>
      </c>
      <c r="BE174" s="167">
        <f t="shared" si="68"/>
        <v>0</v>
      </c>
      <c r="BF174" s="203"/>
      <c r="BG174" s="203"/>
    </row>
    <row r="175" spans="1:59" s="118" customFormat="1" x14ac:dyDescent="0.25">
      <c r="A175" s="128" t="str">
        <f>IF(ISBLANK(B175),"",COUNTA($B$11:B175))</f>
        <v/>
      </c>
      <c r="B175" s="200"/>
      <c r="C175" s="150">
        <f t="shared" si="58"/>
        <v>0</v>
      </c>
      <c r="D175" s="151">
        <f t="shared" si="59"/>
        <v>0</v>
      </c>
      <c r="E175" s="199"/>
      <c r="F175" s="199"/>
      <c r="G175" s="151">
        <f t="shared" si="60"/>
        <v>0</v>
      </c>
      <c r="H175" s="199"/>
      <c r="I175" s="199"/>
      <c r="J175" s="199"/>
      <c r="K175" s="151">
        <f t="shared" si="69"/>
        <v>0</v>
      </c>
      <c r="L175" s="199"/>
      <c r="M175" s="199"/>
      <c r="N175" s="152" t="str">
        <f t="shared" si="61"/>
        <v/>
      </c>
      <c r="O175" s="150">
        <f t="shared" si="62"/>
        <v>0</v>
      </c>
      <c r="P175" s="151">
        <f t="shared" si="63"/>
        <v>0</v>
      </c>
      <c r="Q175" s="199"/>
      <c r="R175" s="199"/>
      <c r="S175" s="151">
        <f t="shared" si="64"/>
        <v>0</v>
      </c>
      <c r="T175" s="199"/>
      <c r="U175" s="199"/>
      <c r="V175" s="199"/>
      <c r="W175" s="151">
        <f t="shared" si="55"/>
        <v>0</v>
      </c>
      <c r="X175" s="199"/>
      <c r="Y175" s="199"/>
      <c r="Z175" s="152" t="str">
        <f t="shared" si="65"/>
        <v/>
      </c>
      <c r="AA175" s="150">
        <f t="shared" si="70"/>
        <v>0</v>
      </c>
      <c r="AB175" s="151">
        <f t="shared" si="71"/>
        <v>0</v>
      </c>
      <c r="AC175" s="199"/>
      <c r="AD175" s="199"/>
      <c r="AE175" s="151">
        <f t="shared" si="72"/>
        <v>0</v>
      </c>
      <c r="AF175" s="202"/>
      <c r="AG175" s="333"/>
      <c r="AH175" s="202"/>
      <c r="AI175" s="333"/>
      <c r="AJ175" s="202"/>
      <c r="AK175" s="333"/>
      <c r="AL175" s="151">
        <f t="shared" si="73"/>
        <v>0</v>
      </c>
      <c r="AM175" s="199"/>
      <c r="AN175" s="199"/>
      <c r="AO175" s="167">
        <f t="shared" si="56"/>
        <v>0</v>
      </c>
      <c r="AP175" s="167">
        <f t="shared" si="57"/>
        <v>0</v>
      </c>
      <c r="AQ175" s="152" t="str">
        <f t="shared" si="52"/>
        <v/>
      </c>
      <c r="AR175" s="207">
        <f t="shared" si="53"/>
        <v>0</v>
      </c>
      <c r="AS175" s="167">
        <f t="shared" si="66"/>
        <v>0</v>
      </c>
      <c r="AT175" s="167">
        <f>IFERROR((AR175/SUM('4_Структура пл.соб.'!$F$4:$F$6))*100,0)</f>
        <v>0</v>
      </c>
      <c r="AU175" s="207">
        <f t="shared" si="54"/>
        <v>0</v>
      </c>
      <c r="AV175" s="167">
        <f>IFERROR(AU175/'5_Розрахунок тарифів'!$H$7,0)</f>
        <v>0</v>
      </c>
      <c r="AW175" s="167">
        <f>IFERROR((AU175/SUM('4_Структура пл.соб.'!$F$4:$F$6))*100,0)</f>
        <v>0</v>
      </c>
      <c r="AX175" s="207">
        <f>IFERROR(AH175+(SUM($AC175:$AD175)/100*($AE$14/$AB$14*100))/'4_Структура пл.соб.'!$B$7*'4_Структура пл.соб.'!$B$5,0)</f>
        <v>0</v>
      </c>
      <c r="AY175" s="167">
        <f>IFERROR(AX175/'5_Розрахунок тарифів'!$L$7,0)</f>
        <v>0</v>
      </c>
      <c r="AZ175" s="167">
        <f>IFERROR((AX175/SUM('4_Структура пл.соб.'!$F$4:$F$6))*100,0)</f>
        <v>0</v>
      </c>
      <c r="BA175" s="207">
        <f>IFERROR(AJ175+(SUM($AC175:$AD175)/100*($AE$14/$AB$14*100))/'4_Структура пл.соб.'!$B$7*'4_Структура пл.соб.'!$B$6,0)</f>
        <v>0</v>
      </c>
      <c r="BB175" s="167">
        <f>IFERROR(BA175/'5_Розрахунок тарифів'!$P$7,0)</f>
        <v>0</v>
      </c>
      <c r="BC175" s="167">
        <f>IFERROR((BA175/SUM('4_Структура пл.соб.'!$F$4:$F$6))*100,0)</f>
        <v>0</v>
      </c>
      <c r="BD175" s="167">
        <f t="shared" si="67"/>
        <v>0</v>
      </c>
      <c r="BE175" s="167">
        <f t="shared" si="68"/>
        <v>0</v>
      </c>
      <c r="BF175" s="203"/>
      <c r="BG175" s="203"/>
    </row>
    <row r="176" spans="1:59" s="118" customFormat="1" x14ac:dyDescent="0.25">
      <c r="A176" s="128" t="str">
        <f>IF(ISBLANK(B176),"",COUNTA($B$11:B176))</f>
        <v/>
      </c>
      <c r="B176" s="200"/>
      <c r="C176" s="150">
        <f t="shared" si="58"/>
        <v>0</v>
      </c>
      <c r="D176" s="151">
        <f t="shared" si="59"/>
        <v>0</v>
      </c>
      <c r="E176" s="199"/>
      <c r="F176" s="199"/>
      <c r="G176" s="151">
        <f t="shared" si="60"/>
        <v>0</v>
      </c>
      <c r="H176" s="199"/>
      <c r="I176" s="199"/>
      <c r="J176" s="199"/>
      <c r="K176" s="151">
        <f t="shared" si="69"/>
        <v>0</v>
      </c>
      <c r="L176" s="199"/>
      <c r="M176" s="199"/>
      <c r="N176" s="152" t="str">
        <f t="shared" si="61"/>
        <v/>
      </c>
      <c r="O176" s="150">
        <f t="shared" si="62"/>
        <v>0</v>
      </c>
      <c r="P176" s="151">
        <f t="shared" si="63"/>
        <v>0</v>
      </c>
      <c r="Q176" s="199"/>
      <c r="R176" s="199"/>
      <c r="S176" s="151">
        <f t="shared" si="64"/>
        <v>0</v>
      </c>
      <c r="T176" s="199"/>
      <c r="U176" s="199"/>
      <c r="V176" s="199"/>
      <c r="W176" s="151">
        <f t="shared" si="55"/>
        <v>0</v>
      </c>
      <c r="X176" s="199"/>
      <c r="Y176" s="199"/>
      <c r="Z176" s="152" t="str">
        <f t="shared" si="65"/>
        <v/>
      </c>
      <c r="AA176" s="150">
        <f t="shared" si="70"/>
        <v>0</v>
      </c>
      <c r="AB176" s="151">
        <f t="shared" si="71"/>
        <v>0</v>
      </c>
      <c r="AC176" s="199"/>
      <c r="AD176" s="199"/>
      <c r="AE176" s="151">
        <f t="shared" si="72"/>
        <v>0</v>
      </c>
      <c r="AF176" s="202"/>
      <c r="AG176" s="333"/>
      <c r="AH176" s="202"/>
      <c r="AI176" s="333"/>
      <c r="AJ176" s="202"/>
      <c r="AK176" s="333"/>
      <c r="AL176" s="151">
        <f t="shared" si="73"/>
        <v>0</v>
      </c>
      <c r="AM176" s="199"/>
      <c r="AN176" s="199"/>
      <c r="AO176" s="167">
        <f t="shared" si="56"/>
        <v>0</v>
      </c>
      <c r="AP176" s="167">
        <f t="shared" si="57"/>
        <v>0</v>
      </c>
      <c r="AQ176" s="152" t="str">
        <f t="shared" si="52"/>
        <v/>
      </c>
      <c r="AR176" s="207">
        <f t="shared" si="53"/>
        <v>0</v>
      </c>
      <c r="AS176" s="167">
        <f t="shared" si="66"/>
        <v>0</v>
      </c>
      <c r="AT176" s="167">
        <f>IFERROR((AR176/SUM('4_Структура пл.соб.'!$F$4:$F$6))*100,0)</f>
        <v>0</v>
      </c>
      <c r="AU176" s="207">
        <f t="shared" si="54"/>
        <v>0</v>
      </c>
      <c r="AV176" s="167">
        <f>IFERROR(AU176/'5_Розрахунок тарифів'!$H$7,0)</f>
        <v>0</v>
      </c>
      <c r="AW176" s="167">
        <f>IFERROR((AU176/SUM('4_Структура пл.соб.'!$F$4:$F$6))*100,0)</f>
        <v>0</v>
      </c>
      <c r="AX176" s="207">
        <f>IFERROR(AH176+(SUM($AC176:$AD176)/100*($AE$14/$AB$14*100))/'4_Структура пл.соб.'!$B$7*'4_Структура пл.соб.'!$B$5,0)</f>
        <v>0</v>
      </c>
      <c r="AY176" s="167">
        <f>IFERROR(AX176/'5_Розрахунок тарифів'!$L$7,0)</f>
        <v>0</v>
      </c>
      <c r="AZ176" s="167">
        <f>IFERROR((AX176/SUM('4_Структура пл.соб.'!$F$4:$F$6))*100,0)</f>
        <v>0</v>
      </c>
      <c r="BA176" s="207">
        <f>IFERROR(AJ176+(SUM($AC176:$AD176)/100*($AE$14/$AB$14*100))/'4_Структура пл.соб.'!$B$7*'4_Структура пл.соб.'!$B$6,0)</f>
        <v>0</v>
      </c>
      <c r="BB176" s="167">
        <f>IFERROR(BA176/'5_Розрахунок тарифів'!$P$7,0)</f>
        <v>0</v>
      </c>
      <c r="BC176" s="167">
        <f>IFERROR((BA176/SUM('4_Структура пл.соб.'!$F$4:$F$6))*100,0)</f>
        <v>0</v>
      </c>
      <c r="BD176" s="167">
        <f t="shared" si="67"/>
        <v>0</v>
      </c>
      <c r="BE176" s="167">
        <f t="shared" si="68"/>
        <v>0</v>
      </c>
      <c r="BF176" s="203"/>
      <c r="BG176" s="203"/>
    </row>
    <row r="177" spans="1:59" s="118" customFormat="1" x14ac:dyDescent="0.25">
      <c r="A177" s="128" t="str">
        <f>IF(ISBLANK(B177),"",COUNTA($B$11:B177))</f>
        <v/>
      </c>
      <c r="B177" s="200"/>
      <c r="C177" s="150">
        <f t="shared" si="58"/>
        <v>0</v>
      </c>
      <c r="D177" s="151">
        <f t="shared" si="59"/>
        <v>0</v>
      </c>
      <c r="E177" s="199"/>
      <c r="F177" s="199"/>
      <c r="G177" s="151">
        <f t="shared" si="60"/>
        <v>0</v>
      </c>
      <c r="H177" s="199"/>
      <c r="I177" s="199"/>
      <c r="J177" s="199"/>
      <c r="K177" s="151">
        <f t="shared" si="69"/>
        <v>0</v>
      </c>
      <c r="L177" s="199"/>
      <c r="M177" s="199"/>
      <c r="N177" s="152" t="str">
        <f t="shared" si="61"/>
        <v/>
      </c>
      <c r="O177" s="150">
        <f t="shared" si="62"/>
        <v>0</v>
      </c>
      <c r="P177" s="151">
        <f t="shared" si="63"/>
        <v>0</v>
      </c>
      <c r="Q177" s="199"/>
      <c r="R177" s="199"/>
      <c r="S177" s="151">
        <f t="shared" si="64"/>
        <v>0</v>
      </c>
      <c r="T177" s="199"/>
      <c r="U177" s="199"/>
      <c r="V177" s="199"/>
      <c r="W177" s="151">
        <f t="shared" si="55"/>
        <v>0</v>
      </c>
      <c r="X177" s="199"/>
      <c r="Y177" s="199"/>
      <c r="Z177" s="152" t="str">
        <f t="shared" si="65"/>
        <v/>
      </c>
      <c r="AA177" s="150">
        <f t="shared" si="70"/>
        <v>0</v>
      </c>
      <c r="AB177" s="151">
        <f t="shared" si="71"/>
        <v>0</v>
      </c>
      <c r="AC177" s="199"/>
      <c r="AD177" s="199"/>
      <c r="AE177" s="151">
        <f t="shared" si="72"/>
        <v>0</v>
      </c>
      <c r="AF177" s="202"/>
      <c r="AG177" s="333"/>
      <c r="AH177" s="202"/>
      <c r="AI177" s="333"/>
      <c r="AJ177" s="202"/>
      <c r="AK177" s="333"/>
      <c r="AL177" s="151">
        <f t="shared" si="73"/>
        <v>0</v>
      </c>
      <c r="AM177" s="199"/>
      <c r="AN177" s="199"/>
      <c r="AO177" s="167">
        <f t="shared" si="56"/>
        <v>0</v>
      </c>
      <c r="AP177" s="167">
        <f t="shared" si="57"/>
        <v>0</v>
      </c>
      <c r="AQ177" s="152" t="str">
        <f t="shared" si="52"/>
        <v/>
      </c>
      <c r="AR177" s="207">
        <f t="shared" si="53"/>
        <v>0</v>
      </c>
      <c r="AS177" s="167">
        <f t="shared" si="66"/>
        <v>0</v>
      </c>
      <c r="AT177" s="167">
        <f>IFERROR((AR177/SUM('4_Структура пл.соб.'!$F$4:$F$6))*100,0)</f>
        <v>0</v>
      </c>
      <c r="AU177" s="207">
        <f>IFERROR(AF177+(SUM($AC177:$AD177)/100*($AE$14/$AB$14*100))/'4_Структура пл.соб.'!$B$7*'4_Структура пл.соб.'!$B$4,0)</f>
        <v>0</v>
      </c>
      <c r="AV177" s="167">
        <f>IFERROR(AU177/'5_Розрахунок тарифів'!$H$7,0)</f>
        <v>0</v>
      </c>
      <c r="AW177" s="167">
        <f>IFERROR((AU177/SUM('4_Структура пл.соб.'!$F$4:$F$6))*100,0)</f>
        <v>0</v>
      </c>
      <c r="AX177" s="207">
        <f>IFERROR(AH177+(SUM($AC177:$AD177)/100*($AE$14/$AB$14*100))/'4_Структура пл.соб.'!$B$7*'4_Структура пл.соб.'!$B$5,0)</f>
        <v>0</v>
      </c>
      <c r="AY177" s="167">
        <f>IFERROR(AX177/'5_Розрахунок тарифів'!$L$7,0)</f>
        <v>0</v>
      </c>
      <c r="AZ177" s="167">
        <f>IFERROR((AX177/SUM('4_Структура пл.соб.'!$F$4:$F$6))*100,0)</f>
        <v>0</v>
      </c>
      <c r="BA177" s="207">
        <f>IFERROR(AJ177+(SUM($AC177:$AD177)/100*($AE$14/$AB$14*100))/'4_Структура пл.соб.'!$B$7*'4_Структура пл.соб.'!$B$6,0)</f>
        <v>0</v>
      </c>
      <c r="BB177" s="167">
        <f>IFERROR(BA177/'5_Розрахунок тарифів'!$P$7,0)</f>
        <v>0</v>
      </c>
      <c r="BC177" s="167">
        <f>IFERROR((BA177/SUM('4_Структура пл.соб.'!$F$4:$F$6))*100,0)</f>
        <v>0</v>
      </c>
      <c r="BD177" s="167">
        <f t="shared" si="67"/>
        <v>0</v>
      </c>
      <c r="BE177" s="167">
        <f t="shared" si="68"/>
        <v>0</v>
      </c>
      <c r="BF177" s="203"/>
      <c r="BG177" s="203"/>
    </row>
    <row r="178" spans="1:59" s="118" customFormat="1" x14ac:dyDescent="0.25">
      <c r="A178" s="128" t="str">
        <f>IF(ISBLANK(B178),"",COUNTA($B$11:B178))</f>
        <v/>
      </c>
      <c r="B178" s="200"/>
      <c r="C178" s="150">
        <f t="shared" si="58"/>
        <v>0</v>
      </c>
      <c r="D178" s="151">
        <f t="shared" si="59"/>
        <v>0</v>
      </c>
      <c r="E178" s="199"/>
      <c r="F178" s="199"/>
      <c r="G178" s="151">
        <f t="shared" si="60"/>
        <v>0</v>
      </c>
      <c r="H178" s="199"/>
      <c r="I178" s="199"/>
      <c r="J178" s="199"/>
      <c r="K178" s="151">
        <f t="shared" si="69"/>
        <v>0</v>
      </c>
      <c r="L178" s="199"/>
      <c r="M178" s="199"/>
      <c r="N178" s="152" t="str">
        <f t="shared" si="61"/>
        <v/>
      </c>
      <c r="O178" s="150">
        <f t="shared" si="62"/>
        <v>0</v>
      </c>
      <c r="P178" s="151">
        <f t="shared" si="63"/>
        <v>0</v>
      </c>
      <c r="Q178" s="199"/>
      <c r="R178" s="199"/>
      <c r="S178" s="151">
        <f t="shared" si="64"/>
        <v>0</v>
      </c>
      <c r="T178" s="199"/>
      <c r="U178" s="199"/>
      <c r="V178" s="199"/>
      <c r="W178" s="151">
        <f t="shared" si="55"/>
        <v>0</v>
      </c>
      <c r="X178" s="199"/>
      <c r="Y178" s="199"/>
      <c r="Z178" s="152" t="str">
        <f t="shared" si="65"/>
        <v/>
      </c>
      <c r="AA178" s="150">
        <f t="shared" si="70"/>
        <v>0</v>
      </c>
      <c r="AB178" s="151">
        <f t="shared" si="71"/>
        <v>0</v>
      </c>
      <c r="AC178" s="199"/>
      <c r="AD178" s="199"/>
      <c r="AE178" s="151">
        <f t="shared" si="72"/>
        <v>0</v>
      </c>
      <c r="AF178" s="202"/>
      <c r="AG178" s="333"/>
      <c r="AH178" s="202"/>
      <c r="AI178" s="333"/>
      <c r="AJ178" s="202"/>
      <c r="AK178" s="333"/>
      <c r="AL178" s="151">
        <f t="shared" si="73"/>
        <v>0</v>
      </c>
      <c r="AM178" s="199"/>
      <c r="AN178" s="199"/>
      <c r="AO178" s="167">
        <f t="shared" si="56"/>
        <v>0</v>
      </c>
      <c r="AP178" s="167">
        <f t="shared" si="57"/>
        <v>0</v>
      </c>
      <c r="AQ178" s="152" t="str">
        <f t="shared" si="52"/>
        <v/>
      </c>
      <c r="AR178" s="207">
        <f t="shared" si="53"/>
        <v>0</v>
      </c>
      <c r="AS178" s="167">
        <f t="shared" si="66"/>
        <v>0</v>
      </c>
      <c r="AT178" s="167">
        <f>IFERROR((AR178/SUM('4_Структура пл.соб.'!$F$4:$F$6))*100,0)</f>
        <v>0</v>
      </c>
      <c r="AU178" s="207">
        <f>IFERROR(AF178+(SUM($AC178:$AD178)/100*($AE$14/$AB$14*100))/'4_Структура пл.соб.'!$B$7*'4_Структура пл.соб.'!$B$4,0)</f>
        <v>0</v>
      </c>
      <c r="AV178" s="167">
        <f>IFERROR(AU178/'5_Розрахунок тарифів'!$H$7,0)</f>
        <v>0</v>
      </c>
      <c r="AW178" s="167">
        <f>IFERROR((AU178/SUM('4_Структура пл.соб.'!$F$4:$F$6))*100,0)</f>
        <v>0</v>
      </c>
      <c r="AX178" s="207">
        <f>IFERROR(AH178+(SUM($AC178:$AD178)/100*($AE$14/$AB$14*100))/'4_Структура пл.соб.'!$B$7*'4_Структура пл.соб.'!$B$5,0)</f>
        <v>0</v>
      </c>
      <c r="AY178" s="167">
        <f>IFERROR(AX178/'5_Розрахунок тарифів'!$L$7,0)</f>
        <v>0</v>
      </c>
      <c r="AZ178" s="167">
        <f>IFERROR((AX178/SUM('4_Структура пл.соб.'!$F$4:$F$6))*100,0)</f>
        <v>0</v>
      </c>
      <c r="BA178" s="207">
        <f>IFERROR(AJ178+(SUM($AC178:$AD178)/100*($AE$14/$AB$14*100))/'4_Структура пл.соб.'!$B$7*'4_Структура пл.соб.'!$B$6,0)</f>
        <v>0</v>
      </c>
      <c r="BB178" s="167">
        <f>IFERROR(BA178/'5_Розрахунок тарифів'!$P$7,0)</f>
        <v>0</v>
      </c>
      <c r="BC178" s="167">
        <f>IFERROR((BA178/SUM('4_Структура пл.соб.'!$F$4:$F$6))*100,0)</f>
        <v>0</v>
      </c>
      <c r="BD178" s="167">
        <f t="shared" si="67"/>
        <v>0</v>
      </c>
      <c r="BE178" s="167">
        <f t="shared" si="68"/>
        <v>0</v>
      </c>
      <c r="BF178" s="203"/>
      <c r="BG178" s="203"/>
    </row>
    <row r="179" spans="1:59" s="118" customFormat="1" x14ac:dyDescent="0.25">
      <c r="A179" s="128" t="str">
        <f>IF(ISBLANK(B179),"",COUNTA($B$11:B179))</f>
        <v/>
      </c>
      <c r="B179" s="200"/>
      <c r="C179" s="150">
        <f t="shared" si="58"/>
        <v>0</v>
      </c>
      <c r="D179" s="151">
        <f t="shared" si="59"/>
        <v>0</v>
      </c>
      <c r="E179" s="199"/>
      <c r="F179" s="199"/>
      <c r="G179" s="151">
        <f t="shared" si="60"/>
        <v>0</v>
      </c>
      <c r="H179" s="199"/>
      <c r="I179" s="199"/>
      <c r="J179" s="199"/>
      <c r="K179" s="151">
        <f t="shared" si="69"/>
        <v>0</v>
      </c>
      <c r="L179" s="199"/>
      <c r="M179" s="199"/>
      <c r="N179" s="152" t="str">
        <f t="shared" si="61"/>
        <v/>
      </c>
      <c r="O179" s="150">
        <f t="shared" si="62"/>
        <v>0</v>
      </c>
      <c r="P179" s="151">
        <f t="shared" si="63"/>
        <v>0</v>
      </c>
      <c r="Q179" s="199"/>
      <c r="R179" s="199"/>
      <c r="S179" s="151">
        <f t="shared" si="64"/>
        <v>0</v>
      </c>
      <c r="T179" s="199"/>
      <c r="U179" s="199"/>
      <c r="V179" s="199"/>
      <c r="W179" s="151">
        <f t="shared" si="55"/>
        <v>0</v>
      </c>
      <c r="X179" s="199"/>
      <c r="Y179" s="199"/>
      <c r="Z179" s="152" t="str">
        <f t="shared" si="65"/>
        <v/>
      </c>
      <c r="AA179" s="150">
        <f t="shared" si="70"/>
        <v>0</v>
      </c>
      <c r="AB179" s="151">
        <f t="shared" si="71"/>
        <v>0</v>
      </c>
      <c r="AC179" s="199"/>
      <c r="AD179" s="199"/>
      <c r="AE179" s="151">
        <f t="shared" si="72"/>
        <v>0</v>
      </c>
      <c r="AF179" s="202"/>
      <c r="AG179" s="333"/>
      <c r="AH179" s="202"/>
      <c r="AI179" s="333"/>
      <c r="AJ179" s="202"/>
      <c r="AK179" s="333"/>
      <c r="AL179" s="151">
        <f t="shared" si="73"/>
        <v>0</v>
      </c>
      <c r="AM179" s="199"/>
      <c r="AN179" s="199"/>
      <c r="AO179" s="167">
        <f t="shared" si="56"/>
        <v>0</v>
      </c>
      <c r="AP179" s="167">
        <f t="shared" si="57"/>
        <v>0</v>
      </c>
      <c r="AQ179" s="152" t="str">
        <f t="shared" si="52"/>
        <v/>
      </c>
      <c r="AR179" s="207">
        <f t="shared" si="53"/>
        <v>0</v>
      </c>
      <c r="AS179" s="167">
        <f t="shared" si="66"/>
        <v>0</v>
      </c>
      <c r="AT179" s="167">
        <f>IFERROR((AR179/SUM('4_Структура пл.соб.'!$F$4:$F$6))*100,0)</f>
        <v>0</v>
      </c>
      <c r="AU179" s="207">
        <f>IFERROR(AF179+(SUM($AC179:$AD179)/100*($AE$14/$AB$14*100))/'4_Структура пл.соб.'!$B$7*'4_Структура пл.соб.'!$B$4,0)</f>
        <v>0</v>
      </c>
      <c r="AV179" s="167">
        <f>IFERROR(AU179/'5_Розрахунок тарифів'!$H$7,0)</f>
        <v>0</v>
      </c>
      <c r="AW179" s="167">
        <f>IFERROR((AU179/SUM('4_Структура пл.соб.'!$F$4:$F$6))*100,0)</f>
        <v>0</v>
      </c>
      <c r="AX179" s="207">
        <f>IFERROR(AH179+(SUM($AC179:$AD179)/100*($AE$14/$AB$14*100))/'4_Структура пл.соб.'!$B$7*'4_Структура пл.соб.'!$B$5,0)</f>
        <v>0</v>
      </c>
      <c r="AY179" s="167">
        <f>IFERROR(AX179/'5_Розрахунок тарифів'!$L$7,0)</f>
        <v>0</v>
      </c>
      <c r="AZ179" s="167">
        <f>IFERROR((AX179/SUM('4_Структура пл.соб.'!$F$4:$F$6))*100,0)</f>
        <v>0</v>
      </c>
      <c r="BA179" s="207">
        <f>IFERROR(AJ179+(SUM($AC179:$AD179)/100*($AE$14/$AB$14*100))/'4_Структура пл.соб.'!$B$7*'4_Структура пл.соб.'!$B$6,0)</f>
        <v>0</v>
      </c>
      <c r="BB179" s="167">
        <f>IFERROR(BA179/'5_Розрахунок тарифів'!$P$7,0)</f>
        <v>0</v>
      </c>
      <c r="BC179" s="167">
        <f>IFERROR((BA179/SUM('4_Структура пл.соб.'!$F$4:$F$6))*100,0)</f>
        <v>0</v>
      </c>
      <c r="BD179" s="167">
        <f t="shared" si="67"/>
        <v>0</v>
      </c>
      <c r="BE179" s="167">
        <f t="shared" si="68"/>
        <v>0</v>
      </c>
      <c r="BF179" s="203"/>
      <c r="BG179" s="203"/>
    </row>
    <row r="180" spans="1:59" s="118" customFormat="1" x14ac:dyDescent="0.25">
      <c r="A180" s="128" t="str">
        <f>IF(ISBLANK(B180),"",COUNTA($B$11:B180))</f>
        <v/>
      </c>
      <c r="B180" s="200"/>
      <c r="C180" s="150">
        <f t="shared" si="58"/>
        <v>0</v>
      </c>
      <c r="D180" s="151">
        <f t="shared" si="59"/>
        <v>0</v>
      </c>
      <c r="E180" s="199"/>
      <c r="F180" s="199"/>
      <c r="G180" s="151">
        <f t="shared" si="60"/>
        <v>0</v>
      </c>
      <c r="H180" s="199"/>
      <c r="I180" s="199"/>
      <c r="J180" s="199"/>
      <c r="K180" s="151">
        <f t="shared" si="69"/>
        <v>0</v>
      </c>
      <c r="L180" s="199"/>
      <c r="M180" s="199"/>
      <c r="N180" s="152" t="str">
        <f t="shared" si="61"/>
        <v/>
      </c>
      <c r="O180" s="150">
        <f t="shared" si="62"/>
        <v>0</v>
      </c>
      <c r="P180" s="151">
        <f t="shared" si="63"/>
        <v>0</v>
      </c>
      <c r="Q180" s="199"/>
      <c r="R180" s="199"/>
      <c r="S180" s="151">
        <f t="shared" si="64"/>
        <v>0</v>
      </c>
      <c r="T180" s="199"/>
      <c r="U180" s="199"/>
      <c r="V180" s="199"/>
      <c r="W180" s="151">
        <f t="shared" si="55"/>
        <v>0</v>
      </c>
      <c r="X180" s="199"/>
      <c r="Y180" s="199"/>
      <c r="Z180" s="152" t="str">
        <f t="shared" si="65"/>
        <v/>
      </c>
      <c r="AA180" s="150">
        <f t="shared" si="70"/>
        <v>0</v>
      </c>
      <c r="AB180" s="151">
        <f t="shared" si="71"/>
        <v>0</v>
      </c>
      <c r="AC180" s="199"/>
      <c r="AD180" s="199"/>
      <c r="AE180" s="151">
        <f t="shared" si="72"/>
        <v>0</v>
      </c>
      <c r="AF180" s="202"/>
      <c r="AG180" s="333"/>
      <c r="AH180" s="202"/>
      <c r="AI180" s="333"/>
      <c r="AJ180" s="202"/>
      <c r="AK180" s="333"/>
      <c r="AL180" s="151">
        <f t="shared" si="73"/>
        <v>0</v>
      </c>
      <c r="AM180" s="199"/>
      <c r="AN180" s="199"/>
      <c r="AO180" s="167">
        <f t="shared" si="56"/>
        <v>0</v>
      </c>
      <c r="AP180" s="167">
        <f t="shared" si="57"/>
        <v>0</v>
      </c>
      <c r="AQ180" s="152" t="str">
        <f t="shared" si="52"/>
        <v/>
      </c>
      <c r="AR180" s="207">
        <f t="shared" si="53"/>
        <v>0</v>
      </c>
      <c r="AS180" s="167">
        <f t="shared" si="66"/>
        <v>0</v>
      </c>
      <c r="AT180" s="167">
        <f>IFERROR((AR180/SUM('4_Структура пл.соб.'!$F$4:$F$6))*100,0)</f>
        <v>0</v>
      </c>
      <c r="AU180" s="207">
        <f>IFERROR(AF180+(SUM($AC180:$AD180)/100*($AE$14/$AB$14*100))/'4_Структура пл.соб.'!$B$7*'4_Структура пл.соб.'!$B$4,0)</f>
        <v>0</v>
      </c>
      <c r="AV180" s="167">
        <f>IFERROR(AU180/'5_Розрахунок тарифів'!$H$7,0)</f>
        <v>0</v>
      </c>
      <c r="AW180" s="167">
        <f>IFERROR((AU180/SUM('4_Структура пл.соб.'!$F$4:$F$6))*100,0)</f>
        <v>0</v>
      </c>
      <c r="AX180" s="207">
        <f>IFERROR(AH180+(SUM($AC180:$AD180)/100*($AE$14/$AB$14*100))/'4_Структура пл.соб.'!$B$7*'4_Структура пл.соб.'!$B$5,0)</f>
        <v>0</v>
      </c>
      <c r="AY180" s="167">
        <f>IFERROR(AX180/'5_Розрахунок тарифів'!$L$7,0)</f>
        <v>0</v>
      </c>
      <c r="AZ180" s="167">
        <f>IFERROR((AX180/SUM('4_Структура пл.соб.'!$F$4:$F$6))*100,0)</f>
        <v>0</v>
      </c>
      <c r="BA180" s="207">
        <f>IFERROR(AJ180+(SUM($AC180:$AD180)/100*($AE$14/$AB$14*100))/'4_Структура пл.соб.'!$B$7*'4_Структура пл.соб.'!$B$6,0)</f>
        <v>0</v>
      </c>
      <c r="BB180" s="167">
        <f>IFERROR(BA180/'5_Розрахунок тарифів'!$P$7,0)</f>
        <v>0</v>
      </c>
      <c r="BC180" s="167">
        <f>IFERROR((BA180/SUM('4_Структура пл.соб.'!$F$4:$F$6))*100,0)</f>
        <v>0</v>
      </c>
      <c r="BD180" s="167">
        <f t="shared" si="67"/>
        <v>0</v>
      </c>
      <c r="BE180" s="167">
        <f t="shared" si="68"/>
        <v>0</v>
      </c>
      <c r="BF180" s="203"/>
      <c r="BG180" s="203"/>
    </row>
    <row r="181" spans="1:59" s="118" customFormat="1" x14ac:dyDescent="0.25">
      <c r="A181" s="128" t="str">
        <f>IF(ISBLANK(B181),"",COUNTA($B$11:B181))</f>
        <v/>
      </c>
      <c r="B181" s="200"/>
      <c r="C181" s="150">
        <f t="shared" si="58"/>
        <v>0</v>
      </c>
      <c r="D181" s="151">
        <f t="shared" si="59"/>
        <v>0</v>
      </c>
      <c r="E181" s="199"/>
      <c r="F181" s="199"/>
      <c r="G181" s="151">
        <f t="shared" si="60"/>
        <v>0</v>
      </c>
      <c r="H181" s="199"/>
      <c r="I181" s="199"/>
      <c r="J181" s="199"/>
      <c r="K181" s="151">
        <f t="shared" si="69"/>
        <v>0</v>
      </c>
      <c r="L181" s="199"/>
      <c r="M181" s="199"/>
      <c r="N181" s="152" t="str">
        <f t="shared" si="61"/>
        <v/>
      </c>
      <c r="O181" s="150">
        <f t="shared" si="62"/>
        <v>0</v>
      </c>
      <c r="P181" s="151">
        <f t="shared" si="63"/>
        <v>0</v>
      </c>
      <c r="Q181" s="199"/>
      <c r="R181" s="199"/>
      <c r="S181" s="151">
        <f t="shared" si="64"/>
        <v>0</v>
      </c>
      <c r="T181" s="199"/>
      <c r="U181" s="199"/>
      <c r="V181" s="199"/>
      <c r="W181" s="151">
        <f t="shared" si="55"/>
        <v>0</v>
      </c>
      <c r="X181" s="199"/>
      <c r="Y181" s="199"/>
      <c r="Z181" s="152" t="str">
        <f t="shared" si="65"/>
        <v/>
      </c>
      <c r="AA181" s="150">
        <f t="shared" si="70"/>
        <v>0</v>
      </c>
      <c r="AB181" s="151">
        <f t="shared" si="71"/>
        <v>0</v>
      </c>
      <c r="AC181" s="199"/>
      <c r="AD181" s="199"/>
      <c r="AE181" s="151">
        <f t="shared" si="72"/>
        <v>0</v>
      </c>
      <c r="AF181" s="202"/>
      <c r="AG181" s="333"/>
      <c r="AH181" s="202"/>
      <c r="AI181" s="333"/>
      <c r="AJ181" s="202"/>
      <c r="AK181" s="333"/>
      <c r="AL181" s="151">
        <f t="shared" si="73"/>
        <v>0</v>
      </c>
      <c r="AM181" s="199"/>
      <c r="AN181" s="199"/>
      <c r="AO181" s="167">
        <f t="shared" si="56"/>
        <v>0</v>
      </c>
      <c r="AP181" s="167">
        <f t="shared" si="57"/>
        <v>0</v>
      </c>
      <c r="AQ181" s="152" t="str">
        <f t="shared" si="52"/>
        <v/>
      </c>
      <c r="AR181" s="207">
        <f t="shared" si="53"/>
        <v>0</v>
      </c>
      <c r="AS181" s="167">
        <f t="shared" si="66"/>
        <v>0</v>
      </c>
      <c r="AT181" s="167">
        <f>IFERROR((AR181/SUM('4_Структура пл.соб.'!$F$4:$F$6))*100,0)</f>
        <v>0</v>
      </c>
      <c r="AU181" s="207">
        <f>IFERROR(AF181+(SUM($AC181:$AD181)/100*($AE$14/$AB$14*100))/'4_Структура пл.соб.'!$B$7*'4_Структура пл.соб.'!$B$4,0)</f>
        <v>0</v>
      </c>
      <c r="AV181" s="167">
        <f>IFERROR(AU181/'5_Розрахунок тарифів'!$H$7,0)</f>
        <v>0</v>
      </c>
      <c r="AW181" s="167">
        <f>IFERROR((AU181/SUM('4_Структура пл.соб.'!$F$4:$F$6))*100,0)</f>
        <v>0</v>
      </c>
      <c r="AX181" s="207">
        <f>IFERROR(AH181+(SUM($AC181:$AD181)/100*($AE$14/$AB$14*100))/'4_Структура пл.соб.'!$B$7*'4_Структура пл.соб.'!$B$5,0)</f>
        <v>0</v>
      </c>
      <c r="AY181" s="167">
        <f>IFERROR(AX181/'5_Розрахунок тарифів'!$L$7,0)</f>
        <v>0</v>
      </c>
      <c r="AZ181" s="167">
        <f>IFERROR((AX181/SUM('4_Структура пл.соб.'!$F$4:$F$6))*100,0)</f>
        <v>0</v>
      </c>
      <c r="BA181" s="207">
        <f>IFERROR(AJ181+(SUM($AC181:$AD181)/100*($AE$14/$AB$14*100))/'4_Структура пл.соб.'!$B$7*'4_Структура пл.соб.'!$B$6,0)</f>
        <v>0</v>
      </c>
      <c r="BB181" s="167">
        <f>IFERROR(BA181/'5_Розрахунок тарифів'!$P$7,0)</f>
        <v>0</v>
      </c>
      <c r="BC181" s="167">
        <f>IFERROR((BA181/SUM('4_Структура пл.соб.'!$F$4:$F$6))*100,0)</f>
        <v>0</v>
      </c>
      <c r="BD181" s="167">
        <f t="shared" si="67"/>
        <v>0</v>
      </c>
      <c r="BE181" s="167">
        <f t="shared" si="68"/>
        <v>0</v>
      </c>
      <c r="BF181" s="203"/>
      <c r="BG181" s="203"/>
    </row>
    <row r="182" spans="1:59" s="118" customFormat="1" x14ac:dyDescent="0.25">
      <c r="A182" s="128" t="str">
        <f>IF(ISBLANK(B182),"",COUNTA($B$11:B182))</f>
        <v/>
      </c>
      <c r="B182" s="200"/>
      <c r="C182" s="150">
        <f t="shared" si="58"/>
        <v>0</v>
      </c>
      <c r="D182" s="151">
        <f t="shared" si="59"/>
        <v>0</v>
      </c>
      <c r="E182" s="199"/>
      <c r="F182" s="199"/>
      <c r="G182" s="151">
        <f t="shared" si="60"/>
        <v>0</v>
      </c>
      <c r="H182" s="199"/>
      <c r="I182" s="199"/>
      <c r="J182" s="199"/>
      <c r="K182" s="151">
        <f t="shared" si="69"/>
        <v>0</v>
      </c>
      <c r="L182" s="199"/>
      <c r="M182" s="199"/>
      <c r="N182" s="152" t="str">
        <f t="shared" si="61"/>
        <v/>
      </c>
      <c r="O182" s="150">
        <f t="shared" si="62"/>
        <v>0</v>
      </c>
      <c r="P182" s="151">
        <f t="shared" si="63"/>
        <v>0</v>
      </c>
      <c r="Q182" s="199"/>
      <c r="R182" s="199"/>
      <c r="S182" s="151">
        <f t="shared" si="64"/>
        <v>0</v>
      </c>
      <c r="T182" s="199"/>
      <c r="U182" s="199"/>
      <c r="V182" s="199"/>
      <c r="W182" s="151">
        <f t="shared" si="55"/>
        <v>0</v>
      </c>
      <c r="X182" s="199"/>
      <c r="Y182" s="199"/>
      <c r="Z182" s="152" t="str">
        <f t="shared" si="65"/>
        <v/>
      </c>
      <c r="AA182" s="150">
        <f t="shared" si="70"/>
        <v>0</v>
      </c>
      <c r="AB182" s="151">
        <f t="shared" si="71"/>
        <v>0</v>
      </c>
      <c r="AC182" s="199"/>
      <c r="AD182" s="199"/>
      <c r="AE182" s="151">
        <f t="shared" si="72"/>
        <v>0</v>
      </c>
      <c r="AF182" s="202"/>
      <c r="AG182" s="333"/>
      <c r="AH182" s="202"/>
      <c r="AI182" s="333"/>
      <c r="AJ182" s="202"/>
      <c r="AK182" s="333"/>
      <c r="AL182" s="151">
        <f t="shared" si="73"/>
        <v>0</v>
      </c>
      <c r="AM182" s="199"/>
      <c r="AN182" s="199"/>
      <c r="AO182" s="167">
        <f t="shared" si="56"/>
        <v>0</v>
      </c>
      <c r="AP182" s="167">
        <f t="shared" si="57"/>
        <v>0</v>
      </c>
      <c r="AQ182" s="152" t="str">
        <f t="shared" si="52"/>
        <v/>
      </c>
      <c r="AR182" s="207">
        <f t="shared" si="53"/>
        <v>0</v>
      </c>
      <c r="AS182" s="167">
        <f t="shared" si="66"/>
        <v>0</v>
      </c>
      <c r="AT182" s="167">
        <f>IFERROR((AR182/SUM('4_Структура пл.соб.'!$F$4:$F$6))*100,0)</f>
        <v>0</v>
      </c>
      <c r="AU182" s="207">
        <f>IFERROR(AF182+(SUM($AC182:$AD182)/100*($AE$14/$AB$14*100))/'4_Структура пл.соб.'!$B$7*'4_Структура пл.соб.'!$B$4,0)</f>
        <v>0</v>
      </c>
      <c r="AV182" s="167">
        <f>IFERROR(AU182/'5_Розрахунок тарифів'!$H$7,0)</f>
        <v>0</v>
      </c>
      <c r="AW182" s="167">
        <f>IFERROR((AU182/SUM('4_Структура пл.соб.'!$F$4:$F$6))*100,0)</f>
        <v>0</v>
      </c>
      <c r="AX182" s="207">
        <f>IFERROR(AH182+(SUM($AC182:$AD182)/100*($AE$14/$AB$14*100))/'4_Структура пл.соб.'!$B$7*'4_Структура пл.соб.'!$B$5,0)</f>
        <v>0</v>
      </c>
      <c r="AY182" s="167">
        <f>IFERROR(AX182/'5_Розрахунок тарифів'!$L$7,0)</f>
        <v>0</v>
      </c>
      <c r="AZ182" s="167">
        <f>IFERROR((AX182/SUM('4_Структура пл.соб.'!$F$4:$F$6))*100,0)</f>
        <v>0</v>
      </c>
      <c r="BA182" s="207">
        <f>IFERROR(AJ182+(SUM($AC182:$AD182)/100*($AE$14/$AB$14*100))/'4_Структура пл.соб.'!$B$7*'4_Структура пл.соб.'!$B$6,0)</f>
        <v>0</v>
      </c>
      <c r="BB182" s="167">
        <f>IFERROR(BA182/'5_Розрахунок тарифів'!$P$7,0)</f>
        <v>0</v>
      </c>
      <c r="BC182" s="167">
        <f>IFERROR((BA182/SUM('4_Структура пл.соб.'!$F$4:$F$6))*100,0)</f>
        <v>0</v>
      </c>
      <c r="BD182" s="167">
        <f t="shared" si="67"/>
        <v>0</v>
      </c>
      <c r="BE182" s="167">
        <f t="shared" si="68"/>
        <v>0</v>
      </c>
      <c r="BF182" s="203"/>
      <c r="BG182" s="203"/>
    </row>
    <row r="183" spans="1:59" s="118" customFormat="1" x14ac:dyDescent="0.25">
      <c r="A183" s="128" t="str">
        <f>IF(ISBLANK(B183),"",COUNTA($B$11:B183))</f>
        <v/>
      </c>
      <c r="B183" s="200"/>
      <c r="C183" s="150">
        <f t="shared" si="58"/>
        <v>0</v>
      </c>
      <c r="D183" s="151">
        <f t="shared" si="59"/>
        <v>0</v>
      </c>
      <c r="E183" s="199"/>
      <c r="F183" s="199"/>
      <c r="G183" s="151">
        <f t="shared" si="60"/>
        <v>0</v>
      </c>
      <c r="H183" s="199"/>
      <c r="I183" s="199"/>
      <c r="J183" s="199"/>
      <c r="K183" s="151">
        <f t="shared" si="69"/>
        <v>0</v>
      </c>
      <c r="L183" s="199"/>
      <c r="M183" s="199"/>
      <c r="N183" s="152" t="str">
        <f t="shared" si="61"/>
        <v/>
      </c>
      <c r="O183" s="150">
        <f t="shared" si="62"/>
        <v>0</v>
      </c>
      <c r="P183" s="151">
        <f t="shared" si="63"/>
        <v>0</v>
      </c>
      <c r="Q183" s="199"/>
      <c r="R183" s="199"/>
      <c r="S183" s="151">
        <f t="shared" si="64"/>
        <v>0</v>
      </c>
      <c r="T183" s="199"/>
      <c r="U183" s="199"/>
      <c r="V183" s="199"/>
      <c r="W183" s="151">
        <f t="shared" si="55"/>
        <v>0</v>
      </c>
      <c r="X183" s="199"/>
      <c r="Y183" s="199"/>
      <c r="Z183" s="152" t="str">
        <f t="shared" si="65"/>
        <v/>
      </c>
      <c r="AA183" s="150">
        <f t="shared" si="70"/>
        <v>0</v>
      </c>
      <c r="AB183" s="151">
        <f t="shared" si="71"/>
        <v>0</v>
      </c>
      <c r="AC183" s="199"/>
      <c r="AD183" s="199"/>
      <c r="AE183" s="151">
        <f t="shared" si="72"/>
        <v>0</v>
      </c>
      <c r="AF183" s="202"/>
      <c r="AG183" s="333"/>
      <c r="AH183" s="202"/>
      <c r="AI183" s="333"/>
      <c r="AJ183" s="202"/>
      <c r="AK183" s="333"/>
      <c r="AL183" s="151">
        <f t="shared" si="73"/>
        <v>0</v>
      </c>
      <c r="AM183" s="199"/>
      <c r="AN183" s="199"/>
      <c r="AO183" s="167">
        <f t="shared" si="56"/>
        <v>0</v>
      </c>
      <c r="AP183" s="167">
        <f t="shared" si="57"/>
        <v>0</v>
      </c>
      <c r="AQ183" s="152" t="str">
        <f t="shared" si="52"/>
        <v/>
      </c>
      <c r="AR183" s="207">
        <f t="shared" si="53"/>
        <v>0</v>
      </c>
      <c r="AS183" s="167">
        <f t="shared" si="66"/>
        <v>0</v>
      </c>
      <c r="AT183" s="167">
        <f>IFERROR((AR183/SUM('4_Структура пл.соб.'!$F$4:$F$6))*100,0)</f>
        <v>0</v>
      </c>
      <c r="AU183" s="207">
        <f>IFERROR(AF183+(SUM($AC183:$AD183)/100*($AE$14/$AB$14*100))/'4_Структура пл.соб.'!$B$7*'4_Структура пл.соб.'!$B$4,0)</f>
        <v>0</v>
      </c>
      <c r="AV183" s="167">
        <f>IFERROR(AU183/'5_Розрахунок тарифів'!$H$7,0)</f>
        <v>0</v>
      </c>
      <c r="AW183" s="167">
        <f>IFERROR((AU183/SUM('4_Структура пл.соб.'!$F$4:$F$6))*100,0)</f>
        <v>0</v>
      </c>
      <c r="AX183" s="207">
        <f>IFERROR(AH183+(SUM($AC183:$AD183)/100*($AE$14/$AB$14*100))/'4_Структура пл.соб.'!$B$7*'4_Структура пл.соб.'!$B$5,0)</f>
        <v>0</v>
      </c>
      <c r="AY183" s="167">
        <f>IFERROR(AX183/'5_Розрахунок тарифів'!$L$7,0)</f>
        <v>0</v>
      </c>
      <c r="AZ183" s="167">
        <f>IFERROR((AX183/SUM('4_Структура пл.соб.'!$F$4:$F$6))*100,0)</f>
        <v>0</v>
      </c>
      <c r="BA183" s="207">
        <f>IFERROR(AJ183+(SUM($AC183:$AD183)/100*($AE$14/$AB$14*100))/'4_Структура пл.соб.'!$B$7*'4_Структура пл.соб.'!$B$6,0)</f>
        <v>0</v>
      </c>
      <c r="BB183" s="167">
        <f>IFERROR(BA183/'5_Розрахунок тарифів'!$P$7,0)</f>
        <v>0</v>
      </c>
      <c r="BC183" s="167">
        <f>IFERROR((BA183/SUM('4_Структура пл.соб.'!$F$4:$F$6))*100,0)</f>
        <v>0</v>
      </c>
      <c r="BD183" s="167">
        <f t="shared" si="67"/>
        <v>0</v>
      </c>
      <c r="BE183" s="167">
        <f t="shared" si="68"/>
        <v>0</v>
      </c>
      <c r="BF183" s="203"/>
      <c r="BG183" s="203"/>
    </row>
    <row r="184" spans="1:59" s="118" customFormat="1" x14ac:dyDescent="0.25">
      <c r="A184" s="128" t="str">
        <f>IF(ISBLANK(B184),"",COUNTA($B$11:B184))</f>
        <v/>
      </c>
      <c r="B184" s="200"/>
      <c r="C184" s="150">
        <f t="shared" si="58"/>
        <v>0</v>
      </c>
      <c r="D184" s="151">
        <f t="shared" si="59"/>
        <v>0</v>
      </c>
      <c r="E184" s="199"/>
      <c r="F184" s="199"/>
      <c r="G184" s="151">
        <f t="shared" si="60"/>
        <v>0</v>
      </c>
      <c r="H184" s="199"/>
      <c r="I184" s="199"/>
      <c r="J184" s="199"/>
      <c r="K184" s="151">
        <f t="shared" si="69"/>
        <v>0</v>
      </c>
      <c r="L184" s="199"/>
      <c r="M184" s="199"/>
      <c r="N184" s="152" t="str">
        <f t="shared" si="61"/>
        <v/>
      </c>
      <c r="O184" s="150">
        <f t="shared" si="62"/>
        <v>0</v>
      </c>
      <c r="P184" s="151">
        <f t="shared" si="63"/>
        <v>0</v>
      </c>
      <c r="Q184" s="199"/>
      <c r="R184" s="199"/>
      <c r="S184" s="151">
        <f t="shared" si="64"/>
        <v>0</v>
      </c>
      <c r="T184" s="199"/>
      <c r="U184" s="199"/>
      <c r="V184" s="199"/>
      <c r="W184" s="151">
        <f t="shared" si="55"/>
        <v>0</v>
      </c>
      <c r="X184" s="199"/>
      <c r="Y184" s="199"/>
      <c r="Z184" s="152" t="str">
        <f t="shared" si="65"/>
        <v/>
      </c>
      <c r="AA184" s="150">
        <f t="shared" si="70"/>
        <v>0</v>
      </c>
      <c r="AB184" s="151">
        <f t="shared" si="71"/>
        <v>0</v>
      </c>
      <c r="AC184" s="199"/>
      <c r="AD184" s="199"/>
      <c r="AE184" s="151">
        <f t="shared" si="72"/>
        <v>0</v>
      </c>
      <c r="AF184" s="202"/>
      <c r="AG184" s="333"/>
      <c r="AH184" s="202"/>
      <c r="AI184" s="333"/>
      <c r="AJ184" s="202"/>
      <c r="AK184" s="333"/>
      <c r="AL184" s="151">
        <f t="shared" si="73"/>
        <v>0</v>
      </c>
      <c r="AM184" s="199"/>
      <c r="AN184" s="199"/>
      <c r="AO184" s="167">
        <f t="shared" si="56"/>
        <v>0</v>
      </c>
      <c r="AP184" s="167">
        <f t="shared" si="57"/>
        <v>0</v>
      </c>
      <c r="AQ184" s="152" t="str">
        <f t="shared" si="52"/>
        <v/>
      </c>
      <c r="AR184" s="207">
        <f t="shared" si="53"/>
        <v>0</v>
      </c>
      <c r="AS184" s="167">
        <f t="shared" si="66"/>
        <v>0</v>
      </c>
      <c r="AT184" s="167">
        <f>IFERROR((AR184/SUM('4_Структура пл.соб.'!$F$4:$F$6))*100,0)</f>
        <v>0</v>
      </c>
      <c r="AU184" s="207">
        <f>IFERROR(AF184+(SUM($AC184:$AD184)/100*($AE$14/$AB$14*100))/'4_Структура пл.соб.'!$B$7*'4_Структура пл.соб.'!$B$4,0)</f>
        <v>0</v>
      </c>
      <c r="AV184" s="167">
        <f>IFERROR(AU184/'5_Розрахунок тарифів'!$H$7,0)</f>
        <v>0</v>
      </c>
      <c r="AW184" s="167">
        <f>IFERROR((AU184/SUM('4_Структура пл.соб.'!$F$4:$F$6))*100,0)</f>
        <v>0</v>
      </c>
      <c r="AX184" s="207">
        <f>IFERROR(AH184+(SUM($AC184:$AD184)/100*($AE$14/$AB$14*100))/'4_Структура пл.соб.'!$B$7*'4_Структура пл.соб.'!$B$5,0)</f>
        <v>0</v>
      </c>
      <c r="AY184" s="167">
        <f>IFERROR(AX184/'5_Розрахунок тарифів'!$L$7,0)</f>
        <v>0</v>
      </c>
      <c r="AZ184" s="167">
        <f>IFERROR((AX184/SUM('4_Структура пл.соб.'!$F$4:$F$6))*100,0)</f>
        <v>0</v>
      </c>
      <c r="BA184" s="207">
        <f>IFERROR(AJ184+(SUM($AC184:$AD184)/100*($AE$14/$AB$14*100))/'4_Структура пл.соб.'!$B$7*'4_Структура пл.соб.'!$B$6,0)</f>
        <v>0</v>
      </c>
      <c r="BB184" s="167">
        <f>IFERROR(BA184/'5_Розрахунок тарифів'!$P$7,0)</f>
        <v>0</v>
      </c>
      <c r="BC184" s="167">
        <f>IFERROR((BA184/SUM('4_Структура пл.соб.'!$F$4:$F$6))*100,0)</f>
        <v>0</v>
      </c>
      <c r="BD184" s="167">
        <f t="shared" si="67"/>
        <v>0</v>
      </c>
      <c r="BE184" s="167">
        <f t="shared" si="68"/>
        <v>0</v>
      </c>
      <c r="BF184" s="203"/>
      <c r="BG184" s="203"/>
    </row>
    <row r="185" spans="1:59" s="118" customFormat="1" x14ac:dyDescent="0.25">
      <c r="A185" s="128" t="str">
        <f>IF(ISBLANK(B185),"",COUNTA($B$11:B185))</f>
        <v/>
      </c>
      <c r="B185" s="200"/>
      <c r="C185" s="150">
        <f t="shared" si="58"/>
        <v>0</v>
      </c>
      <c r="D185" s="151">
        <f t="shared" si="59"/>
        <v>0</v>
      </c>
      <c r="E185" s="199"/>
      <c r="F185" s="199"/>
      <c r="G185" s="151">
        <f t="shared" si="60"/>
        <v>0</v>
      </c>
      <c r="H185" s="199"/>
      <c r="I185" s="199"/>
      <c r="J185" s="199"/>
      <c r="K185" s="151">
        <f t="shared" si="69"/>
        <v>0</v>
      </c>
      <c r="L185" s="199"/>
      <c r="M185" s="199"/>
      <c r="N185" s="152" t="str">
        <f t="shared" si="61"/>
        <v/>
      </c>
      <c r="O185" s="150">
        <f t="shared" si="62"/>
        <v>0</v>
      </c>
      <c r="P185" s="151">
        <f t="shared" si="63"/>
        <v>0</v>
      </c>
      <c r="Q185" s="199"/>
      <c r="R185" s="199"/>
      <c r="S185" s="151">
        <f t="shared" si="64"/>
        <v>0</v>
      </c>
      <c r="T185" s="199"/>
      <c r="U185" s="199"/>
      <c r="V185" s="199"/>
      <c r="W185" s="151">
        <f t="shared" si="55"/>
        <v>0</v>
      </c>
      <c r="X185" s="199"/>
      <c r="Y185" s="199"/>
      <c r="Z185" s="152" t="str">
        <f t="shared" si="65"/>
        <v/>
      </c>
      <c r="AA185" s="150">
        <f t="shared" si="70"/>
        <v>0</v>
      </c>
      <c r="AB185" s="151">
        <f t="shared" si="71"/>
        <v>0</v>
      </c>
      <c r="AC185" s="199"/>
      <c r="AD185" s="199"/>
      <c r="AE185" s="151">
        <f t="shared" si="72"/>
        <v>0</v>
      </c>
      <c r="AF185" s="202"/>
      <c r="AG185" s="333"/>
      <c r="AH185" s="202"/>
      <c r="AI185" s="333"/>
      <c r="AJ185" s="202"/>
      <c r="AK185" s="333"/>
      <c r="AL185" s="151">
        <f t="shared" si="73"/>
        <v>0</v>
      </c>
      <c r="AM185" s="199"/>
      <c r="AN185" s="199"/>
      <c r="AO185" s="167">
        <f t="shared" si="56"/>
        <v>0</v>
      </c>
      <c r="AP185" s="167">
        <f t="shared" si="57"/>
        <v>0</v>
      </c>
      <c r="AQ185" s="152" t="str">
        <f t="shared" si="52"/>
        <v/>
      </c>
      <c r="AR185" s="207">
        <f t="shared" si="53"/>
        <v>0</v>
      </c>
      <c r="AS185" s="167">
        <f t="shared" si="66"/>
        <v>0</v>
      </c>
      <c r="AT185" s="167">
        <f>IFERROR((AR185/SUM('4_Структура пл.соб.'!$F$4:$F$6))*100,0)</f>
        <v>0</v>
      </c>
      <c r="AU185" s="207">
        <f>IFERROR(AF185+(SUM($AC185:$AD185)/100*($AE$14/$AB$14*100))/'4_Структура пл.соб.'!$B$7*'4_Структура пл.соб.'!$B$4,0)</f>
        <v>0</v>
      </c>
      <c r="AV185" s="167">
        <f>IFERROR(AU185/'5_Розрахунок тарифів'!$H$7,0)</f>
        <v>0</v>
      </c>
      <c r="AW185" s="167">
        <f>IFERROR((AU185/SUM('4_Структура пл.соб.'!$F$4:$F$6))*100,0)</f>
        <v>0</v>
      </c>
      <c r="AX185" s="207">
        <f>IFERROR(AH185+(SUM($AC185:$AD185)/100*($AE$14/$AB$14*100))/'4_Структура пл.соб.'!$B$7*'4_Структура пл.соб.'!$B$5,0)</f>
        <v>0</v>
      </c>
      <c r="AY185" s="167">
        <f>IFERROR(AX185/'5_Розрахунок тарифів'!$L$7,0)</f>
        <v>0</v>
      </c>
      <c r="AZ185" s="167">
        <f>IFERROR((AX185/SUM('4_Структура пл.соб.'!$F$4:$F$6))*100,0)</f>
        <v>0</v>
      </c>
      <c r="BA185" s="207">
        <f>IFERROR(AJ185+(SUM($AC185:$AD185)/100*($AE$14/$AB$14*100))/'4_Структура пл.соб.'!$B$7*'4_Структура пл.соб.'!$B$6,0)</f>
        <v>0</v>
      </c>
      <c r="BB185" s="167">
        <f>IFERROR(BA185/'5_Розрахунок тарифів'!$P$7,0)</f>
        <v>0</v>
      </c>
      <c r="BC185" s="167">
        <f>IFERROR((BA185/SUM('4_Структура пл.соб.'!$F$4:$F$6))*100,0)</f>
        <v>0</v>
      </c>
      <c r="BD185" s="167">
        <f t="shared" si="67"/>
        <v>0</v>
      </c>
      <c r="BE185" s="167">
        <f t="shared" si="68"/>
        <v>0</v>
      </c>
      <c r="BF185" s="203"/>
      <c r="BG185" s="203"/>
    </row>
    <row r="186" spans="1:59" s="118" customFormat="1" x14ac:dyDescent="0.25">
      <c r="A186" s="128" t="str">
        <f>IF(ISBLANK(B186),"",COUNTA($B$11:B186))</f>
        <v/>
      </c>
      <c r="B186" s="200"/>
      <c r="C186" s="150">
        <f t="shared" si="58"/>
        <v>0</v>
      </c>
      <c r="D186" s="151">
        <f t="shared" si="59"/>
        <v>0</v>
      </c>
      <c r="E186" s="199"/>
      <c r="F186" s="199"/>
      <c r="G186" s="151">
        <f t="shared" si="60"/>
        <v>0</v>
      </c>
      <c r="H186" s="199"/>
      <c r="I186" s="199"/>
      <c r="J186" s="199"/>
      <c r="K186" s="151">
        <f t="shared" si="69"/>
        <v>0</v>
      </c>
      <c r="L186" s="199"/>
      <c r="M186" s="199"/>
      <c r="N186" s="152" t="str">
        <f t="shared" si="61"/>
        <v/>
      </c>
      <c r="O186" s="150">
        <f t="shared" si="62"/>
        <v>0</v>
      </c>
      <c r="P186" s="151">
        <f t="shared" si="63"/>
        <v>0</v>
      </c>
      <c r="Q186" s="199"/>
      <c r="R186" s="199"/>
      <c r="S186" s="151">
        <f t="shared" si="64"/>
        <v>0</v>
      </c>
      <c r="T186" s="199"/>
      <c r="U186" s="199"/>
      <c r="V186" s="199"/>
      <c r="W186" s="151">
        <f t="shared" si="55"/>
        <v>0</v>
      </c>
      <c r="X186" s="199"/>
      <c r="Y186" s="199"/>
      <c r="Z186" s="152" t="str">
        <f t="shared" si="65"/>
        <v/>
      </c>
      <c r="AA186" s="150">
        <f t="shared" si="70"/>
        <v>0</v>
      </c>
      <c r="AB186" s="151">
        <f t="shared" si="71"/>
        <v>0</v>
      </c>
      <c r="AC186" s="199"/>
      <c r="AD186" s="199"/>
      <c r="AE186" s="151">
        <f t="shared" si="72"/>
        <v>0</v>
      </c>
      <c r="AF186" s="202"/>
      <c r="AG186" s="333"/>
      <c r="AH186" s="202"/>
      <c r="AI186" s="333"/>
      <c r="AJ186" s="202"/>
      <c r="AK186" s="333"/>
      <c r="AL186" s="151">
        <f t="shared" si="73"/>
        <v>0</v>
      </c>
      <c r="AM186" s="199"/>
      <c r="AN186" s="199"/>
      <c r="AO186" s="167">
        <f t="shared" si="56"/>
        <v>0</v>
      </c>
      <c r="AP186" s="167">
        <f t="shared" si="57"/>
        <v>0</v>
      </c>
      <c r="AQ186" s="152" t="str">
        <f t="shared" si="52"/>
        <v/>
      </c>
      <c r="AR186" s="207">
        <f t="shared" si="53"/>
        <v>0</v>
      </c>
      <c r="AS186" s="167">
        <f t="shared" si="66"/>
        <v>0</v>
      </c>
      <c r="AT186" s="167">
        <f>IFERROR((AR186/SUM('4_Структура пл.соб.'!$F$4:$F$6))*100,0)</f>
        <v>0</v>
      </c>
      <c r="AU186" s="207">
        <f>IFERROR(AF186+(SUM($AC186:$AD186)/100*($AE$14/$AB$14*100))/'4_Структура пл.соб.'!$B$7*'4_Структура пл.соб.'!$B$4,0)</f>
        <v>0</v>
      </c>
      <c r="AV186" s="167">
        <f>IFERROR(AU186/'5_Розрахунок тарифів'!$H$7,0)</f>
        <v>0</v>
      </c>
      <c r="AW186" s="167">
        <f>IFERROR((AU186/SUM('4_Структура пл.соб.'!$F$4:$F$6))*100,0)</f>
        <v>0</v>
      </c>
      <c r="AX186" s="207">
        <f>IFERROR(AH186+(SUM($AC186:$AD186)/100*($AE$14/$AB$14*100))/'4_Структура пл.соб.'!$B$7*'4_Структура пл.соб.'!$B$5,0)</f>
        <v>0</v>
      </c>
      <c r="AY186" s="167">
        <f>IFERROR(AX186/'5_Розрахунок тарифів'!$L$7,0)</f>
        <v>0</v>
      </c>
      <c r="AZ186" s="167">
        <f>IFERROR((AX186/SUM('4_Структура пл.соб.'!$F$4:$F$6))*100,0)</f>
        <v>0</v>
      </c>
      <c r="BA186" s="207">
        <f>IFERROR(AJ186+(SUM($AC186:$AD186)/100*($AE$14/$AB$14*100))/'4_Структура пл.соб.'!$B$7*'4_Структура пл.соб.'!$B$6,0)</f>
        <v>0</v>
      </c>
      <c r="BB186" s="167">
        <f>IFERROR(BA186/'5_Розрахунок тарифів'!$P$7,0)</f>
        <v>0</v>
      </c>
      <c r="BC186" s="167">
        <f>IFERROR((BA186/SUM('4_Структура пл.соб.'!$F$4:$F$6))*100,0)</f>
        <v>0</v>
      </c>
      <c r="BD186" s="167">
        <f t="shared" si="67"/>
        <v>0</v>
      </c>
      <c r="BE186" s="167">
        <f t="shared" si="68"/>
        <v>0</v>
      </c>
      <c r="BF186" s="203"/>
      <c r="BG186" s="203"/>
    </row>
    <row r="187" spans="1:59" s="118" customFormat="1" x14ac:dyDescent="0.25">
      <c r="A187" s="128" t="str">
        <f>IF(ISBLANK(B187),"",COUNTA($B$11:B187))</f>
        <v/>
      </c>
      <c r="B187" s="200"/>
      <c r="C187" s="150">
        <f t="shared" si="58"/>
        <v>0</v>
      </c>
      <c r="D187" s="151">
        <f t="shared" si="59"/>
        <v>0</v>
      </c>
      <c r="E187" s="199"/>
      <c r="F187" s="199"/>
      <c r="G187" s="151">
        <f t="shared" si="60"/>
        <v>0</v>
      </c>
      <c r="H187" s="199"/>
      <c r="I187" s="199"/>
      <c r="J187" s="199"/>
      <c r="K187" s="151">
        <f t="shared" si="69"/>
        <v>0</v>
      </c>
      <c r="L187" s="199"/>
      <c r="M187" s="199"/>
      <c r="N187" s="152" t="str">
        <f t="shared" si="61"/>
        <v/>
      </c>
      <c r="O187" s="150">
        <f t="shared" si="62"/>
        <v>0</v>
      </c>
      <c r="P187" s="151">
        <f t="shared" si="63"/>
        <v>0</v>
      </c>
      <c r="Q187" s="199"/>
      <c r="R187" s="199"/>
      <c r="S187" s="151">
        <f t="shared" si="64"/>
        <v>0</v>
      </c>
      <c r="T187" s="199"/>
      <c r="U187" s="199"/>
      <c r="V187" s="199"/>
      <c r="W187" s="151">
        <f t="shared" si="55"/>
        <v>0</v>
      </c>
      <c r="X187" s="199"/>
      <c r="Y187" s="199"/>
      <c r="Z187" s="152" t="str">
        <f t="shared" si="65"/>
        <v/>
      </c>
      <c r="AA187" s="150">
        <f t="shared" si="70"/>
        <v>0</v>
      </c>
      <c r="AB187" s="151">
        <f t="shared" si="71"/>
        <v>0</v>
      </c>
      <c r="AC187" s="199"/>
      <c r="AD187" s="199"/>
      <c r="AE187" s="151">
        <f t="shared" si="72"/>
        <v>0</v>
      </c>
      <c r="AF187" s="202"/>
      <c r="AG187" s="333"/>
      <c r="AH187" s="202"/>
      <c r="AI187" s="333"/>
      <c r="AJ187" s="202"/>
      <c r="AK187" s="333"/>
      <c r="AL187" s="151">
        <f t="shared" si="73"/>
        <v>0</v>
      </c>
      <c r="AM187" s="199"/>
      <c r="AN187" s="199"/>
      <c r="AO187" s="167">
        <f t="shared" si="56"/>
        <v>0</v>
      </c>
      <c r="AP187" s="167">
        <f t="shared" si="57"/>
        <v>0</v>
      </c>
      <c r="AQ187" s="152" t="str">
        <f t="shared" si="52"/>
        <v/>
      </c>
      <c r="AR187" s="207">
        <f t="shared" si="53"/>
        <v>0</v>
      </c>
      <c r="AS187" s="167">
        <f t="shared" si="66"/>
        <v>0</v>
      </c>
      <c r="AT187" s="167">
        <f>IFERROR((AR187/SUM('4_Структура пл.соб.'!$F$4:$F$6))*100,0)</f>
        <v>0</v>
      </c>
      <c r="AU187" s="207">
        <f>IFERROR(AF187+(SUM($AC187:$AD187)/100*($AE$14/$AB$14*100))/'4_Структура пл.соб.'!$B$7*'4_Структура пл.соб.'!$B$4,0)</f>
        <v>0</v>
      </c>
      <c r="AV187" s="167">
        <f>IFERROR(AU187/'5_Розрахунок тарифів'!$H$7,0)</f>
        <v>0</v>
      </c>
      <c r="AW187" s="167">
        <f>IFERROR((AU187/SUM('4_Структура пл.соб.'!$F$4:$F$6))*100,0)</f>
        <v>0</v>
      </c>
      <c r="AX187" s="207">
        <f>IFERROR(AH187+(SUM($AC187:$AD187)/100*($AE$14/$AB$14*100))/'4_Структура пл.соб.'!$B$7*'4_Структура пл.соб.'!$B$5,0)</f>
        <v>0</v>
      </c>
      <c r="AY187" s="167">
        <f>IFERROR(AX187/'5_Розрахунок тарифів'!$L$7,0)</f>
        <v>0</v>
      </c>
      <c r="AZ187" s="167">
        <f>IFERROR((AX187/SUM('4_Структура пл.соб.'!$F$4:$F$6))*100,0)</f>
        <v>0</v>
      </c>
      <c r="BA187" s="207">
        <f>IFERROR(AJ187+(SUM($AC187:$AD187)/100*($AE$14/$AB$14*100))/'4_Структура пл.соб.'!$B$7*'4_Структура пл.соб.'!$B$6,0)</f>
        <v>0</v>
      </c>
      <c r="BB187" s="167">
        <f>IFERROR(BA187/'5_Розрахунок тарифів'!$P$7,0)</f>
        <v>0</v>
      </c>
      <c r="BC187" s="167">
        <f>IFERROR((BA187/SUM('4_Структура пл.соб.'!$F$4:$F$6))*100,0)</f>
        <v>0</v>
      </c>
      <c r="BD187" s="167">
        <f t="shared" si="67"/>
        <v>0</v>
      </c>
      <c r="BE187" s="167">
        <f t="shared" si="68"/>
        <v>0</v>
      </c>
      <c r="BF187" s="203"/>
      <c r="BG187" s="203"/>
    </row>
    <row r="188" spans="1:59" s="118" customFormat="1" x14ac:dyDescent="0.25">
      <c r="A188" s="128" t="str">
        <f>IF(ISBLANK(B188),"",COUNTA($B$11:B188))</f>
        <v/>
      </c>
      <c r="B188" s="200"/>
      <c r="C188" s="150">
        <f t="shared" si="58"/>
        <v>0</v>
      </c>
      <c r="D188" s="151">
        <f t="shared" si="59"/>
        <v>0</v>
      </c>
      <c r="E188" s="199"/>
      <c r="F188" s="199"/>
      <c r="G188" s="151">
        <f t="shared" si="60"/>
        <v>0</v>
      </c>
      <c r="H188" s="199"/>
      <c r="I188" s="199"/>
      <c r="J188" s="199"/>
      <c r="K188" s="151">
        <f t="shared" si="69"/>
        <v>0</v>
      </c>
      <c r="L188" s="199"/>
      <c r="M188" s="199"/>
      <c r="N188" s="152" t="str">
        <f t="shared" si="61"/>
        <v/>
      </c>
      <c r="O188" s="150">
        <f t="shared" si="62"/>
        <v>0</v>
      </c>
      <c r="P188" s="151">
        <f t="shared" si="63"/>
        <v>0</v>
      </c>
      <c r="Q188" s="199"/>
      <c r="R188" s="199"/>
      <c r="S188" s="151">
        <f t="shared" si="64"/>
        <v>0</v>
      </c>
      <c r="T188" s="199"/>
      <c r="U188" s="199"/>
      <c r="V188" s="199"/>
      <c r="W188" s="151">
        <f t="shared" si="55"/>
        <v>0</v>
      </c>
      <c r="X188" s="199"/>
      <c r="Y188" s="199"/>
      <c r="Z188" s="152" t="str">
        <f t="shared" si="65"/>
        <v/>
      </c>
      <c r="AA188" s="150">
        <f t="shared" si="70"/>
        <v>0</v>
      </c>
      <c r="AB188" s="151">
        <f t="shared" si="71"/>
        <v>0</v>
      </c>
      <c r="AC188" s="199"/>
      <c r="AD188" s="199"/>
      <c r="AE188" s="151">
        <f t="shared" si="72"/>
        <v>0</v>
      </c>
      <c r="AF188" s="202"/>
      <c r="AG188" s="333"/>
      <c r="AH188" s="202"/>
      <c r="AI188" s="333"/>
      <c r="AJ188" s="202"/>
      <c r="AK188" s="333"/>
      <c r="AL188" s="151">
        <f t="shared" si="73"/>
        <v>0</v>
      </c>
      <c r="AM188" s="199"/>
      <c r="AN188" s="199"/>
      <c r="AO188" s="167">
        <f t="shared" si="56"/>
        <v>0</v>
      </c>
      <c r="AP188" s="167">
        <f t="shared" si="57"/>
        <v>0</v>
      </c>
      <c r="AQ188" s="152" t="str">
        <f t="shared" si="52"/>
        <v/>
      </c>
      <c r="AR188" s="207">
        <f t="shared" si="53"/>
        <v>0</v>
      </c>
      <c r="AS188" s="167">
        <f t="shared" si="66"/>
        <v>0</v>
      </c>
      <c r="AT188" s="167">
        <f>IFERROR((AR188/SUM('4_Структура пл.соб.'!$F$4:$F$6))*100,0)</f>
        <v>0</v>
      </c>
      <c r="AU188" s="207">
        <f>IFERROR(AF188+(SUM($AC188:$AD188)/100*($AE$14/$AB$14*100))/'4_Структура пл.соб.'!$B$7*'4_Структура пл.соб.'!$B$4,0)</f>
        <v>0</v>
      </c>
      <c r="AV188" s="167">
        <f>IFERROR(AU188/'5_Розрахунок тарифів'!$H$7,0)</f>
        <v>0</v>
      </c>
      <c r="AW188" s="167">
        <f>IFERROR((AU188/SUM('4_Структура пл.соб.'!$F$4:$F$6))*100,0)</f>
        <v>0</v>
      </c>
      <c r="AX188" s="207">
        <f>IFERROR(AH188+(SUM($AC188:$AD188)/100*($AE$14/$AB$14*100))/'4_Структура пл.соб.'!$B$7*'4_Структура пл.соб.'!$B$5,0)</f>
        <v>0</v>
      </c>
      <c r="AY188" s="167">
        <f>IFERROR(AX188/'5_Розрахунок тарифів'!$L$7,0)</f>
        <v>0</v>
      </c>
      <c r="AZ188" s="167">
        <f>IFERROR((AX188/SUM('4_Структура пл.соб.'!$F$4:$F$6))*100,0)</f>
        <v>0</v>
      </c>
      <c r="BA188" s="207">
        <f>IFERROR(AJ188+(SUM($AC188:$AD188)/100*($AE$14/$AB$14*100))/'4_Структура пл.соб.'!$B$7*'4_Структура пл.соб.'!$B$6,0)</f>
        <v>0</v>
      </c>
      <c r="BB188" s="167">
        <f>IFERROR(BA188/'5_Розрахунок тарифів'!$P$7,0)</f>
        <v>0</v>
      </c>
      <c r="BC188" s="167">
        <f>IFERROR((BA188/SUM('4_Структура пл.соб.'!$F$4:$F$6))*100,0)</f>
        <v>0</v>
      </c>
      <c r="BD188" s="167">
        <f t="shared" si="67"/>
        <v>0</v>
      </c>
      <c r="BE188" s="167">
        <f t="shared" si="68"/>
        <v>0</v>
      </c>
      <c r="BF188" s="203"/>
      <c r="BG188" s="203"/>
    </row>
    <row r="189" spans="1:59" s="118" customFormat="1" x14ac:dyDescent="0.25">
      <c r="A189" s="128" t="str">
        <f>IF(ISBLANK(B189),"",COUNTA($B$11:B189))</f>
        <v/>
      </c>
      <c r="B189" s="200"/>
      <c r="C189" s="150">
        <f t="shared" si="58"/>
        <v>0</v>
      </c>
      <c r="D189" s="151">
        <f t="shared" si="59"/>
        <v>0</v>
      </c>
      <c r="E189" s="199"/>
      <c r="F189" s="199"/>
      <c r="G189" s="151">
        <f t="shared" si="60"/>
        <v>0</v>
      </c>
      <c r="H189" s="199"/>
      <c r="I189" s="199"/>
      <c r="J189" s="199"/>
      <c r="K189" s="151">
        <f t="shared" si="69"/>
        <v>0</v>
      </c>
      <c r="L189" s="199"/>
      <c r="M189" s="199"/>
      <c r="N189" s="152" t="str">
        <f t="shared" si="61"/>
        <v/>
      </c>
      <c r="O189" s="150">
        <f t="shared" si="62"/>
        <v>0</v>
      </c>
      <c r="P189" s="151">
        <f t="shared" si="63"/>
        <v>0</v>
      </c>
      <c r="Q189" s="199"/>
      <c r="R189" s="199"/>
      <c r="S189" s="151">
        <f t="shared" si="64"/>
        <v>0</v>
      </c>
      <c r="T189" s="199"/>
      <c r="U189" s="199"/>
      <c r="V189" s="199"/>
      <c r="W189" s="151">
        <f t="shared" si="55"/>
        <v>0</v>
      </c>
      <c r="X189" s="199"/>
      <c r="Y189" s="199"/>
      <c r="Z189" s="152" t="str">
        <f t="shared" si="65"/>
        <v/>
      </c>
      <c r="AA189" s="150">
        <f t="shared" si="70"/>
        <v>0</v>
      </c>
      <c r="AB189" s="151">
        <f t="shared" si="71"/>
        <v>0</v>
      </c>
      <c r="AC189" s="199"/>
      <c r="AD189" s="199"/>
      <c r="AE189" s="151">
        <f t="shared" si="72"/>
        <v>0</v>
      </c>
      <c r="AF189" s="202"/>
      <c r="AG189" s="333"/>
      <c r="AH189" s="202"/>
      <c r="AI189" s="333"/>
      <c r="AJ189" s="202"/>
      <c r="AK189" s="333"/>
      <c r="AL189" s="151">
        <f t="shared" si="73"/>
        <v>0</v>
      </c>
      <c r="AM189" s="199"/>
      <c r="AN189" s="199"/>
      <c r="AO189" s="167">
        <f t="shared" si="56"/>
        <v>0</v>
      </c>
      <c r="AP189" s="167">
        <f t="shared" si="57"/>
        <v>0</v>
      </c>
      <c r="AQ189" s="152" t="str">
        <f t="shared" si="52"/>
        <v/>
      </c>
      <c r="AR189" s="207">
        <f t="shared" si="53"/>
        <v>0</v>
      </c>
      <c r="AS189" s="167">
        <f t="shared" si="66"/>
        <v>0</v>
      </c>
      <c r="AT189" s="167">
        <f>IFERROR((AR189/SUM('4_Структура пл.соб.'!$F$4:$F$6))*100,0)</f>
        <v>0</v>
      </c>
      <c r="AU189" s="207">
        <f>IFERROR(AF189+(SUM($AC189:$AD189)/100*($AE$14/$AB$14*100))/'4_Структура пл.соб.'!$B$7*'4_Структура пл.соб.'!$B$4,0)</f>
        <v>0</v>
      </c>
      <c r="AV189" s="167">
        <f>IFERROR(AU189/'5_Розрахунок тарифів'!$H$7,0)</f>
        <v>0</v>
      </c>
      <c r="AW189" s="167">
        <f>IFERROR((AU189/SUM('4_Структура пл.соб.'!$F$4:$F$6))*100,0)</f>
        <v>0</v>
      </c>
      <c r="AX189" s="207">
        <f>IFERROR(AH189+(SUM($AC189:$AD189)/100*($AE$14/$AB$14*100))/'4_Структура пл.соб.'!$B$7*'4_Структура пл.соб.'!$B$5,0)</f>
        <v>0</v>
      </c>
      <c r="AY189" s="167">
        <f>IFERROR(AX189/'5_Розрахунок тарифів'!$L$7,0)</f>
        <v>0</v>
      </c>
      <c r="AZ189" s="167">
        <f>IFERROR((AX189/SUM('4_Структура пл.соб.'!$F$4:$F$6))*100,0)</f>
        <v>0</v>
      </c>
      <c r="BA189" s="207">
        <f>IFERROR(AJ189+(SUM($AC189:$AD189)/100*($AE$14/$AB$14*100))/'4_Структура пл.соб.'!$B$7*'4_Структура пл.соб.'!$B$6,0)</f>
        <v>0</v>
      </c>
      <c r="BB189" s="167">
        <f>IFERROR(BA189/'5_Розрахунок тарифів'!$P$7,0)</f>
        <v>0</v>
      </c>
      <c r="BC189" s="167">
        <f>IFERROR((BA189/SUM('4_Структура пл.соб.'!$F$4:$F$6))*100,0)</f>
        <v>0</v>
      </c>
      <c r="BD189" s="167">
        <f t="shared" si="67"/>
        <v>0</v>
      </c>
      <c r="BE189" s="167">
        <f t="shared" si="68"/>
        <v>0</v>
      </c>
      <c r="BF189" s="203"/>
      <c r="BG189" s="203"/>
    </row>
    <row r="190" spans="1:59" s="118" customFormat="1" x14ac:dyDescent="0.25">
      <c r="A190" s="128" t="str">
        <f>IF(ISBLANK(B190),"",COUNTA($B$11:B190))</f>
        <v/>
      </c>
      <c r="B190" s="200"/>
      <c r="C190" s="150">
        <f t="shared" si="58"/>
        <v>0</v>
      </c>
      <c r="D190" s="151">
        <f t="shared" si="59"/>
        <v>0</v>
      </c>
      <c r="E190" s="199"/>
      <c r="F190" s="199"/>
      <c r="G190" s="151">
        <f t="shared" si="60"/>
        <v>0</v>
      </c>
      <c r="H190" s="199"/>
      <c r="I190" s="199"/>
      <c r="J190" s="199"/>
      <c r="K190" s="151">
        <f t="shared" si="69"/>
        <v>0</v>
      </c>
      <c r="L190" s="199"/>
      <c r="M190" s="199"/>
      <c r="N190" s="152" t="str">
        <f t="shared" si="61"/>
        <v/>
      </c>
      <c r="O190" s="150">
        <f t="shared" si="62"/>
        <v>0</v>
      </c>
      <c r="P190" s="151">
        <f t="shared" si="63"/>
        <v>0</v>
      </c>
      <c r="Q190" s="199"/>
      <c r="R190" s="199"/>
      <c r="S190" s="151">
        <f t="shared" si="64"/>
        <v>0</v>
      </c>
      <c r="T190" s="199"/>
      <c r="U190" s="199"/>
      <c r="V190" s="199"/>
      <c r="W190" s="151">
        <f t="shared" si="55"/>
        <v>0</v>
      </c>
      <c r="X190" s="199"/>
      <c r="Y190" s="199"/>
      <c r="Z190" s="152" t="str">
        <f t="shared" si="65"/>
        <v/>
      </c>
      <c r="AA190" s="150">
        <f t="shared" si="70"/>
        <v>0</v>
      </c>
      <c r="AB190" s="151">
        <f t="shared" si="71"/>
        <v>0</v>
      </c>
      <c r="AC190" s="199"/>
      <c r="AD190" s="199"/>
      <c r="AE190" s="151">
        <f t="shared" si="72"/>
        <v>0</v>
      </c>
      <c r="AF190" s="202"/>
      <c r="AG190" s="333"/>
      <c r="AH190" s="202"/>
      <c r="AI190" s="333"/>
      <c r="AJ190" s="202"/>
      <c r="AK190" s="333"/>
      <c r="AL190" s="151">
        <f t="shared" si="73"/>
        <v>0</v>
      </c>
      <c r="AM190" s="199"/>
      <c r="AN190" s="199"/>
      <c r="AO190" s="167">
        <f t="shared" si="56"/>
        <v>0</v>
      </c>
      <c r="AP190" s="167">
        <f t="shared" si="57"/>
        <v>0</v>
      </c>
      <c r="AQ190" s="152" t="str">
        <f t="shared" si="52"/>
        <v/>
      </c>
      <c r="AR190" s="207">
        <f t="shared" si="53"/>
        <v>0</v>
      </c>
      <c r="AS190" s="167">
        <f t="shared" si="66"/>
        <v>0</v>
      </c>
      <c r="AT190" s="167">
        <f>IFERROR((AR190/SUM('4_Структура пл.соб.'!$F$4:$F$6))*100,0)</f>
        <v>0</v>
      </c>
      <c r="AU190" s="207">
        <f>IFERROR(AF190+(SUM($AC190:$AD190)/100*($AE$14/$AB$14*100))/'4_Структура пл.соб.'!$B$7*'4_Структура пл.соб.'!$B$4,0)</f>
        <v>0</v>
      </c>
      <c r="AV190" s="167">
        <f>IFERROR(AU190/'5_Розрахунок тарифів'!$H$7,0)</f>
        <v>0</v>
      </c>
      <c r="AW190" s="167">
        <f>IFERROR((AU190/SUM('4_Структура пл.соб.'!$F$4:$F$6))*100,0)</f>
        <v>0</v>
      </c>
      <c r="AX190" s="207">
        <f>IFERROR(AH190+(SUM($AC190:$AD190)/100*($AE$14/$AB$14*100))/'4_Структура пл.соб.'!$B$7*'4_Структура пл.соб.'!$B$5,0)</f>
        <v>0</v>
      </c>
      <c r="AY190" s="167">
        <f>IFERROR(AX190/'5_Розрахунок тарифів'!$L$7,0)</f>
        <v>0</v>
      </c>
      <c r="AZ190" s="167">
        <f>IFERROR((AX190/SUM('4_Структура пл.соб.'!$F$4:$F$6))*100,0)</f>
        <v>0</v>
      </c>
      <c r="BA190" s="207">
        <f>IFERROR(AJ190+(SUM($AC190:$AD190)/100*($AE$14/$AB$14*100))/'4_Структура пл.соб.'!$B$7*'4_Структура пл.соб.'!$B$6,0)</f>
        <v>0</v>
      </c>
      <c r="BB190" s="167">
        <f>IFERROR(BA190/'5_Розрахунок тарифів'!$P$7,0)</f>
        <v>0</v>
      </c>
      <c r="BC190" s="167">
        <f>IFERROR((BA190/SUM('4_Структура пл.соб.'!$F$4:$F$6))*100,0)</f>
        <v>0</v>
      </c>
      <c r="BD190" s="167">
        <f t="shared" si="67"/>
        <v>0</v>
      </c>
      <c r="BE190" s="167">
        <f t="shared" si="68"/>
        <v>0</v>
      </c>
      <c r="BF190" s="203"/>
      <c r="BG190" s="203"/>
    </row>
    <row r="191" spans="1:59" s="118" customFormat="1" x14ac:dyDescent="0.25">
      <c r="A191" s="128" t="str">
        <f>IF(ISBLANK(B191),"",COUNTA($B$11:B191))</f>
        <v/>
      </c>
      <c r="B191" s="200"/>
      <c r="C191" s="150">
        <f t="shared" si="58"/>
        <v>0</v>
      </c>
      <c r="D191" s="151">
        <f t="shared" si="59"/>
        <v>0</v>
      </c>
      <c r="E191" s="199"/>
      <c r="F191" s="199"/>
      <c r="G191" s="151">
        <f t="shared" si="60"/>
        <v>0</v>
      </c>
      <c r="H191" s="199"/>
      <c r="I191" s="199"/>
      <c r="J191" s="199"/>
      <c r="K191" s="151">
        <f t="shared" si="69"/>
        <v>0</v>
      </c>
      <c r="L191" s="199"/>
      <c r="M191" s="199"/>
      <c r="N191" s="152" t="str">
        <f t="shared" si="61"/>
        <v/>
      </c>
      <c r="O191" s="150">
        <f t="shared" si="62"/>
        <v>0</v>
      </c>
      <c r="P191" s="151">
        <f t="shared" si="63"/>
        <v>0</v>
      </c>
      <c r="Q191" s="199"/>
      <c r="R191" s="199"/>
      <c r="S191" s="151">
        <f t="shared" si="64"/>
        <v>0</v>
      </c>
      <c r="T191" s="199"/>
      <c r="U191" s="199"/>
      <c r="V191" s="199"/>
      <c r="W191" s="151">
        <f t="shared" si="55"/>
        <v>0</v>
      </c>
      <c r="X191" s="199"/>
      <c r="Y191" s="199"/>
      <c r="Z191" s="152" t="str">
        <f t="shared" si="65"/>
        <v/>
      </c>
      <c r="AA191" s="150">
        <f t="shared" si="70"/>
        <v>0</v>
      </c>
      <c r="AB191" s="151">
        <f t="shared" si="71"/>
        <v>0</v>
      </c>
      <c r="AC191" s="199"/>
      <c r="AD191" s="199"/>
      <c r="AE191" s="151">
        <f t="shared" si="72"/>
        <v>0</v>
      </c>
      <c r="AF191" s="202"/>
      <c r="AG191" s="333"/>
      <c r="AH191" s="202"/>
      <c r="AI191" s="333"/>
      <c r="AJ191" s="202"/>
      <c r="AK191" s="333"/>
      <c r="AL191" s="151">
        <f t="shared" si="73"/>
        <v>0</v>
      </c>
      <c r="AM191" s="199"/>
      <c r="AN191" s="199"/>
      <c r="AO191" s="167">
        <f t="shared" si="56"/>
        <v>0</v>
      </c>
      <c r="AP191" s="167">
        <f t="shared" si="57"/>
        <v>0</v>
      </c>
      <c r="AQ191" s="152" t="str">
        <f t="shared" si="52"/>
        <v/>
      </c>
      <c r="AR191" s="207">
        <f t="shared" si="53"/>
        <v>0</v>
      </c>
      <c r="AS191" s="167">
        <f t="shared" si="66"/>
        <v>0</v>
      </c>
      <c r="AT191" s="167">
        <f>IFERROR((AR191/SUM('4_Структура пл.соб.'!$F$4:$F$6))*100,0)</f>
        <v>0</v>
      </c>
      <c r="AU191" s="207">
        <f>IFERROR(AF191+(SUM($AC191:$AD191)/100*($AE$14/$AB$14*100))/'4_Структура пл.соб.'!$B$7*'4_Структура пл.соб.'!$B$4,0)</f>
        <v>0</v>
      </c>
      <c r="AV191" s="167">
        <f>IFERROR(AU191/'5_Розрахунок тарифів'!$H$7,0)</f>
        <v>0</v>
      </c>
      <c r="AW191" s="167">
        <f>IFERROR((AU191/SUM('4_Структура пл.соб.'!$F$4:$F$6))*100,0)</f>
        <v>0</v>
      </c>
      <c r="AX191" s="207">
        <f>IFERROR(AH191+(SUM($AC191:$AD191)/100*($AE$14/$AB$14*100))/'4_Структура пл.соб.'!$B$7*'4_Структура пл.соб.'!$B$5,0)</f>
        <v>0</v>
      </c>
      <c r="AY191" s="167">
        <f>IFERROR(AX191/'5_Розрахунок тарифів'!$L$7,0)</f>
        <v>0</v>
      </c>
      <c r="AZ191" s="167">
        <f>IFERROR((AX191/SUM('4_Структура пл.соб.'!$F$4:$F$6))*100,0)</f>
        <v>0</v>
      </c>
      <c r="BA191" s="207">
        <f>IFERROR(AJ191+(SUM($AC191:$AD191)/100*($AE$14/$AB$14*100))/'4_Структура пл.соб.'!$B$7*'4_Структура пл.соб.'!$B$6,0)</f>
        <v>0</v>
      </c>
      <c r="BB191" s="167">
        <f>IFERROR(BA191/'5_Розрахунок тарифів'!$P$7,0)</f>
        <v>0</v>
      </c>
      <c r="BC191" s="167">
        <f>IFERROR((BA191/SUM('4_Структура пл.соб.'!$F$4:$F$6))*100,0)</f>
        <v>0</v>
      </c>
      <c r="BD191" s="167">
        <f t="shared" si="67"/>
        <v>0</v>
      </c>
      <c r="BE191" s="167">
        <f t="shared" si="68"/>
        <v>0</v>
      </c>
      <c r="BF191" s="203"/>
      <c r="BG191" s="203"/>
    </row>
    <row r="192" spans="1:59" s="118" customFormat="1" x14ac:dyDescent="0.25">
      <c r="A192" s="128" t="str">
        <f>IF(ISBLANK(B192),"",COUNTA($B$11:B192))</f>
        <v/>
      </c>
      <c r="B192" s="200"/>
      <c r="C192" s="150">
        <f t="shared" si="58"/>
        <v>0</v>
      </c>
      <c r="D192" s="151">
        <f t="shared" si="59"/>
        <v>0</v>
      </c>
      <c r="E192" s="199"/>
      <c r="F192" s="199"/>
      <c r="G192" s="151">
        <f t="shared" si="60"/>
        <v>0</v>
      </c>
      <c r="H192" s="199"/>
      <c r="I192" s="199"/>
      <c r="J192" s="199"/>
      <c r="K192" s="151">
        <f t="shared" si="69"/>
        <v>0</v>
      </c>
      <c r="L192" s="199"/>
      <c r="M192" s="199"/>
      <c r="N192" s="152" t="str">
        <f t="shared" si="61"/>
        <v/>
      </c>
      <c r="O192" s="150">
        <f t="shared" si="62"/>
        <v>0</v>
      </c>
      <c r="P192" s="151">
        <f t="shared" si="63"/>
        <v>0</v>
      </c>
      <c r="Q192" s="199"/>
      <c r="R192" s="199"/>
      <c r="S192" s="151">
        <f t="shared" si="64"/>
        <v>0</v>
      </c>
      <c r="T192" s="199"/>
      <c r="U192" s="199"/>
      <c r="V192" s="199"/>
      <c r="W192" s="151">
        <f t="shared" si="55"/>
        <v>0</v>
      </c>
      <c r="X192" s="199"/>
      <c r="Y192" s="199"/>
      <c r="Z192" s="152" t="str">
        <f t="shared" si="65"/>
        <v/>
      </c>
      <c r="AA192" s="150">
        <f t="shared" si="70"/>
        <v>0</v>
      </c>
      <c r="AB192" s="151">
        <f t="shared" si="71"/>
        <v>0</v>
      </c>
      <c r="AC192" s="199"/>
      <c r="AD192" s="199"/>
      <c r="AE192" s="151">
        <f t="shared" si="72"/>
        <v>0</v>
      </c>
      <c r="AF192" s="202"/>
      <c r="AG192" s="333"/>
      <c r="AH192" s="202"/>
      <c r="AI192" s="333"/>
      <c r="AJ192" s="202"/>
      <c r="AK192" s="333"/>
      <c r="AL192" s="151">
        <f t="shared" si="73"/>
        <v>0</v>
      </c>
      <c r="AM192" s="199"/>
      <c r="AN192" s="199"/>
      <c r="AO192" s="167">
        <f t="shared" si="56"/>
        <v>0</v>
      </c>
      <c r="AP192" s="167">
        <f t="shared" si="57"/>
        <v>0</v>
      </c>
      <c r="AQ192" s="152" t="str">
        <f t="shared" si="52"/>
        <v/>
      </c>
      <c r="AR192" s="207">
        <f t="shared" si="53"/>
        <v>0</v>
      </c>
      <c r="AS192" s="167">
        <f t="shared" si="66"/>
        <v>0</v>
      </c>
      <c r="AT192" s="167">
        <f>IFERROR((AR192/SUM('4_Структура пл.соб.'!$F$4:$F$6))*100,0)</f>
        <v>0</v>
      </c>
      <c r="AU192" s="207">
        <f>IFERROR(AF192+(SUM($AC192:$AD192)/100*($AE$14/$AB$14*100))/'4_Структура пл.соб.'!$B$7*'4_Структура пл.соб.'!$B$4,0)</f>
        <v>0</v>
      </c>
      <c r="AV192" s="167">
        <f>IFERROR(AU192/'5_Розрахунок тарифів'!$H$7,0)</f>
        <v>0</v>
      </c>
      <c r="AW192" s="167">
        <f>IFERROR((AU192/SUM('4_Структура пл.соб.'!$F$4:$F$6))*100,0)</f>
        <v>0</v>
      </c>
      <c r="AX192" s="207">
        <f>IFERROR(AH192+(SUM($AC192:$AD192)/100*($AE$14/$AB$14*100))/'4_Структура пл.соб.'!$B$7*'4_Структура пл.соб.'!$B$5,0)</f>
        <v>0</v>
      </c>
      <c r="AY192" s="167">
        <f>IFERROR(AX192/'5_Розрахунок тарифів'!$L$7,0)</f>
        <v>0</v>
      </c>
      <c r="AZ192" s="167">
        <f>IFERROR((AX192/SUM('4_Структура пл.соб.'!$F$4:$F$6))*100,0)</f>
        <v>0</v>
      </c>
      <c r="BA192" s="207">
        <f>IFERROR(AJ192+(SUM($AC192:$AD192)/100*($AE$14/$AB$14*100))/'4_Структура пл.соб.'!$B$7*'4_Структура пл.соб.'!$B$6,0)</f>
        <v>0</v>
      </c>
      <c r="BB192" s="167">
        <f>IFERROR(BA192/'5_Розрахунок тарифів'!$P$7,0)</f>
        <v>0</v>
      </c>
      <c r="BC192" s="167">
        <f>IFERROR((BA192/SUM('4_Структура пл.соб.'!$F$4:$F$6))*100,0)</f>
        <v>0</v>
      </c>
      <c r="BD192" s="167">
        <f t="shared" si="67"/>
        <v>0</v>
      </c>
      <c r="BE192" s="167">
        <f t="shared" si="68"/>
        <v>0</v>
      </c>
      <c r="BF192" s="203"/>
      <c r="BG192" s="203"/>
    </row>
    <row r="193" spans="1:59" s="118" customFormat="1" x14ac:dyDescent="0.25">
      <c r="A193" s="128" t="str">
        <f>IF(ISBLANK(B193),"",COUNTA($B$11:B193))</f>
        <v/>
      </c>
      <c r="B193" s="200"/>
      <c r="C193" s="150">
        <f t="shared" si="58"/>
        <v>0</v>
      </c>
      <c r="D193" s="151">
        <f t="shared" si="59"/>
        <v>0</v>
      </c>
      <c r="E193" s="199"/>
      <c r="F193" s="199"/>
      <c r="G193" s="151">
        <f t="shared" si="60"/>
        <v>0</v>
      </c>
      <c r="H193" s="199"/>
      <c r="I193" s="199"/>
      <c r="J193" s="199"/>
      <c r="K193" s="151">
        <f t="shared" si="69"/>
        <v>0</v>
      </c>
      <c r="L193" s="199"/>
      <c r="M193" s="199"/>
      <c r="N193" s="152" t="str">
        <f t="shared" si="61"/>
        <v/>
      </c>
      <c r="O193" s="150">
        <f t="shared" si="62"/>
        <v>0</v>
      </c>
      <c r="P193" s="151">
        <f t="shared" si="63"/>
        <v>0</v>
      </c>
      <c r="Q193" s="199"/>
      <c r="R193" s="199"/>
      <c r="S193" s="151">
        <f t="shared" si="64"/>
        <v>0</v>
      </c>
      <c r="T193" s="199"/>
      <c r="U193" s="199"/>
      <c r="V193" s="199"/>
      <c r="W193" s="151">
        <f t="shared" si="55"/>
        <v>0</v>
      </c>
      <c r="X193" s="199"/>
      <c r="Y193" s="199"/>
      <c r="Z193" s="152" t="str">
        <f t="shared" si="65"/>
        <v/>
      </c>
      <c r="AA193" s="150">
        <f t="shared" si="70"/>
        <v>0</v>
      </c>
      <c r="AB193" s="151">
        <f t="shared" si="71"/>
        <v>0</v>
      </c>
      <c r="AC193" s="199"/>
      <c r="AD193" s="199"/>
      <c r="AE193" s="151">
        <f t="shared" si="72"/>
        <v>0</v>
      </c>
      <c r="AF193" s="202"/>
      <c r="AG193" s="333"/>
      <c r="AH193" s="202"/>
      <c r="AI193" s="333"/>
      <c r="AJ193" s="202"/>
      <c r="AK193" s="333"/>
      <c r="AL193" s="151">
        <f t="shared" si="73"/>
        <v>0</v>
      </c>
      <c r="AM193" s="199"/>
      <c r="AN193" s="199"/>
      <c r="AO193" s="167">
        <f t="shared" si="56"/>
        <v>0</v>
      </c>
      <c r="AP193" s="167">
        <f t="shared" si="57"/>
        <v>0</v>
      </c>
      <c r="AQ193" s="152" t="str">
        <f t="shared" si="52"/>
        <v/>
      </c>
      <c r="AR193" s="207">
        <f t="shared" si="53"/>
        <v>0</v>
      </c>
      <c r="AS193" s="167">
        <f t="shared" si="66"/>
        <v>0</v>
      </c>
      <c r="AT193" s="167">
        <f>IFERROR((AR193/SUM('4_Структура пл.соб.'!$F$4:$F$6))*100,0)</f>
        <v>0</v>
      </c>
      <c r="AU193" s="207">
        <f>IFERROR(AF193+(SUM($AC193:$AD193)/100*($AE$14/$AB$14*100))/'4_Структура пл.соб.'!$B$7*'4_Структура пл.соб.'!$B$4,0)</f>
        <v>0</v>
      </c>
      <c r="AV193" s="167">
        <f>IFERROR(AU193/'5_Розрахунок тарифів'!$H$7,0)</f>
        <v>0</v>
      </c>
      <c r="AW193" s="167">
        <f>IFERROR((AU193/SUM('4_Структура пл.соб.'!$F$4:$F$6))*100,0)</f>
        <v>0</v>
      </c>
      <c r="AX193" s="207">
        <f>IFERROR(AH193+(SUM($AC193:$AD193)/100*($AE$14/$AB$14*100))/'4_Структура пл.соб.'!$B$7*'4_Структура пл.соб.'!$B$5,0)</f>
        <v>0</v>
      </c>
      <c r="AY193" s="167">
        <f>IFERROR(AX193/'5_Розрахунок тарифів'!$L$7,0)</f>
        <v>0</v>
      </c>
      <c r="AZ193" s="167">
        <f>IFERROR((AX193/SUM('4_Структура пл.соб.'!$F$4:$F$6))*100,0)</f>
        <v>0</v>
      </c>
      <c r="BA193" s="207">
        <f>IFERROR(AJ193+(SUM($AC193:$AD193)/100*($AE$14/$AB$14*100))/'4_Структура пл.соб.'!$B$7*'4_Структура пл.соб.'!$B$6,0)</f>
        <v>0</v>
      </c>
      <c r="BB193" s="167">
        <f>IFERROR(BA193/'5_Розрахунок тарифів'!$P$7,0)</f>
        <v>0</v>
      </c>
      <c r="BC193" s="167">
        <f>IFERROR((BA193/SUM('4_Структура пл.соб.'!$F$4:$F$6))*100,0)</f>
        <v>0</v>
      </c>
      <c r="BD193" s="167">
        <f t="shared" si="67"/>
        <v>0</v>
      </c>
      <c r="BE193" s="167">
        <f t="shared" si="68"/>
        <v>0</v>
      </c>
      <c r="BF193" s="203"/>
      <c r="BG193" s="203"/>
    </row>
    <row r="194" spans="1:59" s="118" customFormat="1" x14ac:dyDescent="0.25">
      <c r="A194" s="128" t="str">
        <f>IF(ISBLANK(B194),"",COUNTA($B$11:B194))</f>
        <v/>
      </c>
      <c r="B194" s="200"/>
      <c r="C194" s="150">
        <f t="shared" si="58"/>
        <v>0</v>
      </c>
      <c r="D194" s="151">
        <f t="shared" si="59"/>
        <v>0</v>
      </c>
      <c r="E194" s="199"/>
      <c r="F194" s="199"/>
      <c r="G194" s="151">
        <f t="shared" si="60"/>
        <v>0</v>
      </c>
      <c r="H194" s="199"/>
      <c r="I194" s="199"/>
      <c r="J194" s="199"/>
      <c r="K194" s="151">
        <f t="shared" si="69"/>
        <v>0</v>
      </c>
      <c r="L194" s="199"/>
      <c r="M194" s="199"/>
      <c r="N194" s="152" t="str">
        <f t="shared" si="61"/>
        <v/>
      </c>
      <c r="O194" s="150">
        <f t="shared" si="62"/>
        <v>0</v>
      </c>
      <c r="P194" s="151">
        <f t="shared" si="63"/>
        <v>0</v>
      </c>
      <c r="Q194" s="199"/>
      <c r="R194" s="199"/>
      <c r="S194" s="151">
        <f t="shared" si="64"/>
        <v>0</v>
      </c>
      <c r="T194" s="199"/>
      <c r="U194" s="199"/>
      <c r="V194" s="199"/>
      <c r="W194" s="151">
        <f t="shared" si="55"/>
        <v>0</v>
      </c>
      <c r="X194" s="199"/>
      <c r="Y194" s="199"/>
      <c r="Z194" s="152" t="str">
        <f t="shared" si="65"/>
        <v/>
      </c>
      <c r="AA194" s="150">
        <f t="shared" si="70"/>
        <v>0</v>
      </c>
      <c r="AB194" s="151">
        <f t="shared" si="71"/>
        <v>0</v>
      </c>
      <c r="AC194" s="199"/>
      <c r="AD194" s="199"/>
      <c r="AE194" s="151">
        <f t="shared" si="72"/>
        <v>0</v>
      </c>
      <c r="AF194" s="202"/>
      <c r="AG194" s="333"/>
      <c r="AH194" s="202"/>
      <c r="AI194" s="333"/>
      <c r="AJ194" s="202"/>
      <c r="AK194" s="333"/>
      <c r="AL194" s="151">
        <f t="shared" si="73"/>
        <v>0</v>
      </c>
      <c r="AM194" s="199"/>
      <c r="AN194" s="199"/>
      <c r="AO194" s="167">
        <f t="shared" si="56"/>
        <v>0</v>
      </c>
      <c r="AP194" s="167">
        <f t="shared" si="57"/>
        <v>0</v>
      </c>
      <c r="AQ194" s="152" t="str">
        <f t="shared" si="52"/>
        <v/>
      </c>
      <c r="AR194" s="207">
        <f t="shared" si="53"/>
        <v>0</v>
      </c>
      <c r="AS194" s="167">
        <f t="shared" si="66"/>
        <v>0</v>
      </c>
      <c r="AT194" s="167">
        <f>IFERROR((AR194/SUM('4_Структура пл.соб.'!$F$4:$F$6))*100,0)</f>
        <v>0</v>
      </c>
      <c r="AU194" s="207">
        <f>IFERROR(AF194+(SUM($AC194:$AD194)/100*($AE$14/$AB$14*100))/'4_Структура пл.соб.'!$B$7*'4_Структура пл.соб.'!$B$4,0)</f>
        <v>0</v>
      </c>
      <c r="AV194" s="167">
        <f>IFERROR(AU194/'5_Розрахунок тарифів'!$H$7,0)</f>
        <v>0</v>
      </c>
      <c r="AW194" s="167">
        <f>IFERROR((AU194/SUM('4_Структура пл.соб.'!$F$4:$F$6))*100,0)</f>
        <v>0</v>
      </c>
      <c r="AX194" s="207">
        <f>IFERROR(AH194+(SUM($AC194:$AD194)/100*($AE$14/$AB$14*100))/'4_Структура пл.соб.'!$B$7*'4_Структура пл.соб.'!$B$5,0)</f>
        <v>0</v>
      </c>
      <c r="AY194" s="167">
        <f>IFERROR(AX194/'5_Розрахунок тарифів'!$L$7,0)</f>
        <v>0</v>
      </c>
      <c r="AZ194" s="167">
        <f>IFERROR((AX194/SUM('4_Структура пл.соб.'!$F$4:$F$6))*100,0)</f>
        <v>0</v>
      </c>
      <c r="BA194" s="207">
        <f>IFERROR(AJ194+(SUM($AC194:$AD194)/100*($AE$14/$AB$14*100))/'4_Структура пл.соб.'!$B$7*'4_Структура пл.соб.'!$B$6,0)</f>
        <v>0</v>
      </c>
      <c r="BB194" s="167">
        <f>IFERROR(BA194/'5_Розрахунок тарифів'!$P$7,0)</f>
        <v>0</v>
      </c>
      <c r="BC194" s="167">
        <f>IFERROR((BA194/SUM('4_Структура пл.соб.'!$F$4:$F$6))*100,0)</f>
        <v>0</v>
      </c>
      <c r="BD194" s="167">
        <f t="shared" si="67"/>
        <v>0</v>
      </c>
      <c r="BE194" s="167">
        <f t="shared" si="68"/>
        <v>0</v>
      </c>
      <c r="BF194" s="203"/>
      <c r="BG194" s="203"/>
    </row>
    <row r="195" spans="1:59" s="118" customFormat="1" x14ac:dyDescent="0.25">
      <c r="A195" s="128" t="str">
        <f>IF(ISBLANK(B195),"",COUNTA($B$11:B195))</f>
        <v/>
      </c>
      <c r="B195" s="200"/>
      <c r="C195" s="150">
        <f t="shared" si="58"/>
        <v>0</v>
      </c>
      <c r="D195" s="151">
        <f t="shared" si="59"/>
        <v>0</v>
      </c>
      <c r="E195" s="199"/>
      <c r="F195" s="199"/>
      <c r="G195" s="151">
        <f t="shared" si="60"/>
        <v>0</v>
      </c>
      <c r="H195" s="199"/>
      <c r="I195" s="199"/>
      <c r="J195" s="199"/>
      <c r="K195" s="151">
        <f t="shared" si="69"/>
        <v>0</v>
      </c>
      <c r="L195" s="199"/>
      <c r="M195" s="199"/>
      <c r="N195" s="152" t="str">
        <f t="shared" si="61"/>
        <v/>
      </c>
      <c r="O195" s="150">
        <f t="shared" si="62"/>
        <v>0</v>
      </c>
      <c r="P195" s="151">
        <f t="shared" si="63"/>
        <v>0</v>
      </c>
      <c r="Q195" s="199"/>
      <c r="R195" s="199"/>
      <c r="S195" s="151">
        <f t="shared" si="64"/>
        <v>0</v>
      </c>
      <c r="T195" s="199"/>
      <c r="U195" s="199"/>
      <c r="V195" s="199"/>
      <c r="W195" s="151">
        <f t="shared" si="55"/>
        <v>0</v>
      </c>
      <c r="X195" s="199"/>
      <c r="Y195" s="199"/>
      <c r="Z195" s="152" t="str">
        <f t="shared" si="65"/>
        <v/>
      </c>
      <c r="AA195" s="150">
        <f t="shared" si="70"/>
        <v>0</v>
      </c>
      <c r="AB195" s="151">
        <f t="shared" si="71"/>
        <v>0</v>
      </c>
      <c r="AC195" s="199"/>
      <c r="AD195" s="199"/>
      <c r="AE195" s="151">
        <f t="shared" si="72"/>
        <v>0</v>
      </c>
      <c r="AF195" s="202"/>
      <c r="AG195" s="333"/>
      <c r="AH195" s="202"/>
      <c r="AI195" s="333"/>
      <c r="AJ195" s="202"/>
      <c r="AK195" s="333"/>
      <c r="AL195" s="151">
        <f t="shared" si="73"/>
        <v>0</v>
      </c>
      <c r="AM195" s="199"/>
      <c r="AN195" s="199"/>
      <c r="AO195" s="167">
        <f t="shared" si="56"/>
        <v>0</v>
      </c>
      <c r="AP195" s="167">
        <f t="shared" si="57"/>
        <v>0</v>
      </c>
      <c r="AQ195" s="152" t="str">
        <f t="shared" si="52"/>
        <v/>
      </c>
      <c r="AR195" s="207">
        <f t="shared" si="53"/>
        <v>0</v>
      </c>
      <c r="AS195" s="167">
        <f t="shared" si="66"/>
        <v>0</v>
      </c>
      <c r="AT195" s="167">
        <f>IFERROR((AR195/SUM('4_Структура пл.соб.'!$F$4:$F$6))*100,0)</f>
        <v>0</v>
      </c>
      <c r="AU195" s="207">
        <f>IFERROR(AF195+(SUM($AC195:$AD195)/100*($AE$14/$AB$14*100))/'4_Структура пл.соб.'!$B$7*'4_Структура пл.соб.'!$B$4,0)</f>
        <v>0</v>
      </c>
      <c r="AV195" s="167">
        <f>IFERROR(AU195/'5_Розрахунок тарифів'!$H$7,0)</f>
        <v>0</v>
      </c>
      <c r="AW195" s="167">
        <f>IFERROR((AU195/SUM('4_Структура пл.соб.'!$F$4:$F$6))*100,0)</f>
        <v>0</v>
      </c>
      <c r="AX195" s="207">
        <f>IFERROR(AH195+(SUM($AC195:$AD195)/100*($AE$14/$AB$14*100))/'4_Структура пл.соб.'!$B$7*'4_Структура пл.соб.'!$B$5,0)</f>
        <v>0</v>
      </c>
      <c r="AY195" s="167">
        <f>IFERROR(AX195/'5_Розрахунок тарифів'!$L$7,0)</f>
        <v>0</v>
      </c>
      <c r="AZ195" s="167">
        <f>IFERROR((AX195/SUM('4_Структура пл.соб.'!$F$4:$F$6))*100,0)</f>
        <v>0</v>
      </c>
      <c r="BA195" s="207">
        <f>IFERROR(AJ195+(SUM($AC195:$AD195)/100*($AE$14/$AB$14*100))/'4_Структура пл.соб.'!$B$7*'4_Структура пл.соб.'!$B$6,0)</f>
        <v>0</v>
      </c>
      <c r="BB195" s="167">
        <f>IFERROR(BA195/'5_Розрахунок тарифів'!$P$7,0)</f>
        <v>0</v>
      </c>
      <c r="BC195" s="167">
        <f>IFERROR((BA195/SUM('4_Структура пл.соб.'!$F$4:$F$6))*100,0)</f>
        <v>0</v>
      </c>
      <c r="BD195" s="167">
        <f t="shared" si="67"/>
        <v>0</v>
      </c>
      <c r="BE195" s="167">
        <f t="shared" si="68"/>
        <v>0</v>
      </c>
      <c r="BF195" s="203"/>
      <c r="BG195" s="203"/>
    </row>
    <row r="196" spans="1:59" s="118" customFormat="1" x14ac:dyDescent="0.25">
      <c r="A196" s="128" t="str">
        <f>IF(ISBLANK(B196),"",COUNTA($B$11:B196))</f>
        <v/>
      </c>
      <c r="B196" s="200"/>
      <c r="C196" s="150">
        <f t="shared" si="58"/>
        <v>0</v>
      </c>
      <c r="D196" s="151">
        <f t="shared" si="59"/>
        <v>0</v>
      </c>
      <c r="E196" s="199"/>
      <c r="F196" s="199"/>
      <c r="G196" s="151">
        <f t="shared" si="60"/>
        <v>0</v>
      </c>
      <c r="H196" s="199"/>
      <c r="I196" s="199"/>
      <c r="J196" s="199"/>
      <c r="K196" s="151">
        <f t="shared" si="69"/>
        <v>0</v>
      </c>
      <c r="L196" s="199"/>
      <c r="M196" s="199"/>
      <c r="N196" s="152" t="str">
        <f t="shared" si="61"/>
        <v/>
      </c>
      <c r="O196" s="150">
        <f t="shared" si="62"/>
        <v>0</v>
      </c>
      <c r="P196" s="151">
        <f t="shared" si="63"/>
        <v>0</v>
      </c>
      <c r="Q196" s="199"/>
      <c r="R196" s="199"/>
      <c r="S196" s="151">
        <f t="shared" si="64"/>
        <v>0</v>
      </c>
      <c r="T196" s="199"/>
      <c r="U196" s="199"/>
      <c r="V196" s="199"/>
      <c r="W196" s="151">
        <f t="shared" si="55"/>
        <v>0</v>
      </c>
      <c r="X196" s="199"/>
      <c r="Y196" s="199"/>
      <c r="Z196" s="152" t="str">
        <f t="shared" si="65"/>
        <v/>
      </c>
      <c r="AA196" s="150">
        <f t="shared" si="70"/>
        <v>0</v>
      </c>
      <c r="AB196" s="151">
        <f t="shared" si="71"/>
        <v>0</v>
      </c>
      <c r="AC196" s="199"/>
      <c r="AD196" s="199"/>
      <c r="AE196" s="151">
        <f t="shared" si="72"/>
        <v>0</v>
      </c>
      <c r="AF196" s="202"/>
      <c r="AG196" s="333"/>
      <c r="AH196" s="202"/>
      <c r="AI196" s="333"/>
      <c r="AJ196" s="202"/>
      <c r="AK196" s="333"/>
      <c r="AL196" s="151">
        <f t="shared" si="73"/>
        <v>0</v>
      </c>
      <c r="AM196" s="199"/>
      <c r="AN196" s="199"/>
      <c r="AO196" s="167">
        <f t="shared" si="56"/>
        <v>0</v>
      </c>
      <c r="AP196" s="167">
        <f t="shared" si="57"/>
        <v>0</v>
      </c>
      <c r="AQ196" s="152" t="str">
        <f t="shared" si="52"/>
        <v/>
      </c>
      <c r="AR196" s="207">
        <f t="shared" si="53"/>
        <v>0</v>
      </c>
      <c r="AS196" s="167">
        <f t="shared" si="66"/>
        <v>0</v>
      </c>
      <c r="AT196" s="167">
        <f>IFERROR((AR196/SUM('4_Структура пл.соб.'!$F$4:$F$6))*100,0)</f>
        <v>0</v>
      </c>
      <c r="AU196" s="207">
        <f>IFERROR(AF196+(SUM($AC196:$AD196)/100*($AE$14/$AB$14*100))/'4_Структура пл.соб.'!$B$7*'4_Структура пл.соб.'!$B$4,0)</f>
        <v>0</v>
      </c>
      <c r="AV196" s="167">
        <f>IFERROR(AU196/'5_Розрахунок тарифів'!$H$7,0)</f>
        <v>0</v>
      </c>
      <c r="AW196" s="167">
        <f>IFERROR((AU196/SUM('4_Структура пл.соб.'!$F$4:$F$6))*100,0)</f>
        <v>0</v>
      </c>
      <c r="AX196" s="207">
        <f>IFERROR(AH196+(SUM($AC196:$AD196)/100*($AE$14/$AB$14*100))/'4_Структура пл.соб.'!$B$7*'4_Структура пл.соб.'!$B$5,0)</f>
        <v>0</v>
      </c>
      <c r="AY196" s="167">
        <f>IFERROR(AX196/'5_Розрахунок тарифів'!$L$7,0)</f>
        <v>0</v>
      </c>
      <c r="AZ196" s="167">
        <f>IFERROR((AX196/SUM('4_Структура пл.соб.'!$F$4:$F$6))*100,0)</f>
        <v>0</v>
      </c>
      <c r="BA196" s="207">
        <f>IFERROR(AJ196+(SUM($AC196:$AD196)/100*($AE$14/$AB$14*100))/'4_Структура пл.соб.'!$B$7*'4_Структура пл.соб.'!$B$6,0)</f>
        <v>0</v>
      </c>
      <c r="BB196" s="167">
        <f>IFERROR(BA196/'5_Розрахунок тарифів'!$P$7,0)</f>
        <v>0</v>
      </c>
      <c r="BC196" s="167">
        <f>IFERROR((BA196/SUM('4_Структура пл.соб.'!$F$4:$F$6))*100,0)</f>
        <v>0</v>
      </c>
      <c r="BD196" s="167">
        <f t="shared" si="67"/>
        <v>0</v>
      </c>
      <c r="BE196" s="167">
        <f t="shared" si="68"/>
        <v>0</v>
      </c>
      <c r="BF196" s="203"/>
      <c r="BG196" s="203"/>
    </row>
    <row r="197" spans="1:59" s="118" customFormat="1" x14ac:dyDescent="0.25">
      <c r="A197" s="128" t="str">
        <f>IF(ISBLANK(B197),"",COUNTA($B$11:B197))</f>
        <v/>
      </c>
      <c r="B197" s="200"/>
      <c r="C197" s="150">
        <f t="shared" si="58"/>
        <v>0</v>
      </c>
      <c r="D197" s="151">
        <f t="shared" si="59"/>
        <v>0</v>
      </c>
      <c r="E197" s="199"/>
      <c r="F197" s="199"/>
      <c r="G197" s="151">
        <f t="shared" si="60"/>
        <v>0</v>
      </c>
      <c r="H197" s="199"/>
      <c r="I197" s="199"/>
      <c r="J197" s="199"/>
      <c r="K197" s="151">
        <f t="shared" si="69"/>
        <v>0</v>
      </c>
      <c r="L197" s="199"/>
      <c r="M197" s="199"/>
      <c r="N197" s="152" t="str">
        <f t="shared" si="61"/>
        <v/>
      </c>
      <c r="O197" s="150">
        <f t="shared" si="62"/>
        <v>0</v>
      </c>
      <c r="P197" s="151">
        <f t="shared" si="63"/>
        <v>0</v>
      </c>
      <c r="Q197" s="199"/>
      <c r="R197" s="199"/>
      <c r="S197" s="151">
        <f t="shared" si="64"/>
        <v>0</v>
      </c>
      <c r="T197" s="199"/>
      <c r="U197" s="199"/>
      <c r="V197" s="199"/>
      <c r="W197" s="151">
        <f t="shared" si="55"/>
        <v>0</v>
      </c>
      <c r="X197" s="199"/>
      <c r="Y197" s="199"/>
      <c r="Z197" s="152" t="str">
        <f t="shared" si="65"/>
        <v/>
      </c>
      <c r="AA197" s="150">
        <f t="shared" si="70"/>
        <v>0</v>
      </c>
      <c r="AB197" s="151">
        <f t="shared" si="71"/>
        <v>0</v>
      </c>
      <c r="AC197" s="199"/>
      <c r="AD197" s="199"/>
      <c r="AE197" s="151">
        <f t="shared" si="72"/>
        <v>0</v>
      </c>
      <c r="AF197" s="202"/>
      <c r="AG197" s="333"/>
      <c r="AH197" s="202"/>
      <c r="AI197" s="333"/>
      <c r="AJ197" s="202"/>
      <c r="AK197" s="333"/>
      <c r="AL197" s="151">
        <f t="shared" si="73"/>
        <v>0</v>
      </c>
      <c r="AM197" s="199"/>
      <c r="AN197" s="199"/>
      <c r="AO197" s="167">
        <f t="shared" si="56"/>
        <v>0</v>
      </c>
      <c r="AP197" s="167">
        <f t="shared" si="57"/>
        <v>0</v>
      </c>
      <c r="AQ197" s="152" t="str">
        <f t="shared" si="52"/>
        <v/>
      </c>
      <c r="AR197" s="207">
        <f t="shared" si="53"/>
        <v>0</v>
      </c>
      <c r="AS197" s="167">
        <f t="shared" si="66"/>
        <v>0</v>
      </c>
      <c r="AT197" s="167">
        <f>IFERROR((AR197/SUM('4_Структура пл.соб.'!$F$4:$F$6))*100,0)</f>
        <v>0</v>
      </c>
      <c r="AU197" s="207">
        <f>IFERROR(AF197+(SUM($AC197:$AD197)/100*($AE$14/$AB$14*100))/'4_Структура пл.соб.'!$B$7*'4_Структура пл.соб.'!$B$4,0)</f>
        <v>0</v>
      </c>
      <c r="AV197" s="167">
        <f>IFERROR(AU197/'5_Розрахунок тарифів'!$H$7,0)</f>
        <v>0</v>
      </c>
      <c r="AW197" s="167">
        <f>IFERROR((AU197/SUM('4_Структура пл.соб.'!$F$4:$F$6))*100,0)</f>
        <v>0</v>
      </c>
      <c r="AX197" s="207">
        <f>IFERROR(AH197+(SUM($AC197:$AD197)/100*($AE$14/$AB$14*100))/'4_Структура пл.соб.'!$B$7*'4_Структура пл.соб.'!$B$5,0)</f>
        <v>0</v>
      </c>
      <c r="AY197" s="167">
        <f>IFERROR(AX197/'5_Розрахунок тарифів'!$L$7,0)</f>
        <v>0</v>
      </c>
      <c r="AZ197" s="167">
        <f>IFERROR((AX197/SUM('4_Структура пл.соб.'!$F$4:$F$6))*100,0)</f>
        <v>0</v>
      </c>
      <c r="BA197" s="207">
        <f>IFERROR(AJ197+(SUM($AC197:$AD197)/100*($AE$14/$AB$14*100))/'4_Структура пл.соб.'!$B$7*'4_Структура пл.соб.'!$B$6,0)</f>
        <v>0</v>
      </c>
      <c r="BB197" s="167">
        <f>IFERROR(BA197/'5_Розрахунок тарифів'!$P$7,0)</f>
        <v>0</v>
      </c>
      <c r="BC197" s="167">
        <f>IFERROR((BA197/SUM('4_Структура пл.соб.'!$F$4:$F$6))*100,0)</f>
        <v>0</v>
      </c>
      <c r="BD197" s="167">
        <f t="shared" si="67"/>
        <v>0</v>
      </c>
      <c r="BE197" s="167">
        <f t="shared" si="68"/>
        <v>0</v>
      </c>
      <c r="BF197" s="203"/>
      <c r="BG197" s="203"/>
    </row>
    <row r="198" spans="1:59" s="118" customFormat="1" x14ac:dyDescent="0.25">
      <c r="A198" s="128" t="str">
        <f>IF(ISBLANK(B198),"",COUNTA($B$11:B198))</f>
        <v/>
      </c>
      <c r="B198" s="200"/>
      <c r="C198" s="150">
        <f t="shared" si="58"/>
        <v>0</v>
      </c>
      <c r="D198" s="151">
        <f t="shared" si="59"/>
        <v>0</v>
      </c>
      <c r="E198" s="199"/>
      <c r="F198" s="199"/>
      <c r="G198" s="151">
        <f t="shared" si="60"/>
        <v>0</v>
      </c>
      <c r="H198" s="199"/>
      <c r="I198" s="199"/>
      <c r="J198" s="199"/>
      <c r="K198" s="151">
        <f t="shared" si="69"/>
        <v>0</v>
      </c>
      <c r="L198" s="199"/>
      <c r="M198" s="199"/>
      <c r="N198" s="152" t="str">
        <f t="shared" si="61"/>
        <v/>
      </c>
      <c r="O198" s="150">
        <f t="shared" si="62"/>
        <v>0</v>
      </c>
      <c r="P198" s="151">
        <f t="shared" si="63"/>
        <v>0</v>
      </c>
      <c r="Q198" s="199"/>
      <c r="R198" s="199"/>
      <c r="S198" s="151">
        <f t="shared" si="64"/>
        <v>0</v>
      </c>
      <c r="T198" s="199"/>
      <c r="U198" s="199"/>
      <c r="V198" s="199"/>
      <c r="W198" s="151">
        <f t="shared" si="55"/>
        <v>0</v>
      </c>
      <c r="X198" s="199"/>
      <c r="Y198" s="199"/>
      <c r="Z198" s="152" t="str">
        <f t="shared" si="65"/>
        <v/>
      </c>
      <c r="AA198" s="150">
        <f t="shared" si="70"/>
        <v>0</v>
      </c>
      <c r="AB198" s="151">
        <f t="shared" si="71"/>
        <v>0</v>
      </c>
      <c r="AC198" s="199"/>
      <c r="AD198" s="199"/>
      <c r="AE198" s="151">
        <f t="shared" si="72"/>
        <v>0</v>
      </c>
      <c r="AF198" s="202"/>
      <c r="AG198" s="333"/>
      <c r="AH198" s="202"/>
      <c r="AI198" s="333"/>
      <c r="AJ198" s="202"/>
      <c r="AK198" s="333"/>
      <c r="AL198" s="151">
        <f t="shared" si="73"/>
        <v>0</v>
      </c>
      <c r="AM198" s="199"/>
      <c r="AN198" s="199"/>
      <c r="AO198" s="167">
        <f t="shared" si="56"/>
        <v>0</v>
      </c>
      <c r="AP198" s="167">
        <f t="shared" si="57"/>
        <v>0</v>
      </c>
      <c r="AQ198" s="152" t="str">
        <f t="shared" si="52"/>
        <v/>
      </c>
      <c r="AR198" s="207">
        <f t="shared" si="53"/>
        <v>0</v>
      </c>
      <c r="AS198" s="167">
        <f t="shared" si="66"/>
        <v>0</v>
      </c>
      <c r="AT198" s="167">
        <f>IFERROR((AR198/SUM('4_Структура пл.соб.'!$F$4:$F$6))*100,0)</f>
        <v>0</v>
      </c>
      <c r="AU198" s="207">
        <f>IFERROR(AF198+(SUM($AC198:$AD198)/100*($AE$14/$AB$14*100))/'4_Структура пл.соб.'!$B$7*'4_Структура пл.соб.'!$B$4,0)</f>
        <v>0</v>
      </c>
      <c r="AV198" s="167">
        <f>IFERROR(AU198/'5_Розрахунок тарифів'!$H$7,0)</f>
        <v>0</v>
      </c>
      <c r="AW198" s="167">
        <f>IFERROR((AU198/SUM('4_Структура пл.соб.'!$F$4:$F$6))*100,0)</f>
        <v>0</v>
      </c>
      <c r="AX198" s="207">
        <f>IFERROR(AH198+(SUM($AC198:$AD198)/100*($AE$14/$AB$14*100))/'4_Структура пл.соб.'!$B$7*'4_Структура пл.соб.'!$B$5,0)</f>
        <v>0</v>
      </c>
      <c r="AY198" s="167">
        <f>IFERROR(AX198/'5_Розрахунок тарифів'!$L$7,0)</f>
        <v>0</v>
      </c>
      <c r="AZ198" s="167">
        <f>IFERROR((AX198/SUM('4_Структура пл.соб.'!$F$4:$F$6))*100,0)</f>
        <v>0</v>
      </c>
      <c r="BA198" s="207">
        <f>IFERROR(AJ198+(SUM($AC198:$AD198)/100*($AE$14/$AB$14*100))/'4_Структура пл.соб.'!$B$7*'4_Структура пл.соб.'!$B$6,0)</f>
        <v>0</v>
      </c>
      <c r="BB198" s="167">
        <f>IFERROR(BA198/'5_Розрахунок тарифів'!$P$7,0)</f>
        <v>0</v>
      </c>
      <c r="BC198" s="167">
        <f>IFERROR((BA198/SUM('4_Структура пл.соб.'!$F$4:$F$6))*100,0)</f>
        <v>0</v>
      </c>
      <c r="BD198" s="167">
        <f t="shared" si="67"/>
        <v>0</v>
      </c>
      <c r="BE198" s="167">
        <f t="shared" si="68"/>
        <v>0</v>
      </c>
      <c r="BF198" s="203"/>
      <c r="BG198" s="203"/>
    </row>
    <row r="199" spans="1:59" s="118" customFormat="1" x14ac:dyDescent="0.25">
      <c r="A199" s="128" t="str">
        <f>IF(ISBLANK(B199),"",COUNTA($B$11:B199))</f>
        <v/>
      </c>
      <c r="B199" s="200"/>
      <c r="C199" s="150">
        <f t="shared" si="58"/>
        <v>0</v>
      </c>
      <c r="D199" s="151">
        <f t="shared" si="59"/>
        <v>0</v>
      </c>
      <c r="E199" s="199"/>
      <c r="F199" s="199"/>
      <c r="G199" s="151">
        <f t="shared" si="60"/>
        <v>0</v>
      </c>
      <c r="H199" s="199"/>
      <c r="I199" s="199"/>
      <c r="J199" s="199"/>
      <c r="K199" s="151">
        <f t="shared" si="69"/>
        <v>0</v>
      </c>
      <c r="L199" s="199"/>
      <c r="M199" s="199"/>
      <c r="N199" s="152" t="str">
        <f t="shared" si="61"/>
        <v/>
      </c>
      <c r="O199" s="150">
        <f t="shared" si="62"/>
        <v>0</v>
      </c>
      <c r="P199" s="151">
        <f t="shared" si="63"/>
        <v>0</v>
      </c>
      <c r="Q199" s="199"/>
      <c r="R199" s="199"/>
      <c r="S199" s="151">
        <f t="shared" si="64"/>
        <v>0</v>
      </c>
      <c r="T199" s="199"/>
      <c r="U199" s="199"/>
      <c r="V199" s="199"/>
      <c r="W199" s="151">
        <f t="shared" si="55"/>
        <v>0</v>
      </c>
      <c r="X199" s="199"/>
      <c r="Y199" s="199"/>
      <c r="Z199" s="152" t="str">
        <f t="shared" si="65"/>
        <v/>
      </c>
      <c r="AA199" s="150">
        <f t="shared" si="70"/>
        <v>0</v>
      </c>
      <c r="AB199" s="151">
        <f t="shared" si="71"/>
        <v>0</v>
      </c>
      <c r="AC199" s="199"/>
      <c r="AD199" s="199"/>
      <c r="AE199" s="151">
        <f t="shared" si="72"/>
        <v>0</v>
      </c>
      <c r="AF199" s="202"/>
      <c r="AG199" s="333"/>
      <c r="AH199" s="202"/>
      <c r="AI199" s="333"/>
      <c r="AJ199" s="202"/>
      <c r="AK199" s="333"/>
      <c r="AL199" s="151">
        <f t="shared" si="73"/>
        <v>0</v>
      </c>
      <c r="AM199" s="199"/>
      <c r="AN199" s="199"/>
      <c r="AO199" s="167">
        <f t="shared" si="56"/>
        <v>0</v>
      </c>
      <c r="AP199" s="167">
        <f t="shared" si="57"/>
        <v>0</v>
      </c>
      <c r="AQ199" s="152" t="str">
        <f t="shared" si="52"/>
        <v/>
      </c>
      <c r="AR199" s="207">
        <f t="shared" si="53"/>
        <v>0</v>
      </c>
      <c r="AS199" s="167">
        <f t="shared" si="66"/>
        <v>0</v>
      </c>
      <c r="AT199" s="167">
        <f>IFERROR((AR199/SUM('4_Структура пл.соб.'!$F$4:$F$6))*100,0)</f>
        <v>0</v>
      </c>
      <c r="AU199" s="207">
        <f>IFERROR(AF199+(SUM($AC199:$AD199)/100*($AE$14/$AB$14*100))/'4_Структура пл.соб.'!$B$7*'4_Структура пл.соб.'!$B$4,0)</f>
        <v>0</v>
      </c>
      <c r="AV199" s="167">
        <f>IFERROR(AU199/'5_Розрахунок тарифів'!$H$7,0)</f>
        <v>0</v>
      </c>
      <c r="AW199" s="167">
        <f>IFERROR((AU199/SUM('4_Структура пл.соб.'!$F$4:$F$6))*100,0)</f>
        <v>0</v>
      </c>
      <c r="AX199" s="207">
        <f>IFERROR(AH199+(SUM($AC199:$AD199)/100*($AE$14/$AB$14*100))/'4_Структура пл.соб.'!$B$7*'4_Структура пл.соб.'!$B$5,0)</f>
        <v>0</v>
      </c>
      <c r="AY199" s="167">
        <f>IFERROR(AX199/'5_Розрахунок тарифів'!$L$7,0)</f>
        <v>0</v>
      </c>
      <c r="AZ199" s="167">
        <f>IFERROR((AX199/SUM('4_Структура пл.соб.'!$F$4:$F$6))*100,0)</f>
        <v>0</v>
      </c>
      <c r="BA199" s="207">
        <f>IFERROR(AJ199+(SUM($AC199:$AD199)/100*($AE$14/$AB$14*100))/'4_Структура пл.соб.'!$B$7*'4_Структура пл.соб.'!$B$6,0)</f>
        <v>0</v>
      </c>
      <c r="BB199" s="167">
        <f>IFERROR(BA199/'5_Розрахунок тарифів'!$P$7,0)</f>
        <v>0</v>
      </c>
      <c r="BC199" s="167">
        <f>IFERROR((BA199/SUM('4_Структура пл.соб.'!$F$4:$F$6))*100,0)</f>
        <v>0</v>
      </c>
      <c r="BD199" s="167">
        <f t="shared" si="67"/>
        <v>0</v>
      </c>
      <c r="BE199" s="167">
        <f t="shared" si="68"/>
        <v>0</v>
      </c>
      <c r="BF199" s="203"/>
      <c r="BG199" s="203"/>
    </row>
    <row r="200" spans="1:59" s="118" customFormat="1" x14ac:dyDescent="0.25">
      <c r="A200" s="128" t="str">
        <f>IF(ISBLANK(B200),"",COUNTA($B$11:B200))</f>
        <v/>
      </c>
      <c r="B200" s="200"/>
      <c r="C200" s="150">
        <f t="shared" si="58"/>
        <v>0</v>
      </c>
      <c r="D200" s="151">
        <f t="shared" si="59"/>
        <v>0</v>
      </c>
      <c r="E200" s="199"/>
      <c r="F200" s="199"/>
      <c r="G200" s="151">
        <f t="shared" si="60"/>
        <v>0</v>
      </c>
      <c r="H200" s="199"/>
      <c r="I200" s="199"/>
      <c r="J200" s="199"/>
      <c r="K200" s="151">
        <f t="shared" si="69"/>
        <v>0</v>
      </c>
      <c r="L200" s="199"/>
      <c r="M200" s="199"/>
      <c r="N200" s="152" t="str">
        <f t="shared" si="61"/>
        <v/>
      </c>
      <c r="O200" s="150">
        <f t="shared" si="62"/>
        <v>0</v>
      </c>
      <c r="P200" s="151">
        <f t="shared" si="63"/>
        <v>0</v>
      </c>
      <c r="Q200" s="199"/>
      <c r="R200" s="199"/>
      <c r="S200" s="151">
        <f t="shared" si="64"/>
        <v>0</v>
      </c>
      <c r="T200" s="199"/>
      <c r="U200" s="199"/>
      <c r="V200" s="199"/>
      <c r="W200" s="151">
        <f t="shared" si="55"/>
        <v>0</v>
      </c>
      <c r="X200" s="199"/>
      <c r="Y200" s="199"/>
      <c r="Z200" s="152" t="str">
        <f t="shared" si="65"/>
        <v/>
      </c>
      <c r="AA200" s="150">
        <f t="shared" si="70"/>
        <v>0</v>
      </c>
      <c r="AB200" s="151">
        <f t="shared" si="71"/>
        <v>0</v>
      </c>
      <c r="AC200" s="199"/>
      <c r="AD200" s="199"/>
      <c r="AE200" s="151">
        <f t="shared" si="72"/>
        <v>0</v>
      </c>
      <c r="AF200" s="202"/>
      <c r="AG200" s="333"/>
      <c r="AH200" s="202"/>
      <c r="AI200" s="333"/>
      <c r="AJ200" s="202"/>
      <c r="AK200" s="333"/>
      <c r="AL200" s="151">
        <f t="shared" si="73"/>
        <v>0</v>
      </c>
      <c r="AM200" s="199"/>
      <c r="AN200" s="199"/>
      <c r="AO200" s="167">
        <f t="shared" si="56"/>
        <v>0</v>
      </c>
      <c r="AP200" s="167">
        <f t="shared" si="57"/>
        <v>0</v>
      </c>
      <c r="AQ200" s="152" t="str">
        <f t="shared" si="52"/>
        <v/>
      </c>
      <c r="AR200" s="207">
        <f t="shared" si="53"/>
        <v>0</v>
      </c>
      <c r="AS200" s="167">
        <f t="shared" si="66"/>
        <v>0</v>
      </c>
      <c r="AT200" s="167">
        <f>IFERROR((AR200/SUM('4_Структура пл.соб.'!$F$4:$F$6))*100,0)</f>
        <v>0</v>
      </c>
      <c r="AU200" s="207">
        <f>IFERROR(AF200+(SUM($AC200:$AD200)/100*($AE$14/$AB$14*100))/'4_Структура пл.соб.'!$B$7*'4_Структура пл.соб.'!$B$4,0)</f>
        <v>0</v>
      </c>
      <c r="AV200" s="167">
        <f>IFERROR(AU200/'5_Розрахунок тарифів'!$H$7,0)</f>
        <v>0</v>
      </c>
      <c r="AW200" s="167">
        <f>IFERROR((AU200/SUM('4_Структура пл.соб.'!$F$4:$F$6))*100,0)</f>
        <v>0</v>
      </c>
      <c r="AX200" s="207">
        <f>IFERROR(AH200+(SUM($AC200:$AD200)/100*($AE$14/$AB$14*100))/'4_Структура пл.соб.'!$B$7*'4_Структура пл.соб.'!$B$5,0)</f>
        <v>0</v>
      </c>
      <c r="AY200" s="167">
        <f>IFERROR(AX200/'5_Розрахунок тарифів'!$L$7,0)</f>
        <v>0</v>
      </c>
      <c r="AZ200" s="167">
        <f>IFERROR((AX200/SUM('4_Структура пл.соб.'!$F$4:$F$6))*100,0)</f>
        <v>0</v>
      </c>
      <c r="BA200" s="207">
        <f>IFERROR(AJ200+(SUM($AC200:$AD200)/100*($AE$14/$AB$14*100))/'4_Структура пл.соб.'!$B$7*'4_Структура пл.соб.'!$B$6,0)</f>
        <v>0</v>
      </c>
      <c r="BB200" s="167">
        <f>IFERROR(BA200/'5_Розрахунок тарифів'!$P$7,0)</f>
        <v>0</v>
      </c>
      <c r="BC200" s="167">
        <f>IFERROR((BA200/SUM('4_Структура пл.соб.'!$F$4:$F$6))*100,0)</f>
        <v>0</v>
      </c>
      <c r="BD200" s="167">
        <f t="shared" si="67"/>
        <v>0</v>
      </c>
      <c r="BE200" s="167">
        <f t="shared" si="68"/>
        <v>0</v>
      </c>
      <c r="BF200" s="203"/>
      <c r="BG200" s="203"/>
    </row>
    <row r="201" spans="1:59" s="118" customFormat="1" x14ac:dyDescent="0.25">
      <c r="A201" s="128" t="str">
        <f>IF(ISBLANK(B201),"",COUNTA($B$11:B201))</f>
        <v/>
      </c>
      <c r="B201" s="200"/>
      <c r="C201" s="150">
        <f t="shared" si="58"/>
        <v>0</v>
      </c>
      <c r="D201" s="151">
        <f t="shared" si="59"/>
        <v>0</v>
      </c>
      <c r="E201" s="199"/>
      <c r="F201" s="199"/>
      <c r="G201" s="151">
        <f t="shared" si="60"/>
        <v>0</v>
      </c>
      <c r="H201" s="199"/>
      <c r="I201" s="199"/>
      <c r="J201" s="199"/>
      <c r="K201" s="151">
        <f t="shared" si="69"/>
        <v>0</v>
      </c>
      <c r="L201" s="199"/>
      <c r="M201" s="199"/>
      <c r="N201" s="152" t="str">
        <f t="shared" si="61"/>
        <v/>
      </c>
      <c r="O201" s="150">
        <f t="shared" si="62"/>
        <v>0</v>
      </c>
      <c r="P201" s="151">
        <f t="shared" si="63"/>
        <v>0</v>
      </c>
      <c r="Q201" s="199"/>
      <c r="R201" s="199"/>
      <c r="S201" s="151">
        <f t="shared" si="64"/>
        <v>0</v>
      </c>
      <c r="T201" s="199"/>
      <c r="U201" s="199"/>
      <c r="V201" s="199"/>
      <c r="W201" s="151">
        <f t="shared" si="55"/>
        <v>0</v>
      </c>
      <c r="X201" s="199"/>
      <c r="Y201" s="199"/>
      <c r="Z201" s="152" t="str">
        <f t="shared" si="65"/>
        <v/>
      </c>
      <c r="AA201" s="150">
        <f t="shared" si="70"/>
        <v>0</v>
      </c>
      <c r="AB201" s="151">
        <f t="shared" si="71"/>
        <v>0</v>
      </c>
      <c r="AC201" s="199"/>
      <c r="AD201" s="199"/>
      <c r="AE201" s="151">
        <f t="shared" si="72"/>
        <v>0</v>
      </c>
      <c r="AF201" s="202"/>
      <c r="AG201" s="333"/>
      <c r="AH201" s="202"/>
      <c r="AI201" s="333"/>
      <c r="AJ201" s="202"/>
      <c r="AK201" s="333"/>
      <c r="AL201" s="151">
        <f t="shared" si="73"/>
        <v>0</v>
      </c>
      <c r="AM201" s="199"/>
      <c r="AN201" s="199"/>
      <c r="AO201" s="167">
        <f t="shared" si="56"/>
        <v>0</v>
      </c>
      <c r="AP201" s="167">
        <f t="shared" si="57"/>
        <v>0</v>
      </c>
      <c r="AQ201" s="152" t="str">
        <f t="shared" si="52"/>
        <v/>
      </c>
      <c r="AR201" s="207">
        <f t="shared" si="53"/>
        <v>0</v>
      </c>
      <c r="AS201" s="167">
        <f t="shared" si="66"/>
        <v>0</v>
      </c>
      <c r="AT201" s="167">
        <f>IFERROR((AR201/SUM('4_Структура пл.соб.'!$F$4:$F$6))*100,0)</f>
        <v>0</v>
      </c>
      <c r="AU201" s="207">
        <f>IFERROR(AF201+(SUM($AC201:$AD201)/100*($AE$14/$AB$14*100))/'4_Структура пл.соб.'!$B$7*'4_Структура пл.соб.'!$B$4,0)</f>
        <v>0</v>
      </c>
      <c r="AV201" s="167">
        <f>IFERROR(AU201/'5_Розрахунок тарифів'!$H$7,0)</f>
        <v>0</v>
      </c>
      <c r="AW201" s="167">
        <f>IFERROR((AU201/SUM('4_Структура пл.соб.'!$F$4:$F$6))*100,0)</f>
        <v>0</v>
      </c>
      <c r="AX201" s="207">
        <f>IFERROR(AH201+(SUM($AC201:$AD201)/100*($AE$14/$AB$14*100))/'4_Структура пл.соб.'!$B$7*'4_Структура пл.соб.'!$B$5,0)</f>
        <v>0</v>
      </c>
      <c r="AY201" s="167">
        <f>IFERROR(AX201/'5_Розрахунок тарифів'!$L$7,0)</f>
        <v>0</v>
      </c>
      <c r="AZ201" s="167">
        <f>IFERROR((AX201/SUM('4_Структура пл.соб.'!$F$4:$F$6))*100,0)</f>
        <v>0</v>
      </c>
      <c r="BA201" s="207">
        <f>IFERROR(AJ201+(SUM($AC201:$AD201)/100*($AE$14/$AB$14*100))/'4_Структура пл.соб.'!$B$7*'4_Структура пл.соб.'!$B$6,0)</f>
        <v>0</v>
      </c>
      <c r="BB201" s="167">
        <f>IFERROR(BA201/'5_Розрахунок тарифів'!$P$7,0)</f>
        <v>0</v>
      </c>
      <c r="BC201" s="167">
        <f>IFERROR((BA201/SUM('4_Структура пл.соб.'!$F$4:$F$6))*100,0)</f>
        <v>0</v>
      </c>
      <c r="BD201" s="167">
        <f t="shared" si="67"/>
        <v>0</v>
      </c>
      <c r="BE201" s="167">
        <f t="shared" si="68"/>
        <v>0</v>
      </c>
      <c r="BF201" s="203"/>
      <c r="BG201" s="203"/>
    </row>
    <row r="202" spans="1:59" s="118" customFormat="1" x14ac:dyDescent="0.25">
      <c r="A202" s="128" t="str">
        <f>IF(ISBLANK(B202),"",COUNTA($B$11:B202))</f>
        <v/>
      </c>
      <c r="B202" s="200"/>
      <c r="C202" s="150">
        <f t="shared" si="58"/>
        <v>0</v>
      </c>
      <c r="D202" s="151">
        <f t="shared" si="59"/>
        <v>0</v>
      </c>
      <c r="E202" s="199"/>
      <c r="F202" s="199"/>
      <c r="G202" s="151">
        <f t="shared" si="60"/>
        <v>0</v>
      </c>
      <c r="H202" s="199"/>
      <c r="I202" s="199"/>
      <c r="J202" s="199"/>
      <c r="K202" s="151">
        <f t="shared" si="69"/>
        <v>0</v>
      </c>
      <c r="L202" s="199"/>
      <c r="M202" s="199"/>
      <c r="N202" s="152" t="str">
        <f t="shared" si="61"/>
        <v/>
      </c>
      <c r="O202" s="150">
        <f t="shared" si="62"/>
        <v>0</v>
      </c>
      <c r="P202" s="151">
        <f t="shared" si="63"/>
        <v>0</v>
      </c>
      <c r="Q202" s="199"/>
      <c r="R202" s="199"/>
      <c r="S202" s="151">
        <f t="shared" si="64"/>
        <v>0</v>
      </c>
      <c r="T202" s="199"/>
      <c r="U202" s="199"/>
      <c r="V202" s="199"/>
      <c r="W202" s="151">
        <f t="shared" si="55"/>
        <v>0</v>
      </c>
      <c r="X202" s="199"/>
      <c r="Y202" s="199"/>
      <c r="Z202" s="152" t="str">
        <f t="shared" si="65"/>
        <v/>
      </c>
      <c r="AA202" s="150">
        <f t="shared" si="70"/>
        <v>0</v>
      </c>
      <c r="AB202" s="151">
        <f t="shared" si="71"/>
        <v>0</v>
      </c>
      <c r="AC202" s="199"/>
      <c r="AD202" s="199"/>
      <c r="AE202" s="151">
        <f t="shared" si="72"/>
        <v>0</v>
      </c>
      <c r="AF202" s="202"/>
      <c r="AG202" s="333"/>
      <c r="AH202" s="202"/>
      <c r="AI202" s="333"/>
      <c r="AJ202" s="202"/>
      <c r="AK202" s="333"/>
      <c r="AL202" s="151">
        <f t="shared" si="73"/>
        <v>0</v>
      </c>
      <c r="AM202" s="199"/>
      <c r="AN202" s="199"/>
      <c r="AO202" s="167">
        <f t="shared" si="56"/>
        <v>0</v>
      </c>
      <c r="AP202" s="167">
        <f t="shared" si="57"/>
        <v>0</v>
      </c>
      <c r="AQ202" s="152" t="str">
        <f t="shared" si="52"/>
        <v/>
      </c>
      <c r="AR202" s="207">
        <f t="shared" si="53"/>
        <v>0</v>
      </c>
      <c r="AS202" s="167">
        <f t="shared" si="66"/>
        <v>0</v>
      </c>
      <c r="AT202" s="167">
        <f>IFERROR((AR202/SUM('4_Структура пл.соб.'!$F$4:$F$6))*100,0)</f>
        <v>0</v>
      </c>
      <c r="AU202" s="207">
        <f>IFERROR(AF202+(SUM($AC202:$AD202)/100*($AE$14/$AB$14*100))/'4_Структура пл.соб.'!$B$7*'4_Структура пл.соб.'!$B$4,0)</f>
        <v>0</v>
      </c>
      <c r="AV202" s="167">
        <f>IFERROR(AU202/'5_Розрахунок тарифів'!$H$7,0)</f>
        <v>0</v>
      </c>
      <c r="AW202" s="167">
        <f>IFERROR((AU202/SUM('4_Структура пл.соб.'!$F$4:$F$6))*100,0)</f>
        <v>0</v>
      </c>
      <c r="AX202" s="207">
        <f>IFERROR(AH202+(SUM($AC202:$AD202)/100*($AE$14/$AB$14*100))/'4_Структура пл.соб.'!$B$7*'4_Структура пл.соб.'!$B$5,0)</f>
        <v>0</v>
      </c>
      <c r="AY202" s="167">
        <f>IFERROR(AX202/'5_Розрахунок тарифів'!$L$7,0)</f>
        <v>0</v>
      </c>
      <c r="AZ202" s="167">
        <f>IFERROR((AX202/SUM('4_Структура пл.соб.'!$F$4:$F$6))*100,0)</f>
        <v>0</v>
      </c>
      <c r="BA202" s="207">
        <f>IFERROR(AJ202+(SUM($AC202:$AD202)/100*($AE$14/$AB$14*100))/'4_Структура пл.соб.'!$B$7*'4_Структура пл.соб.'!$B$6,0)</f>
        <v>0</v>
      </c>
      <c r="BB202" s="167">
        <f>IFERROR(BA202/'5_Розрахунок тарифів'!$P$7,0)</f>
        <v>0</v>
      </c>
      <c r="BC202" s="167">
        <f>IFERROR((BA202/SUM('4_Структура пл.соб.'!$F$4:$F$6))*100,0)</f>
        <v>0</v>
      </c>
      <c r="BD202" s="167">
        <f t="shared" si="67"/>
        <v>0</v>
      </c>
      <c r="BE202" s="167">
        <f t="shared" si="68"/>
        <v>0</v>
      </c>
      <c r="BF202" s="203"/>
      <c r="BG202" s="203"/>
    </row>
    <row r="203" spans="1:59" s="118" customFormat="1" x14ac:dyDescent="0.25">
      <c r="A203" s="128" t="str">
        <f>IF(ISBLANK(B203),"",COUNTA($B$11:B203))</f>
        <v/>
      </c>
      <c r="B203" s="200"/>
      <c r="C203" s="150">
        <f t="shared" si="58"/>
        <v>0</v>
      </c>
      <c r="D203" s="151">
        <f t="shared" si="59"/>
        <v>0</v>
      </c>
      <c r="E203" s="199"/>
      <c r="F203" s="199"/>
      <c r="G203" s="151">
        <f t="shared" si="60"/>
        <v>0</v>
      </c>
      <c r="H203" s="199"/>
      <c r="I203" s="199"/>
      <c r="J203" s="199"/>
      <c r="K203" s="151">
        <f t="shared" si="69"/>
        <v>0</v>
      </c>
      <c r="L203" s="199"/>
      <c r="M203" s="199"/>
      <c r="N203" s="152" t="str">
        <f t="shared" si="61"/>
        <v/>
      </c>
      <c r="O203" s="150">
        <f t="shared" si="62"/>
        <v>0</v>
      </c>
      <c r="P203" s="151">
        <f t="shared" si="63"/>
        <v>0</v>
      </c>
      <c r="Q203" s="199"/>
      <c r="R203" s="199"/>
      <c r="S203" s="151">
        <f t="shared" si="64"/>
        <v>0</v>
      </c>
      <c r="T203" s="199"/>
      <c r="U203" s="199"/>
      <c r="V203" s="199"/>
      <c r="W203" s="151">
        <f t="shared" si="55"/>
        <v>0</v>
      </c>
      <c r="X203" s="199"/>
      <c r="Y203" s="199"/>
      <c r="Z203" s="152" t="str">
        <f t="shared" si="65"/>
        <v/>
      </c>
      <c r="AA203" s="150">
        <f t="shared" si="70"/>
        <v>0</v>
      </c>
      <c r="AB203" s="151">
        <f t="shared" si="71"/>
        <v>0</v>
      </c>
      <c r="AC203" s="199"/>
      <c r="AD203" s="199"/>
      <c r="AE203" s="151">
        <f t="shared" si="72"/>
        <v>0</v>
      </c>
      <c r="AF203" s="202"/>
      <c r="AG203" s="333"/>
      <c r="AH203" s="202"/>
      <c r="AI203" s="333"/>
      <c r="AJ203" s="202"/>
      <c r="AK203" s="333"/>
      <c r="AL203" s="151">
        <f t="shared" si="73"/>
        <v>0</v>
      </c>
      <c r="AM203" s="199"/>
      <c r="AN203" s="199"/>
      <c r="AO203" s="167">
        <f t="shared" si="56"/>
        <v>0</v>
      </c>
      <c r="AP203" s="167">
        <f t="shared" si="57"/>
        <v>0</v>
      </c>
      <c r="AQ203" s="152" t="str">
        <f t="shared" si="52"/>
        <v/>
      </c>
      <c r="AR203" s="207">
        <f t="shared" si="53"/>
        <v>0</v>
      </c>
      <c r="AS203" s="167">
        <f t="shared" si="66"/>
        <v>0</v>
      </c>
      <c r="AT203" s="167">
        <f>IFERROR((AR203/SUM('4_Структура пл.соб.'!$F$4:$F$6))*100,0)</f>
        <v>0</v>
      </c>
      <c r="AU203" s="207">
        <f>IFERROR(AF203+(SUM($AC203:$AD203)/100*($AE$14/$AB$14*100))/'4_Структура пл.соб.'!$B$7*'4_Структура пл.соб.'!$B$4,0)</f>
        <v>0</v>
      </c>
      <c r="AV203" s="167">
        <f>IFERROR(AU203/'5_Розрахунок тарифів'!$H$7,0)</f>
        <v>0</v>
      </c>
      <c r="AW203" s="167">
        <f>IFERROR((AU203/SUM('4_Структура пл.соб.'!$F$4:$F$6))*100,0)</f>
        <v>0</v>
      </c>
      <c r="AX203" s="207">
        <f>IFERROR(AH203+(SUM($AC203:$AD203)/100*($AE$14/$AB$14*100))/'4_Структура пл.соб.'!$B$7*'4_Структура пл.соб.'!$B$5,0)</f>
        <v>0</v>
      </c>
      <c r="AY203" s="167">
        <f>IFERROR(AX203/'5_Розрахунок тарифів'!$L$7,0)</f>
        <v>0</v>
      </c>
      <c r="AZ203" s="167">
        <f>IFERROR((AX203/SUM('4_Структура пл.соб.'!$F$4:$F$6))*100,0)</f>
        <v>0</v>
      </c>
      <c r="BA203" s="207">
        <f>IFERROR(AJ203+(SUM($AC203:$AD203)/100*($AE$14/$AB$14*100))/'4_Структура пл.соб.'!$B$7*'4_Структура пл.соб.'!$B$6,0)</f>
        <v>0</v>
      </c>
      <c r="BB203" s="167">
        <f>IFERROR(BA203/'5_Розрахунок тарифів'!$P$7,0)</f>
        <v>0</v>
      </c>
      <c r="BC203" s="167">
        <f>IFERROR((BA203/SUM('4_Структура пл.соб.'!$F$4:$F$6))*100,0)</f>
        <v>0</v>
      </c>
      <c r="BD203" s="167">
        <f t="shared" si="67"/>
        <v>0</v>
      </c>
      <c r="BE203" s="167">
        <f t="shared" si="68"/>
        <v>0</v>
      </c>
      <c r="BF203" s="203"/>
      <c r="BG203" s="203"/>
    </row>
    <row r="204" spans="1:59" s="118" customFormat="1" x14ac:dyDescent="0.25">
      <c r="A204" s="128" t="str">
        <f>IF(ISBLANK(B204),"",COUNTA($B$11:B204))</f>
        <v/>
      </c>
      <c r="B204" s="200"/>
      <c r="C204" s="150">
        <f t="shared" si="58"/>
        <v>0</v>
      </c>
      <c r="D204" s="151">
        <f t="shared" si="59"/>
        <v>0</v>
      </c>
      <c r="E204" s="199"/>
      <c r="F204" s="199"/>
      <c r="G204" s="151">
        <f t="shared" si="60"/>
        <v>0</v>
      </c>
      <c r="H204" s="199"/>
      <c r="I204" s="199"/>
      <c r="J204" s="199"/>
      <c r="K204" s="151">
        <f t="shared" si="69"/>
        <v>0</v>
      </c>
      <c r="L204" s="199"/>
      <c r="M204" s="199"/>
      <c r="N204" s="152" t="str">
        <f t="shared" si="61"/>
        <v/>
      </c>
      <c r="O204" s="150">
        <f t="shared" si="62"/>
        <v>0</v>
      </c>
      <c r="P204" s="151">
        <f t="shared" si="63"/>
        <v>0</v>
      </c>
      <c r="Q204" s="199"/>
      <c r="R204" s="199"/>
      <c r="S204" s="151">
        <f t="shared" si="64"/>
        <v>0</v>
      </c>
      <c r="T204" s="199"/>
      <c r="U204" s="199"/>
      <c r="V204" s="199"/>
      <c r="W204" s="151">
        <f t="shared" si="55"/>
        <v>0</v>
      </c>
      <c r="X204" s="199"/>
      <c r="Y204" s="199"/>
      <c r="Z204" s="152" t="str">
        <f t="shared" si="65"/>
        <v/>
      </c>
      <c r="AA204" s="150">
        <f t="shared" si="70"/>
        <v>0</v>
      </c>
      <c r="AB204" s="151">
        <f t="shared" si="71"/>
        <v>0</v>
      </c>
      <c r="AC204" s="199"/>
      <c r="AD204" s="199"/>
      <c r="AE204" s="151">
        <f t="shared" si="72"/>
        <v>0</v>
      </c>
      <c r="AF204" s="202"/>
      <c r="AG204" s="333"/>
      <c r="AH204" s="202"/>
      <c r="AI204" s="333"/>
      <c r="AJ204" s="202"/>
      <c r="AK204" s="333"/>
      <c r="AL204" s="151">
        <f t="shared" si="73"/>
        <v>0</v>
      </c>
      <c r="AM204" s="199"/>
      <c r="AN204" s="199"/>
      <c r="AO204" s="167">
        <f t="shared" si="56"/>
        <v>0</v>
      </c>
      <c r="AP204" s="167">
        <f t="shared" si="57"/>
        <v>0</v>
      </c>
      <c r="AQ204" s="152" t="str">
        <f t="shared" si="52"/>
        <v/>
      </c>
      <c r="AR204" s="207">
        <f t="shared" si="53"/>
        <v>0</v>
      </c>
      <c r="AS204" s="167">
        <f t="shared" si="66"/>
        <v>0</v>
      </c>
      <c r="AT204" s="167">
        <f>IFERROR((AR204/SUM('4_Структура пл.соб.'!$F$4:$F$6))*100,0)</f>
        <v>0</v>
      </c>
      <c r="AU204" s="207">
        <f>IFERROR(AF204+(SUM($AC204:$AD204)/100*($AE$14/$AB$14*100))/'4_Структура пл.соб.'!$B$7*'4_Структура пл.соб.'!$B$4,0)</f>
        <v>0</v>
      </c>
      <c r="AV204" s="167">
        <f>IFERROR(AU204/'5_Розрахунок тарифів'!$H$7,0)</f>
        <v>0</v>
      </c>
      <c r="AW204" s="167">
        <f>IFERROR((AU204/SUM('4_Структура пл.соб.'!$F$4:$F$6))*100,0)</f>
        <v>0</v>
      </c>
      <c r="AX204" s="207">
        <f>IFERROR(AH204+(SUM($AC204:$AD204)/100*($AE$14/$AB$14*100))/'4_Структура пл.соб.'!$B$7*'4_Структура пл.соб.'!$B$5,0)</f>
        <v>0</v>
      </c>
      <c r="AY204" s="167">
        <f>IFERROR(AX204/'5_Розрахунок тарифів'!$L$7,0)</f>
        <v>0</v>
      </c>
      <c r="AZ204" s="167">
        <f>IFERROR((AX204/SUM('4_Структура пл.соб.'!$F$4:$F$6))*100,0)</f>
        <v>0</v>
      </c>
      <c r="BA204" s="207">
        <f>IFERROR(AJ204+(SUM($AC204:$AD204)/100*($AE$14/$AB$14*100))/'4_Структура пл.соб.'!$B$7*'4_Структура пл.соб.'!$B$6,0)</f>
        <v>0</v>
      </c>
      <c r="BB204" s="167">
        <f>IFERROR(BA204/'5_Розрахунок тарифів'!$P$7,0)</f>
        <v>0</v>
      </c>
      <c r="BC204" s="167">
        <f>IFERROR((BA204/SUM('4_Структура пл.соб.'!$F$4:$F$6))*100,0)</f>
        <v>0</v>
      </c>
      <c r="BD204" s="167">
        <f t="shared" si="67"/>
        <v>0</v>
      </c>
      <c r="BE204" s="167">
        <f t="shared" si="68"/>
        <v>0</v>
      </c>
      <c r="BF204" s="203"/>
      <c r="BG204" s="203"/>
    </row>
    <row r="205" spans="1:59" s="118" customFormat="1" x14ac:dyDescent="0.25">
      <c r="A205" s="128" t="str">
        <f>IF(ISBLANK(B205),"",COUNTA($B$11:B205))</f>
        <v/>
      </c>
      <c r="B205" s="200"/>
      <c r="C205" s="150">
        <f t="shared" si="58"/>
        <v>0</v>
      </c>
      <c r="D205" s="151">
        <f t="shared" si="59"/>
        <v>0</v>
      </c>
      <c r="E205" s="199"/>
      <c r="F205" s="199"/>
      <c r="G205" s="151">
        <f t="shared" si="60"/>
        <v>0</v>
      </c>
      <c r="H205" s="199"/>
      <c r="I205" s="199"/>
      <c r="J205" s="199"/>
      <c r="K205" s="151">
        <f t="shared" si="69"/>
        <v>0</v>
      </c>
      <c r="L205" s="199"/>
      <c r="M205" s="199"/>
      <c r="N205" s="152" t="str">
        <f t="shared" si="61"/>
        <v/>
      </c>
      <c r="O205" s="150">
        <f t="shared" si="62"/>
        <v>0</v>
      </c>
      <c r="P205" s="151">
        <f t="shared" si="63"/>
        <v>0</v>
      </c>
      <c r="Q205" s="199"/>
      <c r="R205" s="199"/>
      <c r="S205" s="151">
        <f t="shared" si="64"/>
        <v>0</v>
      </c>
      <c r="T205" s="199"/>
      <c r="U205" s="199"/>
      <c r="V205" s="199"/>
      <c r="W205" s="151">
        <f t="shared" si="55"/>
        <v>0</v>
      </c>
      <c r="X205" s="199"/>
      <c r="Y205" s="199"/>
      <c r="Z205" s="152" t="str">
        <f t="shared" si="65"/>
        <v/>
      </c>
      <c r="AA205" s="150">
        <f t="shared" si="70"/>
        <v>0</v>
      </c>
      <c r="AB205" s="151">
        <f t="shared" si="71"/>
        <v>0</v>
      </c>
      <c r="AC205" s="199"/>
      <c r="AD205" s="199"/>
      <c r="AE205" s="151">
        <f t="shared" si="72"/>
        <v>0</v>
      </c>
      <c r="AF205" s="202"/>
      <c r="AG205" s="333"/>
      <c r="AH205" s="202"/>
      <c r="AI205" s="333"/>
      <c r="AJ205" s="202"/>
      <c r="AK205" s="333"/>
      <c r="AL205" s="151">
        <f t="shared" si="73"/>
        <v>0</v>
      </c>
      <c r="AM205" s="199"/>
      <c r="AN205" s="199"/>
      <c r="AO205" s="167">
        <f t="shared" si="56"/>
        <v>0</v>
      </c>
      <c r="AP205" s="167">
        <f t="shared" si="57"/>
        <v>0</v>
      </c>
      <c r="AQ205" s="152" t="str">
        <f t="shared" ref="AQ205:AQ268" si="74">A205</f>
        <v/>
      </c>
      <c r="AR205" s="207">
        <f t="shared" ref="AR205:AR268" si="75">IFERROR(AE205+(SUM(AC205:AD205)/100*($AE$14/$AB$14*100)),0)</f>
        <v>0</v>
      </c>
      <c r="AS205" s="167">
        <f t="shared" si="66"/>
        <v>0</v>
      </c>
      <c r="AT205" s="167">
        <f>IFERROR((AR205/SUM('4_Структура пл.соб.'!$F$4:$F$6))*100,0)</f>
        <v>0</v>
      </c>
      <c r="AU205" s="207">
        <f>IFERROR(AF205+(SUM($AC205:$AD205)/100*($AE$14/$AB$14*100))/'4_Структура пл.соб.'!$B$7*'4_Структура пл.соб.'!$B$4,0)</f>
        <v>0</v>
      </c>
      <c r="AV205" s="167">
        <f>IFERROR(AU205/'5_Розрахунок тарифів'!$H$7,0)</f>
        <v>0</v>
      </c>
      <c r="AW205" s="167">
        <f>IFERROR((AU205/SUM('4_Структура пл.соб.'!$F$4:$F$6))*100,0)</f>
        <v>0</v>
      </c>
      <c r="AX205" s="207">
        <f>IFERROR(AH205+(SUM($AC205:$AD205)/100*($AE$14/$AB$14*100))/'4_Структура пл.соб.'!$B$7*'4_Структура пл.соб.'!$B$5,0)</f>
        <v>0</v>
      </c>
      <c r="AY205" s="167">
        <f>IFERROR(AX205/'5_Розрахунок тарифів'!$L$7,0)</f>
        <v>0</v>
      </c>
      <c r="AZ205" s="167">
        <f>IFERROR((AX205/SUM('4_Структура пл.соб.'!$F$4:$F$6))*100,0)</f>
        <v>0</v>
      </c>
      <c r="BA205" s="207">
        <f>IFERROR(AJ205+(SUM($AC205:$AD205)/100*($AE$14/$AB$14*100))/'4_Структура пл.соб.'!$B$7*'4_Структура пл.соб.'!$B$6,0)</f>
        <v>0</v>
      </c>
      <c r="BB205" s="167">
        <f>IFERROR(BA205/'5_Розрахунок тарифів'!$P$7,0)</f>
        <v>0</v>
      </c>
      <c r="BC205" s="167">
        <f>IFERROR((BA205/SUM('4_Структура пл.соб.'!$F$4:$F$6))*100,0)</f>
        <v>0</v>
      </c>
      <c r="BD205" s="167">
        <f t="shared" si="67"/>
        <v>0</v>
      </c>
      <c r="BE205" s="167">
        <f t="shared" si="68"/>
        <v>0</v>
      </c>
      <c r="BF205" s="203"/>
      <c r="BG205" s="203"/>
    </row>
    <row r="206" spans="1:59" s="118" customFormat="1" x14ac:dyDescent="0.25">
      <c r="A206" s="128" t="str">
        <f>IF(ISBLANK(B206),"",COUNTA($B$11:B206))</f>
        <v/>
      </c>
      <c r="B206" s="200"/>
      <c r="C206" s="150">
        <f t="shared" si="58"/>
        <v>0</v>
      </c>
      <c r="D206" s="151">
        <f t="shared" si="59"/>
        <v>0</v>
      </c>
      <c r="E206" s="199"/>
      <c r="F206" s="199"/>
      <c r="G206" s="151">
        <f t="shared" si="60"/>
        <v>0</v>
      </c>
      <c r="H206" s="199"/>
      <c r="I206" s="199"/>
      <c r="J206" s="199"/>
      <c r="K206" s="151">
        <f t="shared" si="69"/>
        <v>0</v>
      </c>
      <c r="L206" s="199"/>
      <c r="M206" s="199"/>
      <c r="N206" s="152" t="str">
        <f t="shared" si="61"/>
        <v/>
      </c>
      <c r="O206" s="150">
        <f t="shared" si="62"/>
        <v>0</v>
      </c>
      <c r="P206" s="151">
        <f t="shared" si="63"/>
        <v>0</v>
      </c>
      <c r="Q206" s="199"/>
      <c r="R206" s="199"/>
      <c r="S206" s="151">
        <f t="shared" si="64"/>
        <v>0</v>
      </c>
      <c r="T206" s="199"/>
      <c r="U206" s="199"/>
      <c r="V206" s="199"/>
      <c r="W206" s="151">
        <f t="shared" ref="W206:W269" si="76">X206+Y206</f>
        <v>0</v>
      </c>
      <c r="X206" s="199"/>
      <c r="Y206" s="199"/>
      <c r="Z206" s="152" t="str">
        <f t="shared" si="65"/>
        <v/>
      </c>
      <c r="AA206" s="150">
        <f t="shared" si="70"/>
        <v>0</v>
      </c>
      <c r="AB206" s="151">
        <f t="shared" si="71"/>
        <v>0</v>
      </c>
      <c r="AC206" s="199"/>
      <c r="AD206" s="199"/>
      <c r="AE206" s="151">
        <f t="shared" si="72"/>
        <v>0</v>
      </c>
      <c r="AF206" s="202"/>
      <c r="AG206" s="333"/>
      <c r="AH206" s="202"/>
      <c r="AI206" s="333"/>
      <c r="AJ206" s="202"/>
      <c r="AK206" s="333"/>
      <c r="AL206" s="151">
        <f t="shared" si="73"/>
        <v>0</v>
      </c>
      <c r="AM206" s="199"/>
      <c r="AN206" s="199"/>
      <c r="AO206" s="167">
        <f t="shared" ref="AO206:AO269" si="77">BD206</f>
        <v>0</v>
      </c>
      <c r="AP206" s="167">
        <f t="shared" ref="AP206:AP269" si="78">BE206</f>
        <v>0</v>
      </c>
      <c r="AQ206" s="152" t="str">
        <f t="shared" si="74"/>
        <v/>
      </c>
      <c r="AR206" s="207">
        <f t="shared" si="75"/>
        <v>0</v>
      </c>
      <c r="AS206" s="167">
        <f t="shared" si="66"/>
        <v>0</v>
      </c>
      <c r="AT206" s="167">
        <f>IFERROR((AR206/SUM('4_Структура пл.соб.'!$F$4:$F$6))*100,0)</f>
        <v>0</v>
      </c>
      <c r="AU206" s="207">
        <f>IFERROR(AF206+(SUM($AC206:$AD206)/100*($AE$14/$AB$14*100))/'4_Структура пл.соб.'!$B$7*'4_Структура пл.соб.'!$B$4,0)</f>
        <v>0</v>
      </c>
      <c r="AV206" s="167">
        <f>IFERROR(AU206/'5_Розрахунок тарифів'!$H$7,0)</f>
        <v>0</v>
      </c>
      <c r="AW206" s="167">
        <f>IFERROR((AU206/SUM('4_Структура пл.соб.'!$F$4:$F$6))*100,0)</f>
        <v>0</v>
      </c>
      <c r="AX206" s="207">
        <f>IFERROR(AH206+(SUM($AC206:$AD206)/100*($AE$14/$AB$14*100))/'4_Структура пл.соб.'!$B$7*'4_Структура пл.соб.'!$B$5,0)</f>
        <v>0</v>
      </c>
      <c r="AY206" s="167">
        <f>IFERROR(AX206/'5_Розрахунок тарифів'!$L$7,0)</f>
        <v>0</v>
      </c>
      <c r="AZ206" s="167">
        <f>IFERROR((AX206/SUM('4_Структура пл.соб.'!$F$4:$F$6))*100,0)</f>
        <v>0</v>
      </c>
      <c r="BA206" s="207">
        <f>IFERROR(AJ206+(SUM($AC206:$AD206)/100*($AE$14/$AB$14*100))/'4_Структура пл.соб.'!$B$7*'4_Структура пл.соб.'!$B$6,0)</f>
        <v>0</v>
      </c>
      <c r="BB206" s="167">
        <f>IFERROR(BA206/'5_Розрахунок тарифів'!$P$7,0)</f>
        <v>0</v>
      </c>
      <c r="BC206" s="167">
        <f>IFERROR((BA206/SUM('4_Структура пл.соб.'!$F$4:$F$6))*100,0)</f>
        <v>0</v>
      </c>
      <c r="BD206" s="167">
        <f t="shared" si="67"/>
        <v>0</v>
      </c>
      <c r="BE206" s="167">
        <f t="shared" si="68"/>
        <v>0</v>
      </c>
      <c r="BF206" s="203"/>
      <c r="BG206" s="203"/>
    </row>
    <row r="207" spans="1:59" s="118" customFormat="1" x14ac:dyDescent="0.25">
      <c r="A207" s="128" t="str">
        <f>IF(ISBLANK(B207),"",COUNTA($B$11:B207))</f>
        <v/>
      </c>
      <c r="B207" s="200"/>
      <c r="C207" s="150">
        <f t="shared" ref="C207:C270" si="79">D207+E207+F207</f>
        <v>0</v>
      </c>
      <c r="D207" s="151">
        <f t="shared" ref="D207:D270" si="80">G207+K207</f>
        <v>0</v>
      </c>
      <c r="E207" s="199"/>
      <c r="F207" s="199"/>
      <c r="G207" s="151">
        <f t="shared" ref="G207:G270" si="81">SUM(H207:J207)</f>
        <v>0</v>
      </c>
      <c r="H207" s="199"/>
      <c r="I207" s="199"/>
      <c r="J207" s="199"/>
      <c r="K207" s="151">
        <f t="shared" si="69"/>
        <v>0</v>
      </c>
      <c r="L207" s="199"/>
      <c r="M207" s="199"/>
      <c r="N207" s="152" t="str">
        <f t="shared" ref="N207:N270" si="82">A207</f>
        <v/>
      </c>
      <c r="O207" s="150">
        <f t="shared" ref="O207:O270" si="83">P207+Q207+R207</f>
        <v>0</v>
      </c>
      <c r="P207" s="151">
        <f t="shared" ref="P207:P270" si="84">S207+W207</f>
        <v>0</v>
      </c>
      <c r="Q207" s="199"/>
      <c r="R207" s="199"/>
      <c r="S207" s="151">
        <f t="shared" ref="S207:S270" si="85">SUM(T207:V207)</f>
        <v>0</v>
      </c>
      <c r="T207" s="199"/>
      <c r="U207" s="199"/>
      <c r="V207" s="199"/>
      <c r="W207" s="151">
        <f t="shared" si="76"/>
        <v>0</v>
      </c>
      <c r="X207" s="199"/>
      <c r="Y207" s="199"/>
      <c r="Z207" s="152" t="str">
        <f t="shared" ref="Z207:Z270" si="86">A207</f>
        <v/>
      </c>
      <c r="AA207" s="150">
        <f t="shared" si="70"/>
        <v>0</v>
      </c>
      <c r="AB207" s="151">
        <f t="shared" si="71"/>
        <v>0</v>
      </c>
      <c r="AC207" s="199"/>
      <c r="AD207" s="199"/>
      <c r="AE207" s="151">
        <f t="shared" si="72"/>
        <v>0</v>
      </c>
      <c r="AF207" s="202"/>
      <c r="AG207" s="333"/>
      <c r="AH207" s="202"/>
      <c r="AI207" s="333"/>
      <c r="AJ207" s="202"/>
      <c r="AK207" s="333"/>
      <c r="AL207" s="151">
        <f t="shared" si="73"/>
        <v>0</v>
      </c>
      <c r="AM207" s="199"/>
      <c r="AN207" s="199"/>
      <c r="AO207" s="167">
        <f t="shared" si="77"/>
        <v>0</v>
      </c>
      <c r="AP207" s="167">
        <f t="shared" si="78"/>
        <v>0</v>
      </c>
      <c r="AQ207" s="152" t="str">
        <f t="shared" si="74"/>
        <v/>
      </c>
      <c r="AR207" s="207">
        <f t="shared" si="75"/>
        <v>0</v>
      </c>
      <c r="AS207" s="167">
        <f t="shared" ref="AS207:AS270" si="87">AV207+AY207+BB207</f>
        <v>0</v>
      </c>
      <c r="AT207" s="167">
        <f>IFERROR((AR207/SUM('4_Структура пл.соб.'!$F$4:$F$6))*100,0)</f>
        <v>0</v>
      </c>
      <c r="AU207" s="207">
        <f>IFERROR(AF207+(SUM($AC207:$AD207)/100*($AE$14/$AB$14*100))/'4_Структура пл.соб.'!$B$7*'4_Структура пл.соб.'!$B$4,0)</f>
        <v>0</v>
      </c>
      <c r="AV207" s="167">
        <f>IFERROR(AU207/'5_Розрахунок тарифів'!$H$7,0)</f>
        <v>0</v>
      </c>
      <c r="AW207" s="167">
        <f>IFERROR((AU207/SUM('4_Структура пл.соб.'!$F$4:$F$6))*100,0)</f>
        <v>0</v>
      </c>
      <c r="AX207" s="207">
        <f>IFERROR(AH207+(SUM($AC207:$AD207)/100*($AE$14/$AB$14*100))/'4_Структура пл.соб.'!$B$7*'4_Структура пл.соб.'!$B$5,0)</f>
        <v>0</v>
      </c>
      <c r="AY207" s="167">
        <f>IFERROR(AX207/'5_Розрахунок тарифів'!$L$7,0)</f>
        <v>0</v>
      </c>
      <c r="AZ207" s="167">
        <f>IFERROR((AX207/SUM('4_Структура пл.соб.'!$F$4:$F$6))*100,0)</f>
        <v>0</v>
      </c>
      <c r="BA207" s="207">
        <f>IFERROR(AJ207+(SUM($AC207:$AD207)/100*($AE$14/$AB$14*100))/'4_Структура пл.соб.'!$B$7*'4_Структура пл.соб.'!$B$6,0)</f>
        <v>0</v>
      </c>
      <c r="BB207" s="167">
        <f>IFERROR(BA207/'5_Розрахунок тарифів'!$P$7,0)</f>
        <v>0</v>
      </c>
      <c r="BC207" s="167">
        <f>IFERROR((BA207/SUM('4_Структура пл.соб.'!$F$4:$F$6))*100,0)</f>
        <v>0</v>
      </c>
      <c r="BD207" s="167">
        <f t="shared" ref="BD207:BD270" si="88">IFERROR(ROUND(AE207/S207*100,2),0)</f>
        <v>0</v>
      </c>
      <c r="BE207" s="167">
        <f t="shared" ref="BE207:BE270" si="89">IFERROR(ROUND(AA207/O207*100,2),0)</f>
        <v>0</v>
      </c>
      <c r="BF207" s="203"/>
      <c r="BG207" s="203"/>
    </row>
    <row r="208" spans="1:59" s="118" customFormat="1" x14ac:dyDescent="0.25">
      <c r="A208" s="128" t="str">
        <f>IF(ISBLANK(B208),"",COUNTA($B$11:B208))</f>
        <v/>
      </c>
      <c r="B208" s="200"/>
      <c r="C208" s="150">
        <f t="shared" si="79"/>
        <v>0</v>
      </c>
      <c r="D208" s="151">
        <f t="shared" si="80"/>
        <v>0</v>
      </c>
      <c r="E208" s="199"/>
      <c r="F208" s="199"/>
      <c r="G208" s="151">
        <f t="shared" si="81"/>
        <v>0</v>
      </c>
      <c r="H208" s="199"/>
      <c r="I208" s="199"/>
      <c r="J208" s="199"/>
      <c r="K208" s="151">
        <f t="shared" si="69"/>
        <v>0</v>
      </c>
      <c r="L208" s="199"/>
      <c r="M208" s="199"/>
      <c r="N208" s="152" t="str">
        <f t="shared" si="82"/>
        <v/>
      </c>
      <c r="O208" s="150">
        <f t="shared" si="83"/>
        <v>0</v>
      </c>
      <c r="P208" s="151">
        <f t="shared" si="84"/>
        <v>0</v>
      </c>
      <c r="Q208" s="199"/>
      <c r="R208" s="199"/>
      <c r="S208" s="151">
        <f t="shared" si="85"/>
        <v>0</v>
      </c>
      <c r="T208" s="199"/>
      <c r="U208" s="199"/>
      <c r="V208" s="199"/>
      <c r="W208" s="151">
        <f t="shared" si="76"/>
        <v>0</v>
      </c>
      <c r="X208" s="199"/>
      <c r="Y208" s="199"/>
      <c r="Z208" s="152" t="str">
        <f t="shared" si="86"/>
        <v/>
      </c>
      <c r="AA208" s="150">
        <f t="shared" si="70"/>
        <v>0</v>
      </c>
      <c r="AB208" s="151">
        <f t="shared" si="71"/>
        <v>0</v>
      </c>
      <c r="AC208" s="199"/>
      <c r="AD208" s="199"/>
      <c r="AE208" s="151">
        <f t="shared" si="72"/>
        <v>0</v>
      </c>
      <c r="AF208" s="202"/>
      <c r="AG208" s="333"/>
      <c r="AH208" s="202"/>
      <c r="AI208" s="333"/>
      <c r="AJ208" s="202"/>
      <c r="AK208" s="333"/>
      <c r="AL208" s="151">
        <f t="shared" si="73"/>
        <v>0</v>
      </c>
      <c r="AM208" s="199"/>
      <c r="AN208" s="199"/>
      <c r="AO208" s="167">
        <f t="shared" si="77"/>
        <v>0</v>
      </c>
      <c r="AP208" s="167">
        <f t="shared" si="78"/>
        <v>0</v>
      </c>
      <c r="AQ208" s="152" t="str">
        <f t="shared" si="74"/>
        <v/>
      </c>
      <c r="AR208" s="207">
        <f t="shared" si="75"/>
        <v>0</v>
      </c>
      <c r="AS208" s="167">
        <f t="shared" si="87"/>
        <v>0</v>
      </c>
      <c r="AT208" s="167">
        <f>IFERROR((AR208/SUM('4_Структура пл.соб.'!$F$4:$F$6))*100,0)</f>
        <v>0</v>
      </c>
      <c r="AU208" s="207">
        <f>IFERROR(AF208+(SUM($AC208:$AD208)/100*($AE$14/$AB$14*100))/'4_Структура пл.соб.'!$B$7*'4_Структура пл.соб.'!$B$4,0)</f>
        <v>0</v>
      </c>
      <c r="AV208" s="167">
        <f>IFERROR(AU208/'5_Розрахунок тарифів'!$H$7,0)</f>
        <v>0</v>
      </c>
      <c r="AW208" s="167">
        <f>IFERROR((AU208/SUM('4_Структура пл.соб.'!$F$4:$F$6))*100,0)</f>
        <v>0</v>
      </c>
      <c r="AX208" s="207">
        <f>IFERROR(AH208+(SUM($AC208:$AD208)/100*($AE$14/$AB$14*100))/'4_Структура пл.соб.'!$B$7*'4_Структура пл.соб.'!$B$5,0)</f>
        <v>0</v>
      </c>
      <c r="AY208" s="167">
        <f>IFERROR(AX208/'5_Розрахунок тарифів'!$L$7,0)</f>
        <v>0</v>
      </c>
      <c r="AZ208" s="167">
        <f>IFERROR((AX208/SUM('4_Структура пл.соб.'!$F$4:$F$6))*100,0)</f>
        <v>0</v>
      </c>
      <c r="BA208" s="207">
        <f>IFERROR(AJ208+(SUM($AC208:$AD208)/100*($AE$14/$AB$14*100))/'4_Структура пл.соб.'!$B$7*'4_Структура пл.соб.'!$B$6,0)</f>
        <v>0</v>
      </c>
      <c r="BB208" s="167">
        <f>IFERROR(BA208/'5_Розрахунок тарифів'!$P$7,0)</f>
        <v>0</v>
      </c>
      <c r="BC208" s="167">
        <f>IFERROR((BA208/SUM('4_Структура пл.соб.'!$F$4:$F$6))*100,0)</f>
        <v>0</v>
      </c>
      <c r="BD208" s="167">
        <f t="shared" si="88"/>
        <v>0</v>
      </c>
      <c r="BE208" s="167">
        <f t="shared" si="89"/>
        <v>0</v>
      </c>
      <c r="BF208" s="203"/>
      <c r="BG208" s="203"/>
    </row>
    <row r="209" spans="1:59" s="118" customFormat="1" x14ac:dyDescent="0.25">
      <c r="A209" s="128" t="str">
        <f>IF(ISBLANK(B209),"",COUNTA($B$11:B209))</f>
        <v/>
      </c>
      <c r="B209" s="200"/>
      <c r="C209" s="150">
        <f t="shared" si="79"/>
        <v>0</v>
      </c>
      <c r="D209" s="151">
        <f t="shared" si="80"/>
        <v>0</v>
      </c>
      <c r="E209" s="199"/>
      <c r="F209" s="199"/>
      <c r="G209" s="151">
        <f t="shared" si="81"/>
        <v>0</v>
      </c>
      <c r="H209" s="199"/>
      <c r="I209" s="199"/>
      <c r="J209" s="199"/>
      <c r="K209" s="151">
        <f t="shared" si="69"/>
        <v>0</v>
      </c>
      <c r="L209" s="199"/>
      <c r="M209" s="199"/>
      <c r="N209" s="152" t="str">
        <f t="shared" si="82"/>
        <v/>
      </c>
      <c r="O209" s="150">
        <f t="shared" si="83"/>
        <v>0</v>
      </c>
      <c r="P209" s="151">
        <f t="shared" si="84"/>
        <v>0</v>
      </c>
      <c r="Q209" s="199"/>
      <c r="R209" s="199"/>
      <c r="S209" s="151">
        <f t="shared" si="85"/>
        <v>0</v>
      </c>
      <c r="T209" s="199"/>
      <c r="U209" s="199"/>
      <c r="V209" s="199"/>
      <c r="W209" s="151">
        <f t="shared" si="76"/>
        <v>0</v>
      </c>
      <c r="X209" s="199"/>
      <c r="Y209" s="199"/>
      <c r="Z209" s="152" t="str">
        <f t="shared" si="86"/>
        <v/>
      </c>
      <c r="AA209" s="150">
        <f t="shared" si="70"/>
        <v>0</v>
      </c>
      <c r="AB209" s="151">
        <f t="shared" si="71"/>
        <v>0</v>
      </c>
      <c r="AC209" s="199"/>
      <c r="AD209" s="199"/>
      <c r="AE209" s="151">
        <f t="shared" si="72"/>
        <v>0</v>
      </c>
      <c r="AF209" s="202"/>
      <c r="AG209" s="333"/>
      <c r="AH209" s="202"/>
      <c r="AI209" s="333"/>
      <c r="AJ209" s="202"/>
      <c r="AK209" s="333"/>
      <c r="AL209" s="151">
        <f t="shared" si="73"/>
        <v>0</v>
      </c>
      <c r="AM209" s="199"/>
      <c r="AN209" s="199"/>
      <c r="AO209" s="167">
        <f t="shared" si="77"/>
        <v>0</v>
      </c>
      <c r="AP209" s="167">
        <f t="shared" si="78"/>
        <v>0</v>
      </c>
      <c r="AQ209" s="152" t="str">
        <f t="shared" si="74"/>
        <v/>
      </c>
      <c r="AR209" s="207">
        <f t="shared" si="75"/>
        <v>0</v>
      </c>
      <c r="AS209" s="167">
        <f t="shared" si="87"/>
        <v>0</v>
      </c>
      <c r="AT209" s="167">
        <f>IFERROR((AR209/SUM('4_Структура пл.соб.'!$F$4:$F$6))*100,0)</f>
        <v>0</v>
      </c>
      <c r="AU209" s="207">
        <f>IFERROR(AF209+(SUM($AC209:$AD209)/100*($AE$14/$AB$14*100))/'4_Структура пл.соб.'!$B$7*'4_Структура пл.соб.'!$B$4,0)</f>
        <v>0</v>
      </c>
      <c r="AV209" s="167">
        <f>IFERROR(AU209/'5_Розрахунок тарифів'!$H$7,0)</f>
        <v>0</v>
      </c>
      <c r="AW209" s="167">
        <f>IFERROR((AU209/SUM('4_Структура пл.соб.'!$F$4:$F$6))*100,0)</f>
        <v>0</v>
      </c>
      <c r="AX209" s="207">
        <f>IFERROR(AH209+(SUM($AC209:$AD209)/100*($AE$14/$AB$14*100))/'4_Структура пл.соб.'!$B$7*'4_Структура пл.соб.'!$B$5,0)</f>
        <v>0</v>
      </c>
      <c r="AY209" s="167">
        <f>IFERROR(AX209/'5_Розрахунок тарифів'!$L$7,0)</f>
        <v>0</v>
      </c>
      <c r="AZ209" s="167">
        <f>IFERROR((AX209/SUM('4_Структура пл.соб.'!$F$4:$F$6))*100,0)</f>
        <v>0</v>
      </c>
      <c r="BA209" s="207">
        <f>IFERROR(AJ209+(SUM($AC209:$AD209)/100*($AE$14/$AB$14*100))/'4_Структура пл.соб.'!$B$7*'4_Структура пл.соб.'!$B$6,0)</f>
        <v>0</v>
      </c>
      <c r="BB209" s="167">
        <f>IFERROR(BA209/'5_Розрахунок тарифів'!$P$7,0)</f>
        <v>0</v>
      </c>
      <c r="BC209" s="167">
        <f>IFERROR((BA209/SUM('4_Структура пл.соб.'!$F$4:$F$6))*100,0)</f>
        <v>0</v>
      </c>
      <c r="BD209" s="167">
        <f t="shared" si="88"/>
        <v>0</v>
      </c>
      <c r="BE209" s="167">
        <f t="shared" si="89"/>
        <v>0</v>
      </c>
      <c r="BF209" s="203"/>
      <c r="BG209" s="203"/>
    </row>
    <row r="210" spans="1:59" s="118" customFormat="1" x14ac:dyDescent="0.25">
      <c r="A210" s="128" t="str">
        <f>IF(ISBLANK(B210),"",COUNTA($B$11:B210))</f>
        <v/>
      </c>
      <c r="B210" s="200"/>
      <c r="C210" s="150">
        <f t="shared" si="79"/>
        <v>0</v>
      </c>
      <c r="D210" s="151">
        <f t="shared" si="80"/>
        <v>0</v>
      </c>
      <c r="E210" s="199"/>
      <c r="F210" s="199"/>
      <c r="G210" s="151">
        <f t="shared" si="81"/>
        <v>0</v>
      </c>
      <c r="H210" s="199"/>
      <c r="I210" s="199"/>
      <c r="J210" s="199"/>
      <c r="K210" s="151">
        <f t="shared" si="69"/>
        <v>0</v>
      </c>
      <c r="L210" s="199"/>
      <c r="M210" s="199"/>
      <c r="N210" s="152" t="str">
        <f t="shared" si="82"/>
        <v/>
      </c>
      <c r="O210" s="150">
        <f t="shared" si="83"/>
        <v>0</v>
      </c>
      <c r="P210" s="151">
        <f t="shared" si="84"/>
        <v>0</v>
      </c>
      <c r="Q210" s="199"/>
      <c r="R210" s="199"/>
      <c r="S210" s="151">
        <f t="shared" si="85"/>
        <v>0</v>
      </c>
      <c r="T210" s="199"/>
      <c r="U210" s="199"/>
      <c r="V210" s="199"/>
      <c r="W210" s="151">
        <f t="shared" si="76"/>
        <v>0</v>
      </c>
      <c r="X210" s="199"/>
      <c r="Y210" s="199"/>
      <c r="Z210" s="152" t="str">
        <f t="shared" si="86"/>
        <v/>
      </c>
      <c r="AA210" s="150">
        <f t="shared" si="70"/>
        <v>0</v>
      </c>
      <c r="AB210" s="151">
        <f t="shared" si="71"/>
        <v>0</v>
      </c>
      <c r="AC210" s="199"/>
      <c r="AD210" s="199"/>
      <c r="AE210" s="151">
        <f t="shared" si="72"/>
        <v>0</v>
      </c>
      <c r="AF210" s="202"/>
      <c r="AG210" s="333"/>
      <c r="AH210" s="202"/>
      <c r="AI210" s="333"/>
      <c r="AJ210" s="202"/>
      <c r="AK210" s="333"/>
      <c r="AL210" s="151">
        <f t="shared" si="73"/>
        <v>0</v>
      </c>
      <c r="AM210" s="199"/>
      <c r="AN210" s="199"/>
      <c r="AO210" s="167">
        <f t="shared" si="77"/>
        <v>0</v>
      </c>
      <c r="AP210" s="167">
        <f t="shared" si="78"/>
        <v>0</v>
      </c>
      <c r="AQ210" s="152" t="str">
        <f t="shared" si="74"/>
        <v/>
      </c>
      <c r="AR210" s="207">
        <f t="shared" si="75"/>
        <v>0</v>
      </c>
      <c r="AS210" s="167">
        <f t="shared" si="87"/>
        <v>0</v>
      </c>
      <c r="AT210" s="167">
        <f>IFERROR((AR210/SUM('4_Структура пл.соб.'!$F$4:$F$6))*100,0)</f>
        <v>0</v>
      </c>
      <c r="AU210" s="207">
        <f>IFERROR(AF210+(SUM($AC210:$AD210)/100*($AE$14/$AB$14*100))/'4_Структура пл.соб.'!$B$7*'4_Структура пл.соб.'!$B$4,0)</f>
        <v>0</v>
      </c>
      <c r="AV210" s="167">
        <f>IFERROR(AU210/'5_Розрахунок тарифів'!$H$7,0)</f>
        <v>0</v>
      </c>
      <c r="AW210" s="167">
        <f>IFERROR((AU210/SUM('4_Структура пл.соб.'!$F$4:$F$6))*100,0)</f>
        <v>0</v>
      </c>
      <c r="AX210" s="207">
        <f>IFERROR(AH210+(SUM($AC210:$AD210)/100*($AE$14/$AB$14*100))/'4_Структура пл.соб.'!$B$7*'4_Структура пл.соб.'!$B$5,0)</f>
        <v>0</v>
      </c>
      <c r="AY210" s="167">
        <f>IFERROR(AX210/'5_Розрахунок тарифів'!$L$7,0)</f>
        <v>0</v>
      </c>
      <c r="AZ210" s="167">
        <f>IFERROR((AX210/SUM('4_Структура пл.соб.'!$F$4:$F$6))*100,0)</f>
        <v>0</v>
      </c>
      <c r="BA210" s="207">
        <f>IFERROR(AJ210+(SUM($AC210:$AD210)/100*($AE$14/$AB$14*100))/'4_Структура пл.соб.'!$B$7*'4_Структура пл.соб.'!$B$6,0)</f>
        <v>0</v>
      </c>
      <c r="BB210" s="167">
        <f>IFERROR(BA210/'5_Розрахунок тарифів'!$P$7,0)</f>
        <v>0</v>
      </c>
      <c r="BC210" s="167">
        <f>IFERROR((BA210/SUM('4_Структура пл.соб.'!$F$4:$F$6))*100,0)</f>
        <v>0</v>
      </c>
      <c r="BD210" s="167">
        <f t="shared" si="88"/>
        <v>0</v>
      </c>
      <c r="BE210" s="167">
        <f t="shared" si="89"/>
        <v>0</v>
      </c>
      <c r="BF210" s="203"/>
      <c r="BG210" s="203"/>
    </row>
    <row r="211" spans="1:59" s="118" customFormat="1" x14ac:dyDescent="0.25">
      <c r="A211" s="128" t="str">
        <f>IF(ISBLANK(B211),"",COUNTA($B$11:B211))</f>
        <v/>
      </c>
      <c r="B211" s="200"/>
      <c r="C211" s="150">
        <f t="shared" si="79"/>
        <v>0</v>
      </c>
      <c r="D211" s="151">
        <f t="shared" si="80"/>
        <v>0</v>
      </c>
      <c r="E211" s="199"/>
      <c r="F211" s="199"/>
      <c r="G211" s="151">
        <f t="shared" si="81"/>
        <v>0</v>
      </c>
      <c r="H211" s="199"/>
      <c r="I211" s="199"/>
      <c r="J211" s="199"/>
      <c r="K211" s="151">
        <f t="shared" si="69"/>
        <v>0</v>
      </c>
      <c r="L211" s="199"/>
      <c r="M211" s="199"/>
      <c r="N211" s="152" t="str">
        <f t="shared" si="82"/>
        <v/>
      </c>
      <c r="O211" s="150">
        <f t="shared" si="83"/>
        <v>0</v>
      </c>
      <c r="P211" s="151">
        <f t="shared" si="84"/>
        <v>0</v>
      </c>
      <c r="Q211" s="199"/>
      <c r="R211" s="199"/>
      <c r="S211" s="151">
        <f t="shared" si="85"/>
        <v>0</v>
      </c>
      <c r="T211" s="199"/>
      <c r="U211" s="199"/>
      <c r="V211" s="199"/>
      <c r="W211" s="151">
        <f t="shared" si="76"/>
        <v>0</v>
      </c>
      <c r="X211" s="199"/>
      <c r="Y211" s="199"/>
      <c r="Z211" s="152" t="str">
        <f t="shared" si="86"/>
        <v/>
      </c>
      <c r="AA211" s="150">
        <f t="shared" si="70"/>
        <v>0</v>
      </c>
      <c r="AB211" s="151">
        <f t="shared" si="71"/>
        <v>0</v>
      </c>
      <c r="AC211" s="199"/>
      <c r="AD211" s="199"/>
      <c r="AE211" s="151">
        <f t="shared" si="72"/>
        <v>0</v>
      </c>
      <c r="AF211" s="202"/>
      <c r="AG211" s="333"/>
      <c r="AH211" s="202"/>
      <c r="AI211" s="333"/>
      <c r="AJ211" s="202"/>
      <c r="AK211" s="333"/>
      <c r="AL211" s="151">
        <f t="shared" si="73"/>
        <v>0</v>
      </c>
      <c r="AM211" s="199"/>
      <c r="AN211" s="199"/>
      <c r="AO211" s="167">
        <f t="shared" si="77"/>
        <v>0</v>
      </c>
      <c r="AP211" s="167">
        <f t="shared" si="78"/>
        <v>0</v>
      </c>
      <c r="AQ211" s="152" t="str">
        <f t="shared" si="74"/>
        <v/>
      </c>
      <c r="AR211" s="207">
        <f t="shared" si="75"/>
        <v>0</v>
      </c>
      <c r="AS211" s="167">
        <f t="shared" si="87"/>
        <v>0</v>
      </c>
      <c r="AT211" s="167">
        <f>IFERROR((AR211/SUM('4_Структура пл.соб.'!$F$4:$F$6))*100,0)</f>
        <v>0</v>
      </c>
      <c r="AU211" s="207">
        <f>IFERROR(AF211+(SUM($AC211:$AD211)/100*($AE$14/$AB$14*100))/'4_Структура пл.соб.'!$B$7*'4_Структура пл.соб.'!$B$4,0)</f>
        <v>0</v>
      </c>
      <c r="AV211" s="167">
        <f>IFERROR(AU211/'5_Розрахунок тарифів'!$H$7,0)</f>
        <v>0</v>
      </c>
      <c r="AW211" s="167">
        <f>IFERROR((AU211/SUM('4_Структура пл.соб.'!$F$4:$F$6))*100,0)</f>
        <v>0</v>
      </c>
      <c r="AX211" s="207">
        <f>IFERROR(AH211+(SUM($AC211:$AD211)/100*($AE$14/$AB$14*100))/'4_Структура пл.соб.'!$B$7*'4_Структура пл.соб.'!$B$5,0)</f>
        <v>0</v>
      </c>
      <c r="AY211" s="167">
        <f>IFERROR(AX211/'5_Розрахунок тарифів'!$L$7,0)</f>
        <v>0</v>
      </c>
      <c r="AZ211" s="167">
        <f>IFERROR((AX211/SUM('4_Структура пл.соб.'!$F$4:$F$6))*100,0)</f>
        <v>0</v>
      </c>
      <c r="BA211" s="207">
        <f>IFERROR(AJ211+(SUM($AC211:$AD211)/100*($AE$14/$AB$14*100))/'4_Структура пл.соб.'!$B$7*'4_Структура пл.соб.'!$B$6,0)</f>
        <v>0</v>
      </c>
      <c r="BB211" s="167">
        <f>IFERROR(BA211/'5_Розрахунок тарифів'!$P$7,0)</f>
        <v>0</v>
      </c>
      <c r="BC211" s="167">
        <f>IFERROR((BA211/SUM('4_Структура пл.соб.'!$F$4:$F$6))*100,0)</f>
        <v>0</v>
      </c>
      <c r="BD211" s="167">
        <f t="shared" si="88"/>
        <v>0</v>
      </c>
      <c r="BE211" s="167">
        <f t="shared" si="89"/>
        <v>0</v>
      </c>
      <c r="BF211" s="203"/>
      <c r="BG211" s="203"/>
    </row>
    <row r="212" spans="1:59" s="118" customFormat="1" x14ac:dyDescent="0.25">
      <c r="A212" s="128" t="str">
        <f>IF(ISBLANK(B212),"",COUNTA($B$11:B212))</f>
        <v/>
      </c>
      <c r="B212" s="200"/>
      <c r="C212" s="150">
        <f t="shared" si="79"/>
        <v>0</v>
      </c>
      <c r="D212" s="151">
        <f t="shared" si="80"/>
        <v>0</v>
      </c>
      <c r="E212" s="199"/>
      <c r="F212" s="199"/>
      <c r="G212" s="151">
        <f t="shared" si="81"/>
        <v>0</v>
      </c>
      <c r="H212" s="199"/>
      <c r="I212" s="199"/>
      <c r="J212" s="199"/>
      <c r="K212" s="151">
        <f t="shared" si="69"/>
        <v>0</v>
      </c>
      <c r="L212" s="199"/>
      <c r="M212" s="199"/>
      <c r="N212" s="152" t="str">
        <f t="shared" si="82"/>
        <v/>
      </c>
      <c r="O212" s="150">
        <f t="shared" si="83"/>
        <v>0</v>
      </c>
      <c r="P212" s="151">
        <f t="shared" si="84"/>
        <v>0</v>
      </c>
      <c r="Q212" s="199"/>
      <c r="R212" s="199"/>
      <c r="S212" s="151">
        <f t="shared" si="85"/>
        <v>0</v>
      </c>
      <c r="T212" s="199"/>
      <c r="U212" s="199"/>
      <c r="V212" s="199"/>
      <c r="W212" s="151">
        <f t="shared" si="76"/>
        <v>0</v>
      </c>
      <c r="X212" s="199"/>
      <c r="Y212" s="199"/>
      <c r="Z212" s="152" t="str">
        <f t="shared" si="86"/>
        <v/>
      </c>
      <c r="AA212" s="150">
        <f t="shared" si="70"/>
        <v>0</v>
      </c>
      <c r="AB212" s="151">
        <f t="shared" si="71"/>
        <v>0</v>
      </c>
      <c r="AC212" s="199"/>
      <c r="AD212" s="199"/>
      <c r="AE212" s="151">
        <f t="shared" si="72"/>
        <v>0</v>
      </c>
      <c r="AF212" s="202"/>
      <c r="AG212" s="333"/>
      <c r="AH212" s="202"/>
      <c r="AI212" s="333"/>
      <c r="AJ212" s="202"/>
      <c r="AK212" s="333"/>
      <c r="AL212" s="151">
        <f t="shared" si="73"/>
        <v>0</v>
      </c>
      <c r="AM212" s="199"/>
      <c r="AN212" s="199"/>
      <c r="AO212" s="167">
        <f t="shared" si="77"/>
        <v>0</v>
      </c>
      <c r="AP212" s="167">
        <f t="shared" si="78"/>
        <v>0</v>
      </c>
      <c r="AQ212" s="152" t="str">
        <f t="shared" si="74"/>
        <v/>
      </c>
      <c r="AR212" s="207">
        <f t="shared" si="75"/>
        <v>0</v>
      </c>
      <c r="AS212" s="167">
        <f t="shared" si="87"/>
        <v>0</v>
      </c>
      <c r="AT212" s="167">
        <f>IFERROR((AR212/SUM('4_Структура пл.соб.'!$F$4:$F$6))*100,0)</f>
        <v>0</v>
      </c>
      <c r="AU212" s="207">
        <f>IFERROR(AF212+(SUM($AC212:$AD212)/100*($AE$14/$AB$14*100))/'4_Структура пл.соб.'!$B$7*'4_Структура пл.соб.'!$B$4,0)</f>
        <v>0</v>
      </c>
      <c r="AV212" s="167">
        <f>IFERROR(AU212/'5_Розрахунок тарифів'!$H$7,0)</f>
        <v>0</v>
      </c>
      <c r="AW212" s="167">
        <f>IFERROR((AU212/SUM('4_Структура пл.соб.'!$F$4:$F$6))*100,0)</f>
        <v>0</v>
      </c>
      <c r="AX212" s="207">
        <f>IFERROR(AH212+(SUM($AC212:$AD212)/100*($AE$14/$AB$14*100))/'4_Структура пл.соб.'!$B$7*'4_Структура пл.соб.'!$B$5,0)</f>
        <v>0</v>
      </c>
      <c r="AY212" s="167">
        <f>IFERROR(AX212/'5_Розрахунок тарифів'!$L$7,0)</f>
        <v>0</v>
      </c>
      <c r="AZ212" s="167">
        <f>IFERROR((AX212/SUM('4_Структура пл.соб.'!$F$4:$F$6))*100,0)</f>
        <v>0</v>
      </c>
      <c r="BA212" s="207">
        <f>IFERROR(AJ212+(SUM($AC212:$AD212)/100*($AE$14/$AB$14*100))/'4_Структура пл.соб.'!$B$7*'4_Структура пл.соб.'!$B$6,0)</f>
        <v>0</v>
      </c>
      <c r="BB212" s="167">
        <f>IFERROR(BA212/'5_Розрахунок тарифів'!$P$7,0)</f>
        <v>0</v>
      </c>
      <c r="BC212" s="167">
        <f>IFERROR((BA212/SUM('4_Структура пл.соб.'!$F$4:$F$6))*100,0)</f>
        <v>0</v>
      </c>
      <c r="BD212" s="167">
        <f t="shared" si="88"/>
        <v>0</v>
      </c>
      <c r="BE212" s="167">
        <f t="shared" si="89"/>
        <v>0</v>
      </c>
      <c r="BF212" s="203"/>
      <c r="BG212" s="203"/>
    </row>
    <row r="213" spans="1:59" s="118" customFormat="1" x14ac:dyDescent="0.25">
      <c r="A213" s="128" t="str">
        <f>IF(ISBLANK(B213),"",COUNTA($B$11:B213))</f>
        <v/>
      </c>
      <c r="B213" s="200"/>
      <c r="C213" s="150">
        <f t="shared" si="79"/>
        <v>0</v>
      </c>
      <c r="D213" s="151">
        <f t="shared" si="80"/>
        <v>0</v>
      </c>
      <c r="E213" s="199"/>
      <c r="F213" s="199"/>
      <c r="G213" s="151">
        <f t="shared" si="81"/>
        <v>0</v>
      </c>
      <c r="H213" s="199"/>
      <c r="I213" s="199"/>
      <c r="J213" s="199"/>
      <c r="K213" s="151">
        <f t="shared" ref="K213:K276" si="90">L213+M213</f>
        <v>0</v>
      </c>
      <c r="L213" s="199"/>
      <c r="M213" s="199"/>
      <c r="N213" s="152" t="str">
        <f t="shared" si="82"/>
        <v/>
      </c>
      <c r="O213" s="150">
        <f t="shared" si="83"/>
        <v>0</v>
      </c>
      <c r="P213" s="151">
        <f t="shared" si="84"/>
        <v>0</v>
      </c>
      <c r="Q213" s="199"/>
      <c r="R213" s="199"/>
      <c r="S213" s="151">
        <f t="shared" si="85"/>
        <v>0</v>
      </c>
      <c r="T213" s="199"/>
      <c r="U213" s="199"/>
      <c r="V213" s="199"/>
      <c r="W213" s="151">
        <f t="shared" si="76"/>
        <v>0</v>
      </c>
      <c r="X213" s="199"/>
      <c r="Y213" s="199"/>
      <c r="Z213" s="152" t="str">
        <f t="shared" si="86"/>
        <v/>
      </c>
      <c r="AA213" s="150">
        <f t="shared" ref="AA213:AA276" si="91">SUM(AB213:AD213)</f>
        <v>0</v>
      </c>
      <c r="AB213" s="151">
        <f t="shared" ref="AB213:AB276" si="92">AE213+AL213</f>
        <v>0</v>
      </c>
      <c r="AC213" s="199"/>
      <c r="AD213" s="199"/>
      <c r="AE213" s="151">
        <f t="shared" ref="AE213:AE276" si="93">SUM(AF213:AJ213)</f>
        <v>0</v>
      </c>
      <c r="AF213" s="202"/>
      <c r="AG213" s="333"/>
      <c r="AH213" s="202"/>
      <c r="AI213" s="333"/>
      <c r="AJ213" s="202"/>
      <c r="AK213" s="333"/>
      <c r="AL213" s="151">
        <f t="shared" ref="AL213:AL276" si="94">AM213+AN213</f>
        <v>0</v>
      </c>
      <c r="AM213" s="199"/>
      <c r="AN213" s="199"/>
      <c r="AO213" s="167">
        <f t="shared" si="77"/>
        <v>0</v>
      </c>
      <c r="AP213" s="167">
        <f t="shared" si="78"/>
        <v>0</v>
      </c>
      <c r="AQ213" s="152" t="str">
        <f t="shared" si="74"/>
        <v/>
      </c>
      <c r="AR213" s="207">
        <f t="shared" si="75"/>
        <v>0</v>
      </c>
      <c r="AS213" s="167">
        <f t="shared" si="87"/>
        <v>0</v>
      </c>
      <c r="AT213" s="167">
        <f>IFERROR((AR213/SUM('4_Структура пл.соб.'!$F$4:$F$6))*100,0)</f>
        <v>0</v>
      </c>
      <c r="AU213" s="207">
        <f>IFERROR(AF213+(SUM($AC213:$AD213)/100*($AE$14/$AB$14*100))/'4_Структура пл.соб.'!$B$7*'4_Структура пл.соб.'!$B$4,0)</f>
        <v>0</v>
      </c>
      <c r="AV213" s="167">
        <f>IFERROR(AU213/'5_Розрахунок тарифів'!$H$7,0)</f>
        <v>0</v>
      </c>
      <c r="AW213" s="167">
        <f>IFERROR((AU213/SUM('4_Структура пл.соб.'!$F$4:$F$6))*100,0)</f>
        <v>0</v>
      </c>
      <c r="AX213" s="207">
        <f>IFERROR(AH213+(SUM($AC213:$AD213)/100*($AE$14/$AB$14*100))/'4_Структура пл.соб.'!$B$7*'4_Структура пл.соб.'!$B$5,0)</f>
        <v>0</v>
      </c>
      <c r="AY213" s="167">
        <f>IFERROR(AX213/'5_Розрахунок тарифів'!$L$7,0)</f>
        <v>0</v>
      </c>
      <c r="AZ213" s="167">
        <f>IFERROR((AX213/SUM('4_Структура пл.соб.'!$F$4:$F$6))*100,0)</f>
        <v>0</v>
      </c>
      <c r="BA213" s="207">
        <f>IFERROR(AJ213+(SUM($AC213:$AD213)/100*($AE$14/$AB$14*100))/'4_Структура пл.соб.'!$B$7*'4_Структура пл.соб.'!$B$6,0)</f>
        <v>0</v>
      </c>
      <c r="BB213" s="167">
        <f>IFERROR(BA213/'5_Розрахунок тарифів'!$P$7,0)</f>
        <v>0</v>
      </c>
      <c r="BC213" s="167">
        <f>IFERROR((BA213/SUM('4_Структура пл.соб.'!$F$4:$F$6))*100,0)</f>
        <v>0</v>
      </c>
      <c r="BD213" s="167">
        <f t="shared" si="88"/>
        <v>0</v>
      </c>
      <c r="BE213" s="167">
        <f t="shared" si="89"/>
        <v>0</v>
      </c>
      <c r="BF213" s="203"/>
      <c r="BG213" s="203"/>
    </row>
    <row r="214" spans="1:59" s="118" customFormat="1" x14ac:dyDescent="0.25">
      <c r="A214" s="128" t="str">
        <f>IF(ISBLANK(B214),"",COUNTA($B$11:B214))</f>
        <v/>
      </c>
      <c r="B214" s="200"/>
      <c r="C214" s="150">
        <f t="shared" si="79"/>
        <v>0</v>
      </c>
      <c r="D214" s="151">
        <f t="shared" si="80"/>
        <v>0</v>
      </c>
      <c r="E214" s="199"/>
      <c r="F214" s="199"/>
      <c r="G214" s="151">
        <f t="shared" si="81"/>
        <v>0</v>
      </c>
      <c r="H214" s="199"/>
      <c r="I214" s="199"/>
      <c r="J214" s="199"/>
      <c r="K214" s="151">
        <f t="shared" si="90"/>
        <v>0</v>
      </c>
      <c r="L214" s="199"/>
      <c r="M214" s="199"/>
      <c r="N214" s="152" t="str">
        <f t="shared" si="82"/>
        <v/>
      </c>
      <c r="O214" s="150">
        <f t="shared" si="83"/>
        <v>0</v>
      </c>
      <c r="P214" s="151">
        <f t="shared" si="84"/>
        <v>0</v>
      </c>
      <c r="Q214" s="199"/>
      <c r="R214" s="199"/>
      <c r="S214" s="151">
        <f t="shared" si="85"/>
        <v>0</v>
      </c>
      <c r="T214" s="199"/>
      <c r="U214" s="199"/>
      <c r="V214" s="199"/>
      <c r="W214" s="151">
        <f t="shared" si="76"/>
        <v>0</v>
      </c>
      <c r="X214" s="199"/>
      <c r="Y214" s="199"/>
      <c r="Z214" s="152" t="str">
        <f t="shared" si="86"/>
        <v/>
      </c>
      <c r="AA214" s="150">
        <f t="shared" si="91"/>
        <v>0</v>
      </c>
      <c r="AB214" s="151">
        <f t="shared" si="92"/>
        <v>0</v>
      </c>
      <c r="AC214" s="199"/>
      <c r="AD214" s="199"/>
      <c r="AE214" s="151">
        <f t="shared" si="93"/>
        <v>0</v>
      </c>
      <c r="AF214" s="202"/>
      <c r="AG214" s="333"/>
      <c r="AH214" s="202"/>
      <c r="AI214" s="333"/>
      <c r="AJ214" s="202"/>
      <c r="AK214" s="333"/>
      <c r="AL214" s="151">
        <f t="shared" si="94"/>
        <v>0</v>
      </c>
      <c r="AM214" s="199"/>
      <c r="AN214" s="199"/>
      <c r="AO214" s="167">
        <f t="shared" si="77"/>
        <v>0</v>
      </c>
      <c r="AP214" s="167">
        <f t="shared" si="78"/>
        <v>0</v>
      </c>
      <c r="AQ214" s="152" t="str">
        <f t="shared" si="74"/>
        <v/>
      </c>
      <c r="AR214" s="207">
        <f t="shared" si="75"/>
        <v>0</v>
      </c>
      <c r="AS214" s="167">
        <f t="shared" si="87"/>
        <v>0</v>
      </c>
      <c r="AT214" s="167">
        <f>IFERROR((AR214/SUM('4_Структура пл.соб.'!$F$4:$F$6))*100,0)</f>
        <v>0</v>
      </c>
      <c r="AU214" s="207">
        <f>IFERROR(AF214+(SUM($AC214:$AD214)/100*($AE$14/$AB$14*100))/'4_Структура пл.соб.'!$B$7*'4_Структура пл.соб.'!$B$4,0)</f>
        <v>0</v>
      </c>
      <c r="AV214" s="167">
        <f>IFERROR(AU214/'5_Розрахунок тарифів'!$H$7,0)</f>
        <v>0</v>
      </c>
      <c r="AW214" s="167">
        <f>IFERROR((AU214/SUM('4_Структура пл.соб.'!$F$4:$F$6))*100,0)</f>
        <v>0</v>
      </c>
      <c r="AX214" s="207">
        <f>IFERROR(AH214+(SUM($AC214:$AD214)/100*($AE$14/$AB$14*100))/'4_Структура пл.соб.'!$B$7*'4_Структура пл.соб.'!$B$5,0)</f>
        <v>0</v>
      </c>
      <c r="AY214" s="167">
        <f>IFERROR(AX214/'5_Розрахунок тарифів'!$L$7,0)</f>
        <v>0</v>
      </c>
      <c r="AZ214" s="167">
        <f>IFERROR((AX214/SUM('4_Структура пл.соб.'!$F$4:$F$6))*100,0)</f>
        <v>0</v>
      </c>
      <c r="BA214" s="207">
        <f>IFERROR(AJ214+(SUM($AC214:$AD214)/100*($AE$14/$AB$14*100))/'4_Структура пл.соб.'!$B$7*'4_Структура пл.соб.'!$B$6,0)</f>
        <v>0</v>
      </c>
      <c r="BB214" s="167">
        <f>IFERROR(BA214/'5_Розрахунок тарифів'!$P$7,0)</f>
        <v>0</v>
      </c>
      <c r="BC214" s="167">
        <f>IFERROR((BA214/SUM('4_Структура пл.соб.'!$F$4:$F$6))*100,0)</f>
        <v>0</v>
      </c>
      <c r="BD214" s="167">
        <f t="shared" si="88"/>
        <v>0</v>
      </c>
      <c r="BE214" s="167">
        <f t="shared" si="89"/>
        <v>0</v>
      </c>
      <c r="BF214" s="203"/>
      <c r="BG214" s="203"/>
    </row>
    <row r="215" spans="1:59" s="118" customFormat="1" x14ac:dyDescent="0.25">
      <c r="A215" s="128" t="str">
        <f>IF(ISBLANK(B215),"",COUNTA($B$11:B215))</f>
        <v/>
      </c>
      <c r="B215" s="200"/>
      <c r="C215" s="150">
        <f t="shared" si="79"/>
        <v>0</v>
      </c>
      <c r="D215" s="151">
        <f t="shared" si="80"/>
        <v>0</v>
      </c>
      <c r="E215" s="199"/>
      <c r="F215" s="199"/>
      <c r="G215" s="151">
        <f t="shared" si="81"/>
        <v>0</v>
      </c>
      <c r="H215" s="199"/>
      <c r="I215" s="199"/>
      <c r="J215" s="199"/>
      <c r="K215" s="151">
        <f t="shared" si="90"/>
        <v>0</v>
      </c>
      <c r="L215" s="199"/>
      <c r="M215" s="199"/>
      <c r="N215" s="152" t="str">
        <f t="shared" si="82"/>
        <v/>
      </c>
      <c r="O215" s="150">
        <f t="shared" si="83"/>
        <v>0</v>
      </c>
      <c r="P215" s="151">
        <f t="shared" si="84"/>
        <v>0</v>
      </c>
      <c r="Q215" s="199"/>
      <c r="R215" s="199"/>
      <c r="S215" s="151">
        <f t="shared" si="85"/>
        <v>0</v>
      </c>
      <c r="T215" s="199"/>
      <c r="U215" s="199"/>
      <c r="V215" s="199"/>
      <c r="W215" s="151">
        <f t="shared" si="76"/>
        <v>0</v>
      </c>
      <c r="X215" s="199"/>
      <c r="Y215" s="199"/>
      <c r="Z215" s="152" t="str">
        <f t="shared" si="86"/>
        <v/>
      </c>
      <c r="AA215" s="150">
        <f t="shared" si="91"/>
        <v>0</v>
      </c>
      <c r="AB215" s="151">
        <f t="shared" si="92"/>
        <v>0</v>
      </c>
      <c r="AC215" s="199"/>
      <c r="AD215" s="199"/>
      <c r="AE215" s="151">
        <f t="shared" si="93"/>
        <v>0</v>
      </c>
      <c r="AF215" s="202"/>
      <c r="AG215" s="333"/>
      <c r="AH215" s="202"/>
      <c r="AI215" s="333"/>
      <c r="AJ215" s="202"/>
      <c r="AK215" s="333"/>
      <c r="AL215" s="151">
        <f t="shared" si="94"/>
        <v>0</v>
      </c>
      <c r="AM215" s="199"/>
      <c r="AN215" s="199"/>
      <c r="AO215" s="167">
        <f t="shared" si="77"/>
        <v>0</v>
      </c>
      <c r="AP215" s="167">
        <f t="shared" si="78"/>
        <v>0</v>
      </c>
      <c r="AQ215" s="152" t="str">
        <f t="shared" si="74"/>
        <v/>
      </c>
      <c r="AR215" s="207">
        <f t="shared" si="75"/>
        <v>0</v>
      </c>
      <c r="AS215" s="167">
        <f t="shared" si="87"/>
        <v>0</v>
      </c>
      <c r="AT215" s="167">
        <f>IFERROR((AR215/SUM('4_Структура пл.соб.'!$F$4:$F$6))*100,0)</f>
        <v>0</v>
      </c>
      <c r="AU215" s="207">
        <f>IFERROR(AF215+(SUM($AC215:$AD215)/100*($AE$14/$AB$14*100))/'4_Структура пл.соб.'!$B$7*'4_Структура пл.соб.'!$B$4,0)</f>
        <v>0</v>
      </c>
      <c r="AV215" s="167">
        <f>IFERROR(AU215/'5_Розрахунок тарифів'!$H$7,0)</f>
        <v>0</v>
      </c>
      <c r="AW215" s="167">
        <f>IFERROR((AU215/SUM('4_Структура пл.соб.'!$F$4:$F$6))*100,0)</f>
        <v>0</v>
      </c>
      <c r="AX215" s="207">
        <f>IFERROR(AH215+(SUM($AC215:$AD215)/100*($AE$14/$AB$14*100))/'4_Структура пл.соб.'!$B$7*'4_Структура пл.соб.'!$B$5,0)</f>
        <v>0</v>
      </c>
      <c r="AY215" s="167">
        <f>IFERROR(AX215/'5_Розрахунок тарифів'!$L$7,0)</f>
        <v>0</v>
      </c>
      <c r="AZ215" s="167">
        <f>IFERROR((AX215/SUM('4_Структура пл.соб.'!$F$4:$F$6))*100,0)</f>
        <v>0</v>
      </c>
      <c r="BA215" s="207">
        <f>IFERROR(AJ215+(SUM($AC215:$AD215)/100*($AE$14/$AB$14*100))/'4_Структура пл.соб.'!$B$7*'4_Структура пл.соб.'!$B$6,0)</f>
        <v>0</v>
      </c>
      <c r="BB215" s="167">
        <f>IFERROR(BA215/'5_Розрахунок тарифів'!$P$7,0)</f>
        <v>0</v>
      </c>
      <c r="BC215" s="167">
        <f>IFERROR((BA215/SUM('4_Структура пл.соб.'!$F$4:$F$6))*100,0)</f>
        <v>0</v>
      </c>
      <c r="BD215" s="167">
        <f t="shared" si="88"/>
        <v>0</v>
      </c>
      <c r="BE215" s="167">
        <f t="shared" si="89"/>
        <v>0</v>
      </c>
      <c r="BF215" s="203"/>
      <c r="BG215" s="203"/>
    </row>
    <row r="216" spans="1:59" s="118" customFormat="1" x14ac:dyDescent="0.25">
      <c r="A216" s="128" t="str">
        <f>IF(ISBLANK(B216),"",COUNTA($B$11:B216))</f>
        <v/>
      </c>
      <c r="B216" s="200"/>
      <c r="C216" s="150">
        <f t="shared" si="79"/>
        <v>0</v>
      </c>
      <c r="D216" s="151">
        <f t="shared" si="80"/>
        <v>0</v>
      </c>
      <c r="E216" s="199"/>
      <c r="F216" s="199"/>
      <c r="G216" s="151">
        <f t="shared" si="81"/>
        <v>0</v>
      </c>
      <c r="H216" s="199"/>
      <c r="I216" s="199"/>
      <c r="J216" s="199"/>
      <c r="K216" s="151">
        <f t="shared" si="90"/>
        <v>0</v>
      </c>
      <c r="L216" s="199"/>
      <c r="M216" s="199"/>
      <c r="N216" s="152" t="str">
        <f t="shared" si="82"/>
        <v/>
      </c>
      <c r="O216" s="150">
        <f t="shared" si="83"/>
        <v>0</v>
      </c>
      <c r="P216" s="151">
        <f t="shared" si="84"/>
        <v>0</v>
      </c>
      <c r="Q216" s="199"/>
      <c r="R216" s="199"/>
      <c r="S216" s="151">
        <f t="shared" si="85"/>
        <v>0</v>
      </c>
      <c r="T216" s="199"/>
      <c r="U216" s="199"/>
      <c r="V216" s="199"/>
      <c r="W216" s="151">
        <f t="shared" si="76"/>
        <v>0</v>
      </c>
      <c r="X216" s="199"/>
      <c r="Y216" s="199"/>
      <c r="Z216" s="152" t="str">
        <f t="shared" si="86"/>
        <v/>
      </c>
      <c r="AA216" s="150">
        <f t="shared" si="91"/>
        <v>0</v>
      </c>
      <c r="AB216" s="151">
        <f t="shared" si="92"/>
        <v>0</v>
      </c>
      <c r="AC216" s="199"/>
      <c r="AD216" s="199"/>
      <c r="AE216" s="151">
        <f t="shared" si="93"/>
        <v>0</v>
      </c>
      <c r="AF216" s="202"/>
      <c r="AG216" s="333"/>
      <c r="AH216" s="202"/>
      <c r="AI216" s="333"/>
      <c r="AJ216" s="202"/>
      <c r="AK216" s="333"/>
      <c r="AL216" s="151">
        <f t="shared" si="94"/>
        <v>0</v>
      </c>
      <c r="AM216" s="199"/>
      <c r="AN216" s="199"/>
      <c r="AO216" s="167">
        <f t="shared" si="77"/>
        <v>0</v>
      </c>
      <c r="AP216" s="167">
        <f t="shared" si="78"/>
        <v>0</v>
      </c>
      <c r="AQ216" s="152" t="str">
        <f t="shared" si="74"/>
        <v/>
      </c>
      <c r="AR216" s="207">
        <f t="shared" si="75"/>
        <v>0</v>
      </c>
      <c r="AS216" s="167">
        <f t="shared" si="87"/>
        <v>0</v>
      </c>
      <c r="AT216" s="167">
        <f>IFERROR((AR216/SUM('4_Структура пл.соб.'!$F$4:$F$6))*100,0)</f>
        <v>0</v>
      </c>
      <c r="AU216" s="207">
        <f>IFERROR(AF216+(SUM($AC216:$AD216)/100*($AE$14/$AB$14*100))/'4_Структура пл.соб.'!$B$7*'4_Структура пл.соб.'!$B$4,0)</f>
        <v>0</v>
      </c>
      <c r="AV216" s="167">
        <f>IFERROR(AU216/'5_Розрахунок тарифів'!$H$7,0)</f>
        <v>0</v>
      </c>
      <c r="AW216" s="167">
        <f>IFERROR((AU216/SUM('4_Структура пл.соб.'!$F$4:$F$6))*100,0)</f>
        <v>0</v>
      </c>
      <c r="AX216" s="207">
        <f>IFERROR(AH216+(SUM($AC216:$AD216)/100*($AE$14/$AB$14*100))/'4_Структура пл.соб.'!$B$7*'4_Структура пл.соб.'!$B$5,0)</f>
        <v>0</v>
      </c>
      <c r="AY216" s="167">
        <f>IFERROR(AX216/'5_Розрахунок тарифів'!$L$7,0)</f>
        <v>0</v>
      </c>
      <c r="AZ216" s="167">
        <f>IFERROR((AX216/SUM('4_Структура пл.соб.'!$F$4:$F$6))*100,0)</f>
        <v>0</v>
      </c>
      <c r="BA216" s="207">
        <f>IFERROR(AJ216+(SUM($AC216:$AD216)/100*($AE$14/$AB$14*100))/'4_Структура пл.соб.'!$B$7*'4_Структура пл.соб.'!$B$6,0)</f>
        <v>0</v>
      </c>
      <c r="BB216" s="167">
        <f>IFERROR(BA216/'5_Розрахунок тарифів'!$P$7,0)</f>
        <v>0</v>
      </c>
      <c r="BC216" s="167">
        <f>IFERROR((BA216/SUM('4_Структура пл.соб.'!$F$4:$F$6))*100,0)</f>
        <v>0</v>
      </c>
      <c r="BD216" s="167">
        <f t="shared" si="88"/>
        <v>0</v>
      </c>
      <c r="BE216" s="167">
        <f t="shared" si="89"/>
        <v>0</v>
      </c>
      <c r="BF216" s="203"/>
      <c r="BG216" s="203"/>
    </row>
    <row r="217" spans="1:59" s="118" customFormat="1" x14ac:dyDescent="0.25">
      <c r="A217" s="128" t="str">
        <f>IF(ISBLANK(B217),"",COUNTA($B$11:B217))</f>
        <v/>
      </c>
      <c r="B217" s="200"/>
      <c r="C217" s="150">
        <f t="shared" si="79"/>
        <v>0</v>
      </c>
      <c r="D217" s="151">
        <f t="shared" si="80"/>
        <v>0</v>
      </c>
      <c r="E217" s="199"/>
      <c r="F217" s="199"/>
      <c r="G217" s="151">
        <f t="shared" si="81"/>
        <v>0</v>
      </c>
      <c r="H217" s="199"/>
      <c r="I217" s="199"/>
      <c r="J217" s="199"/>
      <c r="K217" s="151">
        <f t="shared" si="90"/>
        <v>0</v>
      </c>
      <c r="L217" s="199"/>
      <c r="M217" s="199"/>
      <c r="N217" s="152" t="str">
        <f t="shared" si="82"/>
        <v/>
      </c>
      <c r="O217" s="150">
        <f t="shared" si="83"/>
        <v>0</v>
      </c>
      <c r="P217" s="151">
        <f t="shared" si="84"/>
        <v>0</v>
      </c>
      <c r="Q217" s="199"/>
      <c r="R217" s="199"/>
      <c r="S217" s="151">
        <f t="shared" si="85"/>
        <v>0</v>
      </c>
      <c r="T217" s="199"/>
      <c r="U217" s="199"/>
      <c r="V217" s="199"/>
      <c r="W217" s="151">
        <f t="shared" si="76"/>
        <v>0</v>
      </c>
      <c r="X217" s="199"/>
      <c r="Y217" s="199"/>
      <c r="Z217" s="152" t="str">
        <f t="shared" si="86"/>
        <v/>
      </c>
      <c r="AA217" s="150">
        <f t="shared" si="91"/>
        <v>0</v>
      </c>
      <c r="AB217" s="151">
        <f t="shared" si="92"/>
        <v>0</v>
      </c>
      <c r="AC217" s="199"/>
      <c r="AD217" s="199"/>
      <c r="AE217" s="151">
        <f t="shared" si="93"/>
        <v>0</v>
      </c>
      <c r="AF217" s="202"/>
      <c r="AG217" s="333"/>
      <c r="AH217" s="202"/>
      <c r="AI217" s="333"/>
      <c r="AJ217" s="202"/>
      <c r="AK217" s="333"/>
      <c r="AL217" s="151">
        <f t="shared" si="94"/>
        <v>0</v>
      </c>
      <c r="AM217" s="199"/>
      <c r="AN217" s="199"/>
      <c r="AO217" s="167">
        <f t="shared" si="77"/>
        <v>0</v>
      </c>
      <c r="AP217" s="167">
        <f t="shared" si="78"/>
        <v>0</v>
      </c>
      <c r="AQ217" s="152" t="str">
        <f t="shared" si="74"/>
        <v/>
      </c>
      <c r="AR217" s="207">
        <f t="shared" si="75"/>
        <v>0</v>
      </c>
      <c r="AS217" s="167">
        <f t="shared" si="87"/>
        <v>0</v>
      </c>
      <c r="AT217" s="167">
        <f>IFERROR((AR217/SUM('4_Структура пл.соб.'!$F$4:$F$6))*100,0)</f>
        <v>0</v>
      </c>
      <c r="AU217" s="207">
        <f>IFERROR(AF217+(SUM($AC217:$AD217)/100*($AE$14/$AB$14*100))/'4_Структура пл.соб.'!$B$7*'4_Структура пл.соб.'!$B$4,0)</f>
        <v>0</v>
      </c>
      <c r="AV217" s="167">
        <f>IFERROR(AU217/'5_Розрахунок тарифів'!$H$7,0)</f>
        <v>0</v>
      </c>
      <c r="AW217" s="167">
        <f>IFERROR((AU217/SUM('4_Структура пл.соб.'!$F$4:$F$6))*100,0)</f>
        <v>0</v>
      </c>
      <c r="AX217" s="207">
        <f>IFERROR(AH217+(SUM($AC217:$AD217)/100*($AE$14/$AB$14*100))/'4_Структура пл.соб.'!$B$7*'4_Структура пл.соб.'!$B$5,0)</f>
        <v>0</v>
      </c>
      <c r="AY217" s="167">
        <f>IFERROR(AX217/'5_Розрахунок тарифів'!$L$7,0)</f>
        <v>0</v>
      </c>
      <c r="AZ217" s="167">
        <f>IFERROR((AX217/SUM('4_Структура пл.соб.'!$F$4:$F$6))*100,0)</f>
        <v>0</v>
      </c>
      <c r="BA217" s="207">
        <f>IFERROR(AJ217+(SUM($AC217:$AD217)/100*($AE$14/$AB$14*100))/'4_Структура пл.соб.'!$B$7*'4_Структура пл.соб.'!$B$6,0)</f>
        <v>0</v>
      </c>
      <c r="BB217" s="167">
        <f>IFERROR(BA217/'5_Розрахунок тарифів'!$P$7,0)</f>
        <v>0</v>
      </c>
      <c r="BC217" s="167">
        <f>IFERROR((BA217/SUM('4_Структура пл.соб.'!$F$4:$F$6))*100,0)</f>
        <v>0</v>
      </c>
      <c r="BD217" s="167">
        <f t="shared" si="88"/>
        <v>0</v>
      </c>
      <c r="BE217" s="167">
        <f t="shared" si="89"/>
        <v>0</v>
      </c>
      <c r="BF217" s="203"/>
      <c r="BG217" s="203"/>
    </row>
    <row r="218" spans="1:59" s="118" customFormat="1" x14ac:dyDescent="0.25">
      <c r="A218" s="128" t="str">
        <f>IF(ISBLANK(B218),"",COUNTA($B$11:B218))</f>
        <v/>
      </c>
      <c r="B218" s="200"/>
      <c r="C218" s="150">
        <f t="shared" si="79"/>
        <v>0</v>
      </c>
      <c r="D218" s="151">
        <f t="shared" si="80"/>
        <v>0</v>
      </c>
      <c r="E218" s="199"/>
      <c r="F218" s="199"/>
      <c r="G218" s="151">
        <f t="shared" si="81"/>
        <v>0</v>
      </c>
      <c r="H218" s="199"/>
      <c r="I218" s="199"/>
      <c r="J218" s="199"/>
      <c r="K218" s="151">
        <f t="shared" si="90"/>
        <v>0</v>
      </c>
      <c r="L218" s="199"/>
      <c r="M218" s="199"/>
      <c r="N218" s="152" t="str">
        <f t="shared" si="82"/>
        <v/>
      </c>
      <c r="O218" s="150">
        <f t="shared" si="83"/>
        <v>0</v>
      </c>
      <c r="P218" s="151">
        <f t="shared" si="84"/>
        <v>0</v>
      </c>
      <c r="Q218" s="199"/>
      <c r="R218" s="199"/>
      <c r="S218" s="151">
        <f t="shared" si="85"/>
        <v>0</v>
      </c>
      <c r="T218" s="199"/>
      <c r="U218" s="199"/>
      <c r="V218" s="199"/>
      <c r="W218" s="151">
        <f t="shared" si="76"/>
        <v>0</v>
      </c>
      <c r="X218" s="199"/>
      <c r="Y218" s="199"/>
      <c r="Z218" s="152" t="str">
        <f t="shared" si="86"/>
        <v/>
      </c>
      <c r="AA218" s="150">
        <f t="shared" si="91"/>
        <v>0</v>
      </c>
      <c r="AB218" s="151">
        <f t="shared" si="92"/>
        <v>0</v>
      </c>
      <c r="AC218" s="199"/>
      <c r="AD218" s="199"/>
      <c r="AE218" s="151">
        <f t="shared" si="93"/>
        <v>0</v>
      </c>
      <c r="AF218" s="202"/>
      <c r="AG218" s="333"/>
      <c r="AH218" s="202"/>
      <c r="AI218" s="333"/>
      <c r="AJ218" s="202"/>
      <c r="AK218" s="333"/>
      <c r="AL218" s="151">
        <f t="shared" si="94"/>
        <v>0</v>
      </c>
      <c r="AM218" s="199"/>
      <c r="AN218" s="199"/>
      <c r="AO218" s="167">
        <f t="shared" si="77"/>
        <v>0</v>
      </c>
      <c r="AP218" s="167">
        <f t="shared" si="78"/>
        <v>0</v>
      </c>
      <c r="AQ218" s="152" t="str">
        <f t="shared" si="74"/>
        <v/>
      </c>
      <c r="AR218" s="207">
        <f t="shared" si="75"/>
        <v>0</v>
      </c>
      <c r="AS218" s="167">
        <f t="shared" si="87"/>
        <v>0</v>
      </c>
      <c r="AT218" s="167">
        <f>IFERROR((AR218/SUM('4_Структура пл.соб.'!$F$4:$F$6))*100,0)</f>
        <v>0</v>
      </c>
      <c r="AU218" s="207">
        <f>IFERROR(AF218+(SUM($AC218:$AD218)/100*($AE$14/$AB$14*100))/'4_Структура пл.соб.'!$B$7*'4_Структура пл.соб.'!$B$4,0)</f>
        <v>0</v>
      </c>
      <c r="AV218" s="167">
        <f>IFERROR(AU218/'5_Розрахунок тарифів'!$H$7,0)</f>
        <v>0</v>
      </c>
      <c r="AW218" s="167">
        <f>IFERROR((AU218/SUM('4_Структура пл.соб.'!$F$4:$F$6))*100,0)</f>
        <v>0</v>
      </c>
      <c r="AX218" s="207">
        <f>IFERROR(AH218+(SUM($AC218:$AD218)/100*($AE$14/$AB$14*100))/'4_Структура пл.соб.'!$B$7*'4_Структура пл.соб.'!$B$5,0)</f>
        <v>0</v>
      </c>
      <c r="AY218" s="167">
        <f>IFERROR(AX218/'5_Розрахунок тарифів'!$L$7,0)</f>
        <v>0</v>
      </c>
      <c r="AZ218" s="167">
        <f>IFERROR((AX218/SUM('4_Структура пл.соб.'!$F$4:$F$6))*100,0)</f>
        <v>0</v>
      </c>
      <c r="BA218" s="207">
        <f>IFERROR(AJ218+(SUM($AC218:$AD218)/100*($AE$14/$AB$14*100))/'4_Структура пл.соб.'!$B$7*'4_Структура пл.соб.'!$B$6,0)</f>
        <v>0</v>
      </c>
      <c r="BB218" s="167">
        <f>IFERROR(BA218/'5_Розрахунок тарифів'!$P$7,0)</f>
        <v>0</v>
      </c>
      <c r="BC218" s="167">
        <f>IFERROR((BA218/SUM('4_Структура пл.соб.'!$F$4:$F$6))*100,0)</f>
        <v>0</v>
      </c>
      <c r="BD218" s="167">
        <f t="shared" si="88"/>
        <v>0</v>
      </c>
      <c r="BE218" s="167">
        <f t="shared" si="89"/>
        <v>0</v>
      </c>
      <c r="BF218" s="203"/>
      <c r="BG218" s="203"/>
    </row>
    <row r="219" spans="1:59" s="118" customFormat="1" x14ac:dyDescent="0.25">
      <c r="A219" s="128" t="str">
        <f>IF(ISBLANK(B219),"",COUNTA($B$11:B219))</f>
        <v/>
      </c>
      <c r="B219" s="200"/>
      <c r="C219" s="150">
        <f t="shared" si="79"/>
        <v>0</v>
      </c>
      <c r="D219" s="151">
        <f t="shared" si="80"/>
        <v>0</v>
      </c>
      <c r="E219" s="199"/>
      <c r="F219" s="199"/>
      <c r="G219" s="151">
        <f t="shared" si="81"/>
        <v>0</v>
      </c>
      <c r="H219" s="199"/>
      <c r="I219" s="199"/>
      <c r="J219" s="199"/>
      <c r="K219" s="151">
        <f t="shared" si="90"/>
        <v>0</v>
      </c>
      <c r="L219" s="199"/>
      <c r="M219" s="199"/>
      <c r="N219" s="152" t="str">
        <f t="shared" si="82"/>
        <v/>
      </c>
      <c r="O219" s="150">
        <f t="shared" si="83"/>
        <v>0</v>
      </c>
      <c r="P219" s="151">
        <f t="shared" si="84"/>
        <v>0</v>
      </c>
      <c r="Q219" s="199"/>
      <c r="R219" s="199"/>
      <c r="S219" s="151">
        <f t="shared" si="85"/>
        <v>0</v>
      </c>
      <c r="T219" s="199"/>
      <c r="U219" s="199"/>
      <c r="V219" s="199"/>
      <c r="W219" s="151">
        <f t="shared" si="76"/>
        <v>0</v>
      </c>
      <c r="X219" s="199"/>
      <c r="Y219" s="199"/>
      <c r="Z219" s="152" t="str">
        <f t="shared" si="86"/>
        <v/>
      </c>
      <c r="AA219" s="150">
        <f t="shared" si="91"/>
        <v>0</v>
      </c>
      <c r="AB219" s="151">
        <f t="shared" si="92"/>
        <v>0</v>
      </c>
      <c r="AC219" s="199"/>
      <c r="AD219" s="199"/>
      <c r="AE219" s="151">
        <f t="shared" si="93"/>
        <v>0</v>
      </c>
      <c r="AF219" s="202"/>
      <c r="AG219" s="333"/>
      <c r="AH219" s="202"/>
      <c r="AI219" s="333"/>
      <c r="AJ219" s="202"/>
      <c r="AK219" s="333"/>
      <c r="AL219" s="151">
        <f t="shared" si="94"/>
        <v>0</v>
      </c>
      <c r="AM219" s="199"/>
      <c r="AN219" s="199"/>
      <c r="AO219" s="167">
        <f t="shared" si="77"/>
        <v>0</v>
      </c>
      <c r="AP219" s="167">
        <f t="shared" si="78"/>
        <v>0</v>
      </c>
      <c r="AQ219" s="152" t="str">
        <f t="shared" si="74"/>
        <v/>
      </c>
      <c r="AR219" s="207">
        <f t="shared" si="75"/>
        <v>0</v>
      </c>
      <c r="AS219" s="167">
        <f t="shared" si="87"/>
        <v>0</v>
      </c>
      <c r="AT219" s="167">
        <f>IFERROR((AR219/SUM('4_Структура пл.соб.'!$F$4:$F$6))*100,0)</f>
        <v>0</v>
      </c>
      <c r="AU219" s="207">
        <f>IFERROR(AF219+(SUM($AC219:$AD219)/100*($AE$14/$AB$14*100))/'4_Структура пл.соб.'!$B$7*'4_Структура пл.соб.'!$B$4,0)</f>
        <v>0</v>
      </c>
      <c r="AV219" s="167">
        <f>IFERROR(AU219/'5_Розрахунок тарифів'!$H$7,0)</f>
        <v>0</v>
      </c>
      <c r="AW219" s="167">
        <f>IFERROR((AU219/SUM('4_Структура пл.соб.'!$F$4:$F$6))*100,0)</f>
        <v>0</v>
      </c>
      <c r="AX219" s="207">
        <f>IFERROR(AH219+(SUM($AC219:$AD219)/100*($AE$14/$AB$14*100))/'4_Структура пл.соб.'!$B$7*'4_Структура пл.соб.'!$B$5,0)</f>
        <v>0</v>
      </c>
      <c r="AY219" s="167">
        <f>IFERROR(AX219/'5_Розрахунок тарифів'!$L$7,0)</f>
        <v>0</v>
      </c>
      <c r="AZ219" s="167">
        <f>IFERROR((AX219/SUM('4_Структура пл.соб.'!$F$4:$F$6))*100,0)</f>
        <v>0</v>
      </c>
      <c r="BA219" s="207">
        <f>IFERROR(AJ219+(SUM($AC219:$AD219)/100*($AE$14/$AB$14*100))/'4_Структура пл.соб.'!$B$7*'4_Структура пл.соб.'!$B$6,0)</f>
        <v>0</v>
      </c>
      <c r="BB219" s="167">
        <f>IFERROR(BA219/'5_Розрахунок тарифів'!$P$7,0)</f>
        <v>0</v>
      </c>
      <c r="BC219" s="167">
        <f>IFERROR((BA219/SUM('4_Структура пл.соб.'!$F$4:$F$6))*100,0)</f>
        <v>0</v>
      </c>
      <c r="BD219" s="167">
        <f t="shared" si="88"/>
        <v>0</v>
      </c>
      <c r="BE219" s="167">
        <f t="shared" si="89"/>
        <v>0</v>
      </c>
      <c r="BF219" s="203"/>
      <c r="BG219" s="203"/>
    </row>
    <row r="220" spans="1:59" s="118" customFormat="1" x14ac:dyDescent="0.25">
      <c r="A220" s="128" t="str">
        <f>IF(ISBLANK(B220),"",COUNTA($B$11:B220))</f>
        <v/>
      </c>
      <c r="B220" s="200"/>
      <c r="C220" s="150">
        <f t="shared" si="79"/>
        <v>0</v>
      </c>
      <c r="D220" s="151">
        <f t="shared" si="80"/>
        <v>0</v>
      </c>
      <c r="E220" s="199"/>
      <c r="F220" s="199"/>
      <c r="G220" s="151">
        <f t="shared" si="81"/>
        <v>0</v>
      </c>
      <c r="H220" s="199"/>
      <c r="I220" s="199"/>
      <c r="J220" s="199"/>
      <c r="K220" s="151">
        <f t="shared" si="90"/>
        <v>0</v>
      </c>
      <c r="L220" s="199"/>
      <c r="M220" s="199"/>
      <c r="N220" s="152" t="str">
        <f t="shared" si="82"/>
        <v/>
      </c>
      <c r="O220" s="150">
        <f t="shared" si="83"/>
        <v>0</v>
      </c>
      <c r="P220" s="151">
        <f t="shared" si="84"/>
        <v>0</v>
      </c>
      <c r="Q220" s="199"/>
      <c r="R220" s="199"/>
      <c r="S220" s="151">
        <f t="shared" si="85"/>
        <v>0</v>
      </c>
      <c r="T220" s="199"/>
      <c r="U220" s="199"/>
      <c r="V220" s="199"/>
      <c r="W220" s="151">
        <f t="shared" si="76"/>
        <v>0</v>
      </c>
      <c r="X220" s="199"/>
      <c r="Y220" s="199"/>
      <c r="Z220" s="152" t="str">
        <f t="shared" si="86"/>
        <v/>
      </c>
      <c r="AA220" s="150">
        <f t="shared" si="91"/>
        <v>0</v>
      </c>
      <c r="AB220" s="151">
        <f t="shared" si="92"/>
        <v>0</v>
      </c>
      <c r="AC220" s="199"/>
      <c r="AD220" s="199"/>
      <c r="AE220" s="151">
        <f t="shared" si="93"/>
        <v>0</v>
      </c>
      <c r="AF220" s="202"/>
      <c r="AG220" s="333"/>
      <c r="AH220" s="202"/>
      <c r="AI220" s="333"/>
      <c r="AJ220" s="202"/>
      <c r="AK220" s="333"/>
      <c r="AL220" s="151">
        <f t="shared" si="94"/>
        <v>0</v>
      </c>
      <c r="AM220" s="199"/>
      <c r="AN220" s="199"/>
      <c r="AO220" s="167">
        <f t="shared" si="77"/>
        <v>0</v>
      </c>
      <c r="AP220" s="167">
        <f t="shared" si="78"/>
        <v>0</v>
      </c>
      <c r="AQ220" s="152" t="str">
        <f t="shared" si="74"/>
        <v/>
      </c>
      <c r="AR220" s="207">
        <f t="shared" si="75"/>
        <v>0</v>
      </c>
      <c r="AS220" s="167">
        <f t="shared" si="87"/>
        <v>0</v>
      </c>
      <c r="AT220" s="167">
        <f>IFERROR((AR220/SUM('4_Структура пл.соб.'!$F$4:$F$6))*100,0)</f>
        <v>0</v>
      </c>
      <c r="AU220" s="207">
        <f>IFERROR(AF220+(SUM($AC220:$AD220)/100*($AE$14/$AB$14*100))/'4_Структура пл.соб.'!$B$7*'4_Структура пл.соб.'!$B$4,0)</f>
        <v>0</v>
      </c>
      <c r="AV220" s="167">
        <f>IFERROR(AU220/'5_Розрахунок тарифів'!$H$7,0)</f>
        <v>0</v>
      </c>
      <c r="AW220" s="167">
        <f>IFERROR((AU220/SUM('4_Структура пл.соб.'!$F$4:$F$6))*100,0)</f>
        <v>0</v>
      </c>
      <c r="AX220" s="207">
        <f>IFERROR(AH220+(SUM($AC220:$AD220)/100*($AE$14/$AB$14*100))/'4_Структура пл.соб.'!$B$7*'4_Структура пл.соб.'!$B$5,0)</f>
        <v>0</v>
      </c>
      <c r="AY220" s="167">
        <f>IFERROR(AX220/'5_Розрахунок тарифів'!$L$7,0)</f>
        <v>0</v>
      </c>
      <c r="AZ220" s="167">
        <f>IFERROR((AX220/SUM('4_Структура пл.соб.'!$F$4:$F$6))*100,0)</f>
        <v>0</v>
      </c>
      <c r="BA220" s="207">
        <f>IFERROR(AJ220+(SUM($AC220:$AD220)/100*($AE$14/$AB$14*100))/'4_Структура пл.соб.'!$B$7*'4_Структура пл.соб.'!$B$6,0)</f>
        <v>0</v>
      </c>
      <c r="BB220" s="167">
        <f>IFERROR(BA220/'5_Розрахунок тарифів'!$P$7,0)</f>
        <v>0</v>
      </c>
      <c r="BC220" s="167">
        <f>IFERROR((BA220/SUM('4_Структура пл.соб.'!$F$4:$F$6))*100,0)</f>
        <v>0</v>
      </c>
      <c r="BD220" s="167">
        <f t="shared" si="88"/>
        <v>0</v>
      </c>
      <c r="BE220" s="167">
        <f t="shared" si="89"/>
        <v>0</v>
      </c>
      <c r="BF220" s="203"/>
      <c r="BG220" s="203"/>
    </row>
    <row r="221" spans="1:59" s="118" customFormat="1" x14ac:dyDescent="0.25">
      <c r="A221" s="128" t="str">
        <f>IF(ISBLANK(B221),"",COUNTA($B$11:B221))</f>
        <v/>
      </c>
      <c r="B221" s="200"/>
      <c r="C221" s="150">
        <f t="shared" si="79"/>
        <v>0</v>
      </c>
      <c r="D221" s="151">
        <f t="shared" si="80"/>
        <v>0</v>
      </c>
      <c r="E221" s="199"/>
      <c r="F221" s="199"/>
      <c r="G221" s="151">
        <f t="shared" si="81"/>
        <v>0</v>
      </c>
      <c r="H221" s="199"/>
      <c r="I221" s="199"/>
      <c r="J221" s="199"/>
      <c r="K221" s="151">
        <f t="shared" si="90"/>
        <v>0</v>
      </c>
      <c r="L221" s="199"/>
      <c r="M221" s="199"/>
      <c r="N221" s="152" t="str">
        <f t="shared" si="82"/>
        <v/>
      </c>
      <c r="O221" s="150">
        <f t="shared" si="83"/>
        <v>0</v>
      </c>
      <c r="P221" s="151">
        <f t="shared" si="84"/>
        <v>0</v>
      </c>
      <c r="Q221" s="199"/>
      <c r="R221" s="199"/>
      <c r="S221" s="151">
        <f t="shared" si="85"/>
        <v>0</v>
      </c>
      <c r="T221" s="199"/>
      <c r="U221" s="199"/>
      <c r="V221" s="199"/>
      <c r="W221" s="151">
        <f t="shared" si="76"/>
        <v>0</v>
      </c>
      <c r="X221" s="199"/>
      <c r="Y221" s="199"/>
      <c r="Z221" s="152" t="str">
        <f t="shared" si="86"/>
        <v/>
      </c>
      <c r="AA221" s="150">
        <f t="shared" si="91"/>
        <v>0</v>
      </c>
      <c r="AB221" s="151">
        <f t="shared" si="92"/>
        <v>0</v>
      </c>
      <c r="AC221" s="199"/>
      <c r="AD221" s="199"/>
      <c r="AE221" s="151">
        <f t="shared" si="93"/>
        <v>0</v>
      </c>
      <c r="AF221" s="202"/>
      <c r="AG221" s="333"/>
      <c r="AH221" s="202"/>
      <c r="AI221" s="333"/>
      <c r="AJ221" s="202"/>
      <c r="AK221" s="333"/>
      <c r="AL221" s="151">
        <f t="shared" si="94"/>
        <v>0</v>
      </c>
      <c r="AM221" s="199"/>
      <c r="AN221" s="199"/>
      <c r="AO221" s="167">
        <f t="shared" si="77"/>
        <v>0</v>
      </c>
      <c r="AP221" s="167">
        <f t="shared" si="78"/>
        <v>0</v>
      </c>
      <c r="AQ221" s="152" t="str">
        <f t="shared" si="74"/>
        <v/>
      </c>
      <c r="AR221" s="207">
        <f t="shared" si="75"/>
        <v>0</v>
      </c>
      <c r="AS221" s="167">
        <f t="shared" si="87"/>
        <v>0</v>
      </c>
      <c r="AT221" s="167">
        <f>IFERROR((AR221/SUM('4_Структура пл.соб.'!$F$4:$F$6))*100,0)</f>
        <v>0</v>
      </c>
      <c r="AU221" s="207">
        <f>IFERROR(AF221+(SUM($AC221:$AD221)/100*($AE$14/$AB$14*100))/'4_Структура пл.соб.'!$B$7*'4_Структура пл.соб.'!$B$4,0)</f>
        <v>0</v>
      </c>
      <c r="AV221" s="167">
        <f>IFERROR(AU221/'5_Розрахунок тарифів'!$H$7,0)</f>
        <v>0</v>
      </c>
      <c r="AW221" s="167">
        <f>IFERROR((AU221/SUM('4_Структура пл.соб.'!$F$4:$F$6))*100,0)</f>
        <v>0</v>
      </c>
      <c r="AX221" s="207">
        <f>IFERROR(AH221+(SUM($AC221:$AD221)/100*($AE$14/$AB$14*100))/'4_Структура пл.соб.'!$B$7*'4_Структура пл.соб.'!$B$5,0)</f>
        <v>0</v>
      </c>
      <c r="AY221" s="167">
        <f>IFERROR(AX221/'5_Розрахунок тарифів'!$L$7,0)</f>
        <v>0</v>
      </c>
      <c r="AZ221" s="167">
        <f>IFERROR((AX221/SUM('4_Структура пл.соб.'!$F$4:$F$6))*100,0)</f>
        <v>0</v>
      </c>
      <c r="BA221" s="207">
        <f>IFERROR(AJ221+(SUM($AC221:$AD221)/100*($AE$14/$AB$14*100))/'4_Структура пл.соб.'!$B$7*'4_Структура пл.соб.'!$B$6,0)</f>
        <v>0</v>
      </c>
      <c r="BB221" s="167">
        <f>IFERROR(BA221/'5_Розрахунок тарифів'!$P$7,0)</f>
        <v>0</v>
      </c>
      <c r="BC221" s="167">
        <f>IFERROR((BA221/SUM('4_Структура пл.соб.'!$F$4:$F$6))*100,0)</f>
        <v>0</v>
      </c>
      <c r="BD221" s="167">
        <f t="shared" si="88"/>
        <v>0</v>
      </c>
      <c r="BE221" s="167">
        <f t="shared" si="89"/>
        <v>0</v>
      </c>
      <c r="BF221" s="203"/>
      <c r="BG221" s="203"/>
    </row>
    <row r="222" spans="1:59" s="118" customFormat="1" x14ac:dyDescent="0.25">
      <c r="A222" s="128" t="str">
        <f>IF(ISBLANK(B222),"",COUNTA($B$11:B222))</f>
        <v/>
      </c>
      <c r="B222" s="200"/>
      <c r="C222" s="150">
        <f t="shared" si="79"/>
        <v>0</v>
      </c>
      <c r="D222" s="151">
        <f t="shared" si="80"/>
        <v>0</v>
      </c>
      <c r="E222" s="199"/>
      <c r="F222" s="199"/>
      <c r="G222" s="151">
        <f t="shared" si="81"/>
        <v>0</v>
      </c>
      <c r="H222" s="199"/>
      <c r="I222" s="199"/>
      <c r="J222" s="199"/>
      <c r="K222" s="151">
        <f t="shared" si="90"/>
        <v>0</v>
      </c>
      <c r="L222" s="199"/>
      <c r="M222" s="199"/>
      <c r="N222" s="152" t="str">
        <f t="shared" si="82"/>
        <v/>
      </c>
      <c r="O222" s="150">
        <f t="shared" si="83"/>
        <v>0</v>
      </c>
      <c r="P222" s="151">
        <f t="shared" si="84"/>
        <v>0</v>
      </c>
      <c r="Q222" s="199"/>
      <c r="R222" s="199"/>
      <c r="S222" s="151">
        <f t="shared" si="85"/>
        <v>0</v>
      </c>
      <c r="T222" s="199"/>
      <c r="U222" s="199"/>
      <c r="V222" s="199"/>
      <c r="W222" s="151">
        <f t="shared" si="76"/>
        <v>0</v>
      </c>
      <c r="X222" s="199"/>
      <c r="Y222" s="199"/>
      <c r="Z222" s="152" t="str">
        <f t="shared" si="86"/>
        <v/>
      </c>
      <c r="AA222" s="150">
        <f t="shared" si="91"/>
        <v>0</v>
      </c>
      <c r="AB222" s="151">
        <f t="shared" si="92"/>
        <v>0</v>
      </c>
      <c r="AC222" s="199"/>
      <c r="AD222" s="199"/>
      <c r="AE222" s="151">
        <f t="shared" si="93"/>
        <v>0</v>
      </c>
      <c r="AF222" s="202"/>
      <c r="AG222" s="333"/>
      <c r="AH222" s="202"/>
      <c r="AI222" s="333"/>
      <c r="AJ222" s="202"/>
      <c r="AK222" s="333"/>
      <c r="AL222" s="151">
        <f t="shared" si="94"/>
        <v>0</v>
      </c>
      <c r="AM222" s="199"/>
      <c r="AN222" s="199"/>
      <c r="AO222" s="167">
        <f t="shared" si="77"/>
        <v>0</v>
      </c>
      <c r="AP222" s="167">
        <f t="shared" si="78"/>
        <v>0</v>
      </c>
      <c r="AQ222" s="152" t="str">
        <f t="shared" si="74"/>
        <v/>
      </c>
      <c r="AR222" s="207">
        <f t="shared" si="75"/>
        <v>0</v>
      </c>
      <c r="AS222" s="167">
        <f t="shared" si="87"/>
        <v>0</v>
      </c>
      <c r="AT222" s="167">
        <f>IFERROR((AR222/SUM('4_Структура пл.соб.'!$F$4:$F$6))*100,0)</f>
        <v>0</v>
      </c>
      <c r="AU222" s="207">
        <f>IFERROR(AF222+(SUM($AC222:$AD222)/100*($AE$14/$AB$14*100))/'4_Структура пл.соб.'!$B$7*'4_Структура пл.соб.'!$B$4,0)</f>
        <v>0</v>
      </c>
      <c r="AV222" s="167">
        <f>IFERROR(AU222/'5_Розрахунок тарифів'!$H$7,0)</f>
        <v>0</v>
      </c>
      <c r="AW222" s="167">
        <f>IFERROR((AU222/SUM('4_Структура пл.соб.'!$F$4:$F$6))*100,0)</f>
        <v>0</v>
      </c>
      <c r="AX222" s="207">
        <f>IFERROR(AH222+(SUM($AC222:$AD222)/100*($AE$14/$AB$14*100))/'4_Структура пл.соб.'!$B$7*'4_Структура пл.соб.'!$B$5,0)</f>
        <v>0</v>
      </c>
      <c r="AY222" s="167">
        <f>IFERROR(AX222/'5_Розрахунок тарифів'!$L$7,0)</f>
        <v>0</v>
      </c>
      <c r="AZ222" s="167">
        <f>IFERROR((AX222/SUM('4_Структура пл.соб.'!$F$4:$F$6))*100,0)</f>
        <v>0</v>
      </c>
      <c r="BA222" s="207">
        <f>IFERROR(AJ222+(SUM($AC222:$AD222)/100*($AE$14/$AB$14*100))/'4_Структура пл.соб.'!$B$7*'4_Структура пл.соб.'!$B$6,0)</f>
        <v>0</v>
      </c>
      <c r="BB222" s="167">
        <f>IFERROR(BA222/'5_Розрахунок тарифів'!$P$7,0)</f>
        <v>0</v>
      </c>
      <c r="BC222" s="167">
        <f>IFERROR((BA222/SUM('4_Структура пл.соб.'!$F$4:$F$6))*100,0)</f>
        <v>0</v>
      </c>
      <c r="BD222" s="167">
        <f t="shared" si="88"/>
        <v>0</v>
      </c>
      <c r="BE222" s="167">
        <f t="shared" si="89"/>
        <v>0</v>
      </c>
      <c r="BF222" s="203"/>
      <c r="BG222" s="203"/>
    </row>
    <row r="223" spans="1:59" s="118" customFormat="1" x14ac:dyDescent="0.25">
      <c r="A223" s="128" t="str">
        <f>IF(ISBLANK(B223),"",COUNTA($B$11:B223))</f>
        <v/>
      </c>
      <c r="B223" s="200"/>
      <c r="C223" s="150">
        <f t="shared" si="79"/>
        <v>0</v>
      </c>
      <c r="D223" s="151">
        <f t="shared" si="80"/>
        <v>0</v>
      </c>
      <c r="E223" s="199"/>
      <c r="F223" s="199"/>
      <c r="G223" s="151">
        <f t="shared" si="81"/>
        <v>0</v>
      </c>
      <c r="H223" s="199"/>
      <c r="I223" s="199"/>
      <c r="J223" s="199"/>
      <c r="K223" s="151">
        <f t="shared" si="90"/>
        <v>0</v>
      </c>
      <c r="L223" s="199"/>
      <c r="M223" s="199"/>
      <c r="N223" s="152" t="str">
        <f t="shared" si="82"/>
        <v/>
      </c>
      <c r="O223" s="150">
        <f t="shared" si="83"/>
        <v>0</v>
      </c>
      <c r="P223" s="151">
        <f t="shared" si="84"/>
        <v>0</v>
      </c>
      <c r="Q223" s="199"/>
      <c r="R223" s="199"/>
      <c r="S223" s="151">
        <f t="shared" si="85"/>
        <v>0</v>
      </c>
      <c r="T223" s="199"/>
      <c r="U223" s="199"/>
      <c r="V223" s="199"/>
      <c r="W223" s="151">
        <f t="shared" si="76"/>
        <v>0</v>
      </c>
      <c r="X223" s="199"/>
      <c r="Y223" s="199"/>
      <c r="Z223" s="152" t="str">
        <f t="shared" si="86"/>
        <v/>
      </c>
      <c r="AA223" s="150">
        <f t="shared" si="91"/>
        <v>0</v>
      </c>
      <c r="AB223" s="151">
        <f t="shared" si="92"/>
        <v>0</v>
      </c>
      <c r="AC223" s="199"/>
      <c r="AD223" s="199"/>
      <c r="AE223" s="151">
        <f t="shared" si="93"/>
        <v>0</v>
      </c>
      <c r="AF223" s="202"/>
      <c r="AG223" s="333"/>
      <c r="AH223" s="202"/>
      <c r="AI223" s="333"/>
      <c r="AJ223" s="202"/>
      <c r="AK223" s="333"/>
      <c r="AL223" s="151">
        <f t="shared" si="94"/>
        <v>0</v>
      </c>
      <c r="AM223" s="199"/>
      <c r="AN223" s="199"/>
      <c r="AO223" s="167">
        <f t="shared" si="77"/>
        <v>0</v>
      </c>
      <c r="AP223" s="167">
        <f t="shared" si="78"/>
        <v>0</v>
      </c>
      <c r="AQ223" s="152" t="str">
        <f t="shared" si="74"/>
        <v/>
      </c>
      <c r="AR223" s="207">
        <f t="shared" si="75"/>
        <v>0</v>
      </c>
      <c r="AS223" s="167">
        <f t="shared" si="87"/>
        <v>0</v>
      </c>
      <c r="AT223" s="167">
        <f>IFERROR((AR223/SUM('4_Структура пл.соб.'!$F$4:$F$6))*100,0)</f>
        <v>0</v>
      </c>
      <c r="AU223" s="207">
        <f>IFERROR(AF223+(SUM($AC223:$AD223)/100*($AE$14/$AB$14*100))/'4_Структура пл.соб.'!$B$7*'4_Структура пл.соб.'!$B$4,0)</f>
        <v>0</v>
      </c>
      <c r="AV223" s="167">
        <f>IFERROR(AU223/'5_Розрахунок тарифів'!$H$7,0)</f>
        <v>0</v>
      </c>
      <c r="AW223" s="167">
        <f>IFERROR((AU223/SUM('4_Структура пл.соб.'!$F$4:$F$6))*100,0)</f>
        <v>0</v>
      </c>
      <c r="AX223" s="207">
        <f>IFERROR(AH223+(SUM($AC223:$AD223)/100*($AE$14/$AB$14*100))/'4_Структура пл.соб.'!$B$7*'4_Структура пл.соб.'!$B$5,0)</f>
        <v>0</v>
      </c>
      <c r="AY223" s="167">
        <f>IFERROR(AX223/'5_Розрахунок тарифів'!$L$7,0)</f>
        <v>0</v>
      </c>
      <c r="AZ223" s="167">
        <f>IFERROR((AX223/SUM('4_Структура пл.соб.'!$F$4:$F$6))*100,0)</f>
        <v>0</v>
      </c>
      <c r="BA223" s="207">
        <f>IFERROR(AJ223+(SUM($AC223:$AD223)/100*($AE$14/$AB$14*100))/'4_Структура пл.соб.'!$B$7*'4_Структура пл.соб.'!$B$6,0)</f>
        <v>0</v>
      </c>
      <c r="BB223" s="167">
        <f>IFERROR(BA223/'5_Розрахунок тарифів'!$P$7,0)</f>
        <v>0</v>
      </c>
      <c r="BC223" s="167">
        <f>IFERROR((BA223/SUM('4_Структура пл.соб.'!$F$4:$F$6))*100,0)</f>
        <v>0</v>
      </c>
      <c r="BD223" s="167">
        <f t="shared" si="88"/>
        <v>0</v>
      </c>
      <c r="BE223" s="167">
        <f t="shared" si="89"/>
        <v>0</v>
      </c>
      <c r="BF223" s="203"/>
      <c r="BG223" s="203"/>
    </row>
    <row r="224" spans="1:59" s="118" customFormat="1" x14ac:dyDescent="0.25">
      <c r="A224" s="128" t="str">
        <f>IF(ISBLANK(B224),"",COUNTA($B$11:B224))</f>
        <v/>
      </c>
      <c r="B224" s="200"/>
      <c r="C224" s="150">
        <f t="shared" si="79"/>
        <v>0</v>
      </c>
      <c r="D224" s="151">
        <f t="shared" si="80"/>
        <v>0</v>
      </c>
      <c r="E224" s="199"/>
      <c r="F224" s="199"/>
      <c r="G224" s="151">
        <f t="shared" si="81"/>
        <v>0</v>
      </c>
      <c r="H224" s="199"/>
      <c r="I224" s="199"/>
      <c r="J224" s="199"/>
      <c r="K224" s="151">
        <f t="shared" si="90"/>
        <v>0</v>
      </c>
      <c r="L224" s="199"/>
      <c r="M224" s="199"/>
      <c r="N224" s="152" t="str">
        <f t="shared" si="82"/>
        <v/>
      </c>
      <c r="O224" s="150">
        <f t="shared" si="83"/>
        <v>0</v>
      </c>
      <c r="P224" s="151">
        <f t="shared" si="84"/>
        <v>0</v>
      </c>
      <c r="Q224" s="199"/>
      <c r="R224" s="199"/>
      <c r="S224" s="151">
        <f t="shared" si="85"/>
        <v>0</v>
      </c>
      <c r="T224" s="199"/>
      <c r="U224" s="199"/>
      <c r="V224" s="199"/>
      <c r="W224" s="151">
        <f t="shared" si="76"/>
        <v>0</v>
      </c>
      <c r="X224" s="199"/>
      <c r="Y224" s="199"/>
      <c r="Z224" s="152" t="str">
        <f t="shared" si="86"/>
        <v/>
      </c>
      <c r="AA224" s="150">
        <f t="shared" si="91"/>
        <v>0</v>
      </c>
      <c r="AB224" s="151">
        <f t="shared" si="92"/>
        <v>0</v>
      </c>
      <c r="AC224" s="199"/>
      <c r="AD224" s="199"/>
      <c r="AE224" s="151">
        <f t="shared" si="93"/>
        <v>0</v>
      </c>
      <c r="AF224" s="202"/>
      <c r="AG224" s="333"/>
      <c r="AH224" s="202"/>
      <c r="AI224" s="333"/>
      <c r="AJ224" s="202"/>
      <c r="AK224" s="333"/>
      <c r="AL224" s="151">
        <f t="shared" si="94"/>
        <v>0</v>
      </c>
      <c r="AM224" s="199"/>
      <c r="AN224" s="199"/>
      <c r="AO224" s="167">
        <f t="shared" si="77"/>
        <v>0</v>
      </c>
      <c r="AP224" s="167">
        <f t="shared" si="78"/>
        <v>0</v>
      </c>
      <c r="AQ224" s="152" t="str">
        <f t="shared" si="74"/>
        <v/>
      </c>
      <c r="AR224" s="207">
        <f t="shared" si="75"/>
        <v>0</v>
      </c>
      <c r="AS224" s="167">
        <f t="shared" si="87"/>
        <v>0</v>
      </c>
      <c r="AT224" s="167">
        <f>IFERROR((AR224/SUM('4_Структура пл.соб.'!$F$4:$F$6))*100,0)</f>
        <v>0</v>
      </c>
      <c r="AU224" s="207">
        <f>IFERROR(AF224+(SUM($AC224:$AD224)/100*($AE$14/$AB$14*100))/'4_Структура пл.соб.'!$B$7*'4_Структура пл.соб.'!$B$4,0)</f>
        <v>0</v>
      </c>
      <c r="AV224" s="167">
        <f>IFERROR(AU224/'5_Розрахунок тарифів'!$H$7,0)</f>
        <v>0</v>
      </c>
      <c r="AW224" s="167">
        <f>IFERROR((AU224/SUM('4_Структура пл.соб.'!$F$4:$F$6))*100,0)</f>
        <v>0</v>
      </c>
      <c r="AX224" s="207">
        <f>IFERROR(AH224+(SUM($AC224:$AD224)/100*($AE$14/$AB$14*100))/'4_Структура пл.соб.'!$B$7*'4_Структура пл.соб.'!$B$5,0)</f>
        <v>0</v>
      </c>
      <c r="AY224" s="167">
        <f>IFERROR(AX224/'5_Розрахунок тарифів'!$L$7,0)</f>
        <v>0</v>
      </c>
      <c r="AZ224" s="167">
        <f>IFERROR((AX224/SUM('4_Структура пл.соб.'!$F$4:$F$6))*100,0)</f>
        <v>0</v>
      </c>
      <c r="BA224" s="207">
        <f>IFERROR(AJ224+(SUM($AC224:$AD224)/100*($AE$14/$AB$14*100))/'4_Структура пл.соб.'!$B$7*'4_Структура пл.соб.'!$B$6,0)</f>
        <v>0</v>
      </c>
      <c r="BB224" s="167">
        <f>IFERROR(BA224/'5_Розрахунок тарифів'!$P$7,0)</f>
        <v>0</v>
      </c>
      <c r="BC224" s="167">
        <f>IFERROR((BA224/SUM('4_Структура пл.соб.'!$F$4:$F$6))*100,0)</f>
        <v>0</v>
      </c>
      <c r="BD224" s="167">
        <f t="shared" si="88"/>
        <v>0</v>
      </c>
      <c r="BE224" s="167">
        <f t="shared" si="89"/>
        <v>0</v>
      </c>
      <c r="BF224" s="203"/>
      <c r="BG224" s="203"/>
    </row>
    <row r="225" spans="1:59" s="118" customFormat="1" x14ac:dyDescent="0.25">
      <c r="A225" s="128" t="str">
        <f>IF(ISBLANK(B225),"",COUNTA($B$11:B225))</f>
        <v/>
      </c>
      <c r="B225" s="200"/>
      <c r="C225" s="150">
        <f t="shared" si="79"/>
        <v>0</v>
      </c>
      <c r="D225" s="151">
        <f t="shared" si="80"/>
        <v>0</v>
      </c>
      <c r="E225" s="199"/>
      <c r="F225" s="199"/>
      <c r="G225" s="151">
        <f t="shared" si="81"/>
        <v>0</v>
      </c>
      <c r="H225" s="199"/>
      <c r="I225" s="199"/>
      <c r="J225" s="199"/>
      <c r="K225" s="151">
        <f t="shared" si="90"/>
        <v>0</v>
      </c>
      <c r="L225" s="199"/>
      <c r="M225" s="199"/>
      <c r="N225" s="152" t="str">
        <f t="shared" si="82"/>
        <v/>
      </c>
      <c r="O225" s="150">
        <f t="shared" si="83"/>
        <v>0</v>
      </c>
      <c r="P225" s="151">
        <f t="shared" si="84"/>
        <v>0</v>
      </c>
      <c r="Q225" s="199"/>
      <c r="R225" s="199"/>
      <c r="S225" s="151">
        <f t="shared" si="85"/>
        <v>0</v>
      </c>
      <c r="T225" s="199"/>
      <c r="U225" s="199"/>
      <c r="V225" s="199"/>
      <c r="W225" s="151">
        <f t="shared" si="76"/>
        <v>0</v>
      </c>
      <c r="X225" s="199"/>
      <c r="Y225" s="199"/>
      <c r="Z225" s="152" t="str">
        <f t="shared" si="86"/>
        <v/>
      </c>
      <c r="AA225" s="150">
        <f t="shared" si="91"/>
        <v>0</v>
      </c>
      <c r="AB225" s="151">
        <f t="shared" si="92"/>
        <v>0</v>
      </c>
      <c r="AC225" s="199"/>
      <c r="AD225" s="199"/>
      <c r="AE225" s="151">
        <f t="shared" si="93"/>
        <v>0</v>
      </c>
      <c r="AF225" s="202"/>
      <c r="AG225" s="333"/>
      <c r="AH225" s="202"/>
      <c r="AI225" s="333"/>
      <c r="AJ225" s="202"/>
      <c r="AK225" s="333"/>
      <c r="AL225" s="151">
        <f t="shared" si="94"/>
        <v>0</v>
      </c>
      <c r="AM225" s="199"/>
      <c r="AN225" s="199"/>
      <c r="AO225" s="167">
        <f t="shared" si="77"/>
        <v>0</v>
      </c>
      <c r="AP225" s="167">
        <f t="shared" si="78"/>
        <v>0</v>
      </c>
      <c r="AQ225" s="152" t="str">
        <f t="shared" si="74"/>
        <v/>
      </c>
      <c r="AR225" s="207">
        <f t="shared" si="75"/>
        <v>0</v>
      </c>
      <c r="AS225" s="167">
        <f t="shared" si="87"/>
        <v>0</v>
      </c>
      <c r="AT225" s="167">
        <f>IFERROR((AR225/SUM('4_Структура пл.соб.'!$F$4:$F$6))*100,0)</f>
        <v>0</v>
      </c>
      <c r="AU225" s="207">
        <f>IFERROR(AF225+(SUM($AC225:$AD225)/100*($AE$14/$AB$14*100))/'4_Структура пл.соб.'!$B$7*'4_Структура пл.соб.'!$B$4,0)</f>
        <v>0</v>
      </c>
      <c r="AV225" s="167">
        <f>IFERROR(AU225/'5_Розрахунок тарифів'!$H$7,0)</f>
        <v>0</v>
      </c>
      <c r="AW225" s="167">
        <f>IFERROR((AU225/SUM('4_Структура пл.соб.'!$F$4:$F$6))*100,0)</f>
        <v>0</v>
      </c>
      <c r="AX225" s="207">
        <f>IFERROR(AH225+(SUM($AC225:$AD225)/100*($AE$14/$AB$14*100))/'4_Структура пл.соб.'!$B$7*'4_Структура пл.соб.'!$B$5,0)</f>
        <v>0</v>
      </c>
      <c r="AY225" s="167">
        <f>IFERROR(AX225/'5_Розрахунок тарифів'!$L$7,0)</f>
        <v>0</v>
      </c>
      <c r="AZ225" s="167">
        <f>IFERROR((AX225/SUM('4_Структура пл.соб.'!$F$4:$F$6))*100,0)</f>
        <v>0</v>
      </c>
      <c r="BA225" s="207">
        <f>IFERROR(AJ225+(SUM($AC225:$AD225)/100*($AE$14/$AB$14*100))/'4_Структура пл.соб.'!$B$7*'4_Структура пл.соб.'!$B$6,0)</f>
        <v>0</v>
      </c>
      <c r="BB225" s="167">
        <f>IFERROR(BA225/'5_Розрахунок тарифів'!$P$7,0)</f>
        <v>0</v>
      </c>
      <c r="BC225" s="167">
        <f>IFERROR((BA225/SUM('4_Структура пл.соб.'!$F$4:$F$6))*100,0)</f>
        <v>0</v>
      </c>
      <c r="BD225" s="167">
        <f t="shared" si="88"/>
        <v>0</v>
      </c>
      <c r="BE225" s="167">
        <f t="shared" si="89"/>
        <v>0</v>
      </c>
      <c r="BF225" s="203"/>
      <c r="BG225" s="203"/>
    </row>
    <row r="226" spans="1:59" s="118" customFormat="1" x14ac:dyDescent="0.25">
      <c r="A226" s="128" t="str">
        <f>IF(ISBLANK(B226),"",COUNTA($B$11:B226))</f>
        <v/>
      </c>
      <c r="B226" s="200"/>
      <c r="C226" s="150">
        <f t="shared" si="79"/>
        <v>0</v>
      </c>
      <c r="D226" s="151">
        <f t="shared" si="80"/>
        <v>0</v>
      </c>
      <c r="E226" s="199"/>
      <c r="F226" s="199"/>
      <c r="G226" s="151">
        <f t="shared" si="81"/>
        <v>0</v>
      </c>
      <c r="H226" s="199"/>
      <c r="I226" s="199"/>
      <c r="J226" s="199"/>
      <c r="K226" s="151">
        <f t="shared" si="90"/>
        <v>0</v>
      </c>
      <c r="L226" s="199"/>
      <c r="M226" s="199"/>
      <c r="N226" s="152" t="str">
        <f t="shared" si="82"/>
        <v/>
      </c>
      <c r="O226" s="150">
        <f t="shared" si="83"/>
        <v>0</v>
      </c>
      <c r="P226" s="151">
        <f t="shared" si="84"/>
        <v>0</v>
      </c>
      <c r="Q226" s="199"/>
      <c r="R226" s="199"/>
      <c r="S226" s="151">
        <f t="shared" si="85"/>
        <v>0</v>
      </c>
      <c r="T226" s="199"/>
      <c r="U226" s="199"/>
      <c r="V226" s="199"/>
      <c r="W226" s="151">
        <f t="shared" si="76"/>
        <v>0</v>
      </c>
      <c r="X226" s="199"/>
      <c r="Y226" s="199"/>
      <c r="Z226" s="152" t="str">
        <f t="shared" si="86"/>
        <v/>
      </c>
      <c r="AA226" s="150">
        <f t="shared" si="91"/>
        <v>0</v>
      </c>
      <c r="AB226" s="151">
        <f t="shared" si="92"/>
        <v>0</v>
      </c>
      <c r="AC226" s="199"/>
      <c r="AD226" s="199"/>
      <c r="AE226" s="151">
        <f t="shared" si="93"/>
        <v>0</v>
      </c>
      <c r="AF226" s="202"/>
      <c r="AG226" s="333"/>
      <c r="AH226" s="202"/>
      <c r="AI226" s="333"/>
      <c r="AJ226" s="202"/>
      <c r="AK226" s="333"/>
      <c r="AL226" s="151">
        <f t="shared" si="94"/>
        <v>0</v>
      </c>
      <c r="AM226" s="199"/>
      <c r="AN226" s="199"/>
      <c r="AO226" s="167">
        <f t="shared" si="77"/>
        <v>0</v>
      </c>
      <c r="AP226" s="167">
        <f t="shared" si="78"/>
        <v>0</v>
      </c>
      <c r="AQ226" s="152" t="str">
        <f t="shared" si="74"/>
        <v/>
      </c>
      <c r="AR226" s="207">
        <f t="shared" si="75"/>
        <v>0</v>
      </c>
      <c r="AS226" s="167">
        <f t="shared" si="87"/>
        <v>0</v>
      </c>
      <c r="AT226" s="167">
        <f>IFERROR((AR226/SUM('4_Структура пл.соб.'!$F$4:$F$6))*100,0)</f>
        <v>0</v>
      </c>
      <c r="AU226" s="207">
        <f>IFERROR(AF226+(SUM($AC226:$AD226)/100*($AE$14/$AB$14*100))/'4_Структура пл.соб.'!$B$7*'4_Структура пл.соб.'!$B$4,0)</f>
        <v>0</v>
      </c>
      <c r="AV226" s="167">
        <f>IFERROR(AU226/'5_Розрахунок тарифів'!$H$7,0)</f>
        <v>0</v>
      </c>
      <c r="AW226" s="167">
        <f>IFERROR((AU226/SUM('4_Структура пл.соб.'!$F$4:$F$6))*100,0)</f>
        <v>0</v>
      </c>
      <c r="AX226" s="207">
        <f>IFERROR(AH226+(SUM($AC226:$AD226)/100*($AE$14/$AB$14*100))/'4_Структура пл.соб.'!$B$7*'4_Структура пл.соб.'!$B$5,0)</f>
        <v>0</v>
      </c>
      <c r="AY226" s="167">
        <f>IFERROR(AX226/'5_Розрахунок тарифів'!$L$7,0)</f>
        <v>0</v>
      </c>
      <c r="AZ226" s="167">
        <f>IFERROR((AX226/SUM('4_Структура пл.соб.'!$F$4:$F$6))*100,0)</f>
        <v>0</v>
      </c>
      <c r="BA226" s="207">
        <f>IFERROR(AJ226+(SUM($AC226:$AD226)/100*($AE$14/$AB$14*100))/'4_Структура пл.соб.'!$B$7*'4_Структура пл.соб.'!$B$6,0)</f>
        <v>0</v>
      </c>
      <c r="BB226" s="167">
        <f>IFERROR(BA226/'5_Розрахунок тарифів'!$P$7,0)</f>
        <v>0</v>
      </c>
      <c r="BC226" s="167">
        <f>IFERROR((BA226/SUM('4_Структура пл.соб.'!$F$4:$F$6))*100,0)</f>
        <v>0</v>
      </c>
      <c r="BD226" s="167">
        <f t="shared" si="88"/>
        <v>0</v>
      </c>
      <c r="BE226" s="167">
        <f t="shared" si="89"/>
        <v>0</v>
      </c>
      <c r="BF226" s="203"/>
      <c r="BG226" s="203"/>
    </row>
    <row r="227" spans="1:59" s="118" customFormat="1" x14ac:dyDescent="0.25">
      <c r="A227" s="128" t="str">
        <f>IF(ISBLANK(B227),"",COUNTA($B$11:B227))</f>
        <v/>
      </c>
      <c r="B227" s="200"/>
      <c r="C227" s="150">
        <f t="shared" si="79"/>
        <v>0</v>
      </c>
      <c r="D227" s="151">
        <f t="shared" si="80"/>
        <v>0</v>
      </c>
      <c r="E227" s="199"/>
      <c r="F227" s="199"/>
      <c r="G227" s="151">
        <f t="shared" si="81"/>
        <v>0</v>
      </c>
      <c r="H227" s="199"/>
      <c r="I227" s="199"/>
      <c r="J227" s="199"/>
      <c r="K227" s="151">
        <f t="shared" si="90"/>
        <v>0</v>
      </c>
      <c r="L227" s="199"/>
      <c r="M227" s="199"/>
      <c r="N227" s="152" t="str">
        <f t="shared" si="82"/>
        <v/>
      </c>
      <c r="O227" s="150">
        <f t="shared" si="83"/>
        <v>0</v>
      </c>
      <c r="P227" s="151">
        <f t="shared" si="84"/>
        <v>0</v>
      </c>
      <c r="Q227" s="199"/>
      <c r="R227" s="199"/>
      <c r="S227" s="151">
        <f t="shared" si="85"/>
        <v>0</v>
      </c>
      <c r="T227" s="199"/>
      <c r="U227" s="199"/>
      <c r="V227" s="199"/>
      <c r="W227" s="151">
        <f t="shared" si="76"/>
        <v>0</v>
      </c>
      <c r="X227" s="199"/>
      <c r="Y227" s="199"/>
      <c r="Z227" s="152" t="str">
        <f t="shared" si="86"/>
        <v/>
      </c>
      <c r="AA227" s="150">
        <f t="shared" si="91"/>
        <v>0</v>
      </c>
      <c r="AB227" s="151">
        <f t="shared" si="92"/>
        <v>0</v>
      </c>
      <c r="AC227" s="199"/>
      <c r="AD227" s="199"/>
      <c r="AE227" s="151">
        <f t="shared" si="93"/>
        <v>0</v>
      </c>
      <c r="AF227" s="202"/>
      <c r="AG227" s="333"/>
      <c r="AH227" s="202"/>
      <c r="AI227" s="333"/>
      <c r="AJ227" s="202"/>
      <c r="AK227" s="333"/>
      <c r="AL227" s="151">
        <f t="shared" si="94"/>
        <v>0</v>
      </c>
      <c r="AM227" s="199"/>
      <c r="AN227" s="199"/>
      <c r="AO227" s="167">
        <f t="shared" si="77"/>
        <v>0</v>
      </c>
      <c r="AP227" s="167">
        <f t="shared" si="78"/>
        <v>0</v>
      </c>
      <c r="AQ227" s="152" t="str">
        <f t="shared" si="74"/>
        <v/>
      </c>
      <c r="AR227" s="207">
        <f t="shared" si="75"/>
        <v>0</v>
      </c>
      <c r="AS227" s="167">
        <f t="shared" si="87"/>
        <v>0</v>
      </c>
      <c r="AT227" s="167">
        <f>IFERROR((AR227/SUM('4_Структура пл.соб.'!$F$4:$F$6))*100,0)</f>
        <v>0</v>
      </c>
      <c r="AU227" s="207">
        <f>IFERROR(AF227+(SUM($AC227:$AD227)/100*($AE$14/$AB$14*100))/'4_Структура пл.соб.'!$B$7*'4_Структура пл.соб.'!$B$4,0)</f>
        <v>0</v>
      </c>
      <c r="AV227" s="167">
        <f>IFERROR(AU227/'5_Розрахунок тарифів'!$H$7,0)</f>
        <v>0</v>
      </c>
      <c r="AW227" s="167">
        <f>IFERROR((AU227/SUM('4_Структура пл.соб.'!$F$4:$F$6))*100,0)</f>
        <v>0</v>
      </c>
      <c r="AX227" s="207">
        <f>IFERROR(AH227+(SUM($AC227:$AD227)/100*($AE$14/$AB$14*100))/'4_Структура пл.соб.'!$B$7*'4_Структура пл.соб.'!$B$5,0)</f>
        <v>0</v>
      </c>
      <c r="AY227" s="167">
        <f>IFERROR(AX227/'5_Розрахунок тарифів'!$L$7,0)</f>
        <v>0</v>
      </c>
      <c r="AZ227" s="167">
        <f>IFERROR((AX227/SUM('4_Структура пл.соб.'!$F$4:$F$6))*100,0)</f>
        <v>0</v>
      </c>
      <c r="BA227" s="207">
        <f>IFERROR(AJ227+(SUM($AC227:$AD227)/100*($AE$14/$AB$14*100))/'4_Структура пл.соб.'!$B$7*'4_Структура пл.соб.'!$B$6,0)</f>
        <v>0</v>
      </c>
      <c r="BB227" s="167">
        <f>IFERROR(BA227/'5_Розрахунок тарифів'!$P$7,0)</f>
        <v>0</v>
      </c>
      <c r="BC227" s="167">
        <f>IFERROR((BA227/SUM('4_Структура пл.соб.'!$F$4:$F$6))*100,0)</f>
        <v>0</v>
      </c>
      <c r="BD227" s="167">
        <f t="shared" si="88"/>
        <v>0</v>
      </c>
      <c r="BE227" s="167">
        <f t="shared" si="89"/>
        <v>0</v>
      </c>
      <c r="BF227" s="203"/>
      <c r="BG227" s="203"/>
    </row>
    <row r="228" spans="1:59" s="118" customFormat="1" x14ac:dyDescent="0.25">
      <c r="A228" s="128" t="str">
        <f>IF(ISBLANK(B228),"",COUNTA($B$11:B228))</f>
        <v/>
      </c>
      <c r="B228" s="200"/>
      <c r="C228" s="150">
        <f t="shared" si="79"/>
        <v>0</v>
      </c>
      <c r="D228" s="151">
        <f t="shared" si="80"/>
        <v>0</v>
      </c>
      <c r="E228" s="199"/>
      <c r="F228" s="199"/>
      <c r="G228" s="151">
        <f t="shared" si="81"/>
        <v>0</v>
      </c>
      <c r="H228" s="199"/>
      <c r="I228" s="199"/>
      <c r="J228" s="199"/>
      <c r="K228" s="151">
        <f t="shared" si="90"/>
        <v>0</v>
      </c>
      <c r="L228" s="199"/>
      <c r="M228" s="199"/>
      <c r="N228" s="152" t="str">
        <f t="shared" si="82"/>
        <v/>
      </c>
      <c r="O228" s="150">
        <f t="shared" si="83"/>
        <v>0</v>
      </c>
      <c r="P228" s="151">
        <f t="shared" si="84"/>
        <v>0</v>
      </c>
      <c r="Q228" s="199"/>
      <c r="R228" s="199"/>
      <c r="S228" s="151">
        <f t="shared" si="85"/>
        <v>0</v>
      </c>
      <c r="T228" s="199"/>
      <c r="U228" s="199"/>
      <c r="V228" s="199"/>
      <c r="W228" s="151">
        <f t="shared" si="76"/>
        <v>0</v>
      </c>
      <c r="X228" s="199"/>
      <c r="Y228" s="199"/>
      <c r="Z228" s="152" t="str">
        <f t="shared" si="86"/>
        <v/>
      </c>
      <c r="AA228" s="150">
        <f t="shared" si="91"/>
        <v>0</v>
      </c>
      <c r="AB228" s="151">
        <f t="shared" si="92"/>
        <v>0</v>
      </c>
      <c r="AC228" s="199"/>
      <c r="AD228" s="199"/>
      <c r="AE228" s="151">
        <f t="shared" si="93"/>
        <v>0</v>
      </c>
      <c r="AF228" s="202"/>
      <c r="AG228" s="333"/>
      <c r="AH228" s="202"/>
      <c r="AI228" s="333"/>
      <c r="AJ228" s="202"/>
      <c r="AK228" s="333"/>
      <c r="AL228" s="151">
        <f t="shared" si="94"/>
        <v>0</v>
      </c>
      <c r="AM228" s="199"/>
      <c r="AN228" s="199"/>
      <c r="AO228" s="167">
        <f t="shared" si="77"/>
        <v>0</v>
      </c>
      <c r="AP228" s="167">
        <f t="shared" si="78"/>
        <v>0</v>
      </c>
      <c r="AQ228" s="152" t="str">
        <f t="shared" si="74"/>
        <v/>
      </c>
      <c r="AR228" s="207">
        <f t="shared" si="75"/>
        <v>0</v>
      </c>
      <c r="AS228" s="167">
        <f t="shared" si="87"/>
        <v>0</v>
      </c>
      <c r="AT228" s="167">
        <f>IFERROR((AR228/SUM('4_Структура пл.соб.'!$F$4:$F$6))*100,0)</f>
        <v>0</v>
      </c>
      <c r="AU228" s="207">
        <f>IFERROR(AF228+(SUM($AC228:$AD228)/100*($AE$14/$AB$14*100))/'4_Структура пл.соб.'!$B$7*'4_Структура пл.соб.'!$B$4,0)</f>
        <v>0</v>
      </c>
      <c r="AV228" s="167">
        <f>IFERROR(AU228/'5_Розрахунок тарифів'!$H$7,0)</f>
        <v>0</v>
      </c>
      <c r="AW228" s="167">
        <f>IFERROR((AU228/SUM('4_Структура пл.соб.'!$F$4:$F$6))*100,0)</f>
        <v>0</v>
      </c>
      <c r="AX228" s="207">
        <f>IFERROR(AH228+(SUM($AC228:$AD228)/100*($AE$14/$AB$14*100))/'4_Структура пл.соб.'!$B$7*'4_Структура пл.соб.'!$B$5,0)</f>
        <v>0</v>
      </c>
      <c r="AY228" s="167">
        <f>IFERROR(AX228/'5_Розрахунок тарифів'!$L$7,0)</f>
        <v>0</v>
      </c>
      <c r="AZ228" s="167">
        <f>IFERROR((AX228/SUM('4_Структура пл.соб.'!$F$4:$F$6))*100,0)</f>
        <v>0</v>
      </c>
      <c r="BA228" s="207">
        <f>IFERROR(AJ228+(SUM($AC228:$AD228)/100*($AE$14/$AB$14*100))/'4_Структура пл.соб.'!$B$7*'4_Структура пл.соб.'!$B$6,0)</f>
        <v>0</v>
      </c>
      <c r="BB228" s="167">
        <f>IFERROR(BA228/'5_Розрахунок тарифів'!$P$7,0)</f>
        <v>0</v>
      </c>
      <c r="BC228" s="167">
        <f>IFERROR((BA228/SUM('4_Структура пл.соб.'!$F$4:$F$6))*100,0)</f>
        <v>0</v>
      </c>
      <c r="BD228" s="167">
        <f t="shared" si="88"/>
        <v>0</v>
      </c>
      <c r="BE228" s="167">
        <f t="shared" si="89"/>
        <v>0</v>
      </c>
      <c r="BF228" s="203"/>
      <c r="BG228" s="203"/>
    </row>
    <row r="229" spans="1:59" s="118" customFormat="1" x14ac:dyDescent="0.25">
      <c r="A229" s="128" t="str">
        <f>IF(ISBLANK(B229),"",COUNTA($B$11:B229))</f>
        <v/>
      </c>
      <c r="B229" s="200"/>
      <c r="C229" s="150">
        <f t="shared" si="79"/>
        <v>0</v>
      </c>
      <c r="D229" s="151">
        <f t="shared" si="80"/>
        <v>0</v>
      </c>
      <c r="E229" s="199"/>
      <c r="F229" s="199"/>
      <c r="G229" s="151">
        <f t="shared" si="81"/>
        <v>0</v>
      </c>
      <c r="H229" s="199"/>
      <c r="I229" s="199"/>
      <c r="J229" s="199"/>
      <c r="K229" s="151">
        <f t="shared" si="90"/>
        <v>0</v>
      </c>
      <c r="L229" s="199"/>
      <c r="M229" s="199"/>
      <c r="N229" s="152" t="str">
        <f t="shared" si="82"/>
        <v/>
      </c>
      <c r="O229" s="150">
        <f t="shared" si="83"/>
        <v>0</v>
      </c>
      <c r="P229" s="151">
        <f t="shared" si="84"/>
        <v>0</v>
      </c>
      <c r="Q229" s="199"/>
      <c r="R229" s="199"/>
      <c r="S229" s="151">
        <f t="shared" si="85"/>
        <v>0</v>
      </c>
      <c r="T229" s="199"/>
      <c r="U229" s="199"/>
      <c r="V229" s="199"/>
      <c r="W229" s="151">
        <f t="shared" si="76"/>
        <v>0</v>
      </c>
      <c r="X229" s="199"/>
      <c r="Y229" s="199"/>
      <c r="Z229" s="152" t="str">
        <f t="shared" si="86"/>
        <v/>
      </c>
      <c r="AA229" s="150">
        <f t="shared" si="91"/>
        <v>0</v>
      </c>
      <c r="AB229" s="151">
        <f t="shared" si="92"/>
        <v>0</v>
      </c>
      <c r="AC229" s="199"/>
      <c r="AD229" s="199"/>
      <c r="AE229" s="151">
        <f t="shared" si="93"/>
        <v>0</v>
      </c>
      <c r="AF229" s="202"/>
      <c r="AG229" s="333"/>
      <c r="AH229" s="202"/>
      <c r="AI229" s="333"/>
      <c r="AJ229" s="202"/>
      <c r="AK229" s="333"/>
      <c r="AL229" s="151">
        <f t="shared" si="94"/>
        <v>0</v>
      </c>
      <c r="AM229" s="199"/>
      <c r="AN229" s="199"/>
      <c r="AO229" s="167">
        <f t="shared" si="77"/>
        <v>0</v>
      </c>
      <c r="AP229" s="167">
        <f t="shared" si="78"/>
        <v>0</v>
      </c>
      <c r="AQ229" s="152" t="str">
        <f t="shared" si="74"/>
        <v/>
      </c>
      <c r="AR229" s="207">
        <f t="shared" si="75"/>
        <v>0</v>
      </c>
      <c r="AS229" s="167">
        <f t="shared" si="87"/>
        <v>0</v>
      </c>
      <c r="AT229" s="167">
        <f>IFERROR((AR229/SUM('4_Структура пл.соб.'!$F$4:$F$6))*100,0)</f>
        <v>0</v>
      </c>
      <c r="AU229" s="207">
        <f>IFERROR(AF229+(SUM($AC229:$AD229)/100*($AE$14/$AB$14*100))/'4_Структура пл.соб.'!$B$7*'4_Структура пл.соб.'!$B$4,0)</f>
        <v>0</v>
      </c>
      <c r="AV229" s="167">
        <f>IFERROR(AU229/'5_Розрахунок тарифів'!$H$7,0)</f>
        <v>0</v>
      </c>
      <c r="AW229" s="167">
        <f>IFERROR((AU229/SUM('4_Структура пл.соб.'!$F$4:$F$6))*100,0)</f>
        <v>0</v>
      </c>
      <c r="AX229" s="207">
        <f>IFERROR(AH229+(SUM($AC229:$AD229)/100*($AE$14/$AB$14*100))/'4_Структура пл.соб.'!$B$7*'4_Структура пл.соб.'!$B$5,0)</f>
        <v>0</v>
      </c>
      <c r="AY229" s="167">
        <f>IFERROR(AX229/'5_Розрахунок тарифів'!$L$7,0)</f>
        <v>0</v>
      </c>
      <c r="AZ229" s="167">
        <f>IFERROR((AX229/SUM('4_Структура пл.соб.'!$F$4:$F$6))*100,0)</f>
        <v>0</v>
      </c>
      <c r="BA229" s="207">
        <f>IFERROR(AJ229+(SUM($AC229:$AD229)/100*($AE$14/$AB$14*100))/'4_Структура пл.соб.'!$B$7*'4_Структура пл.соб.'!$B$6,0)</f>
        <v>0</v>
      </c>
      <c r="BB229" s="167">
        <f>IFERROR(BA229/'5_Розрахунок тарифів'!$P$7,0)</f>
        <v>0</v>
      </c>
      <c r="BC229" s="167">
        <f>IFERROR((BA229/SUM('4_Структура пл.соб.'!$F$4:$F$6))*100,0)</f>
        <v>0</v>
      </c>
      <c r="BD229" s="167">
        <f t="shared" si="88"/>
        <v>0</v>
      </c>
      <c r="BE229" s="167">
        <f t="shared" si="89"/>
        <v>0</v>
      </c>
      <c r="BF229" s="203"/>
      <c r="BG229" s="203"/>
    </row>
    <row r="230" spans="1:59" s="118" customFormat="1" x14ac:dyDescent="0.25">
      <c r="A230" s="128" t="str">
        <f>IF(ISBLANK(B230),"",COUNTA($B$11:B230))</f>
        <v/>
      </c>
      <c r="B230" s="200"/>
      <c r="C230" s="150">
        <f t="shared" si="79"/>
        <v>0</v>
      </c>
      <c r="D230" s="151">
        <f t="shared" si="80"/>
        <v>0</v>
      </c>
      <c r="E230" s="199"/>
      <c r="F230" s="199"/>
      <c r="G230" s="151">
        <f t="shared" si="81"/>
        <v>0</v>
      </c>
      <c r="H230" s="199"/>
      <c r="I230" s="199"/>
      <c r="J230" s="199"/>
      <c r="K230" s="151">
        <f t="shared" si="90"/>
        <v>0</v>
      </c>
      <c r="L230" s="199"/>
      <c r="M230" s="199"/>
      <c r="N230" s="152" t="str">
        <f t="shared" si="82"/>
        <v/>
      </c>
      <c r="O230" s="150">
        <f t="shared" si="83"/>
        <v>0</v>
      </c>
      <c r="P230" s="151">
        <f t="shared" si="84"/>
        <v>0</v>
      </c>
      <c r="Q230" s="199"/>
      <c r="R230" s="199"/>
      <c r="S230" s="151">
        <f t="shared" si="85"/>
        <v>0</v>
      </c>
      <c r="T230" s="199"/>
      <c r="U230" s="199"/>
      <c r="V230" s="199"/>
      <c r="W230" s="151">
        <f t="shared" si="76"/>
        <v>0</v>
      </c>
      <c r="X230" s="199"/>
      <c r="Y230" s="199"/>
      <c r="Z230" s="152" t="str">
        <f t="shared" si="86"/>
        <v/>
      </c>
      <c r="AA230" s="150">
        <f t="shared" si="91"/>
        <v>0</v>
      </c>
      <c r="AB230" s="151">
        <f t="shared" si="92"/>
        <v>0</v>
      </c>
      <c r="AC230" s="199"/>
      <c r="AD230" s="199"/>
      <c r="AE230" s="151">
        <f t="shared" si="93"/>
        <v>0</v>
      </c>
      <c r="AF230" s="202"/>
      <c r="AG230" s="333"/>
      <c r="AH230" s="202"/>
      <c r="AI230" s="333"/>
      <c r="AJ230" s="202"/>
      <c r="AK230" s="333"/>
      <c r="AL230" s="151">
        <f t="shared" si="94"/>
        <v>0</v>
      </c>
      <c r="AM230" s="199"/>
      <c r="AN230" s="199"/>
      <c r="AO230" s="167">
        <f t="shared" si="77"/>
        <v>0</v>
      </c>
      <c r="AP230" s="167">
        <f t="shared" si="78"/>
        <v>0</v>
      </c>
      <c r="AQ230" s="152" t="str">
        <f t="shared" si="74"/>
        <v/>
      </c>
      <c r="AR230" s="207">
        <f t="shared" si="75"/>
        <v>0</v>
      </c>
      <c r="AS230" s="167">
        <f t="shared" si="87"/>
        <v>0</v>
      </c>
      <c r="AT230" s="167">
        <f>IFERROR((AR230/SUM('4_Структура пл.соб.'!$F$4:$F$6))*100,0)</f>
        <v>0</v>
      </c>
      <c r="AU230" s="207">
        <f>IFERROR(AF230+(SUM($AC230:$AD230)/100*($AE$14/$AB$14*100))/'4_Структура пл.соб.'!$B$7*'4_Структура пл.соб.'!$B$4,0)</f>
        <v>0</v>
      </c>
      <c r="AV230" s="167">
        <f>IFERROR(AU230/'5_Розрахунок тарифів'!$H$7,0)</f>
        <v>0</v>
      </c>
      <c r="AW230" s="167">
        <f>IFERROR((AU230/SUM('4_Структура пл.соб.'!$F$4:$F$6))*100,0)</f>
        <v>0</v>
      </c>
      <c r="AX230" s="207">
        <f>IFERROR(AH230+(SUM($AC230:$AD230)/100*($AE$14/$AB$14*100))/'4_Структура пл.соб.'!$B$7*'4_Структура пл.соб.'!$B$5,0)</f>
        <v>0</v>
      </c>
      <c r="AY230" s="167">
        <f>IFERROR(AX230/'5_Розрахунок тарифів'!$L$7,0)</f>
        <v>0</v>
      </c>
      <c r="AZ230" s="167">
        <f>IFERROR((AX230/SUM('4_Структура пл.соб.'!$F$4:$F$6))*100,0)</f>
        <v>0</v>
      </c>
      <c r="BA230" s="207">
        <f>IFERROR(AJ230+(SUM($AC230:$AD230)/100*($AE$14/$AB$14*100))/'4_Структура пл.соб.'!$B$7*'4_Структура пл.соб.'!$B$6,0)</f>
        <v>0</v>
      </c>
      <c r="BB230" s="167">
        <f>IFERROR(BA230/'5_Розрахунок тарифів'!$P$7,0)</f>
        <v>0</v>
      </c>
      <c r="BC230" s="167">
        <f>IFERROR((BA230/SUM('4_Структура пл.соб.'!$F$4:$F$6))*100,0)</f>
        <v>0</v>
      </c>
      <c r="BD230" s="167">
        <f t="shared" si="88"/>
        <v>0</v>
      </c>
      <c r="BE230" s="167">
        <f t="shared" si="89"/>
        <v>0</v>
      </c>
      <c r="BF230" s="203"/>
      <c r="BG230" s="203"/>
    </row>
    <row r="231" spans="1:59" s="118" customFormat="1" x14ac:dyDescent="0.25">
      <c r="A231" s="128" t="str">
        <f>IF(ISBLANK(B231),"",COUNTA($B$11:B231))</f>
        <v/>
      </c>
      <c r="B231" s="200"/>
      <c r="C231" s="150">
        <f t="shared" si="79"/>
        <v>0</v>
      </c>
      <c r="D231" s="151">
        <f t="shared" si="80"/>
        <v>0</v>
      </c>
      <c r="E231" s="199"/>
      <c r="F231" s="199"/>
      <c r="G231" s="151">
        <f t="shared" si="81"/>
        <v>0</v>
      </c>
      <c r="H231" s="199"/>
      <c r="I231" s="199"/>
      <c r="J231" s="199"/>
      <c r="K231" s="151">
        <f t="shared" si="90"/>
        <v>0</v>
      </c>
      <c r="L231" s="199"/>
      <c r="M231" s="199"/>
      <c r="N231" s="152" t="str">
        <f t="shared" si="82"/>
        <v/>
      </c>
      <c r="O231" s="150">
        <f t="shared" si="83"/>
        <v>0</v>
      </c>
      <c r="P231" s="151">
        <f t="shared" si="84"/>
        <v>0</v>
      </c>
      <c r="Q231" s="199"/>
      <c r="R231" s="199"/>
      <c r="S231" s="151">
        <f t="shared" si="85"/>
        <v>0</v>
      </c>
      <c r="T231" s="199"/>
      <c r="U231" s="199"/>
      <c r="V231" s="199"/>
      <c r="W231" s="151">
        <f t="shared" si="76"/>
        <v>0</v>
      </c>
      <c r="X231" s="199"/>
      <c r="Y231" s="199"/>
      <c r="Z231" s="152" t="str">
        <f t="shared" si="86"/>
        <v/>
      </c>
      <c r="AA231" s="150">
        <f t="shared" si="91"/>
        <v>0</v>
      </c>
      <c r="AB231" s="151">
        <f t="shared" si="92"/>
        <v>0</v>
      </c>
      <c r="AC231" s="199"/>
      <c r="AD231" s="199"/>
      <c r="AE231" s="151">
        <f t="shared" si="93"/>
        <v>0</v>
      </c>
      <c r="AF231" s="202"/>
      <c r="AG231" s="333"/>
      <c r="AH231" s="202"/>
      <c r="AI231" s="333"/>
      <c r="AJ231" s="202"/>
      <c r="AK231" s="333"/>
      <c r="AL231" s="151">
        <f t="shared" si="94"/>
        <v>0</v>
      </c>
      <c r="AM231" s="199"/>
      <c r="AN231" s="199"/>
      <c r="AO231" s="167">
        <f t="shared" si="77"/>
        <v>0</v>
      </c>
      <c r="AP231" s="167">
        <f t="shared" si="78"/>
        <v>0</v>
      </c>
      <c r="AQ231" s="152" t="str">
        <f t="shared" si="74"/>
        <v/>
      </c>
      <c r="AR231" s="207">
        <f t="shared" si="75"/>
        <v>0</v>
      </c>
      <c r="AS231" s="167">
        <f t="shared" si="87"/>
        <v>0</v>
      </c>
      <c r="AT231" s="167">
        <f>IFERROR((AR231/SUM('4_Структура пл.соб.'!$F$4:$F$6))*100,0)</f>
        <v>0</v>
      </c>
      <c r="AU231" s="207">
        <f>IFERROR(AF231+(SUM($AC231:$AD231)/100*($AE$14/$AB$14*100))/'4_Структура пл.соб.'!$B$7*'4_Структура пл.соб.'!$B$4,0)</f>
        <v>0</v>
      </c>
      <c r="AV231" s="167">
        <f>IFERROR(AU231/'5_Розрахунок тарифів'!$H$7,0)</f>
        <v>0</v>
      </c>
      <c r="AW231" s="167">
        <f>IFERROR((AU231/SUM('4_Структура пл.соб.'!$F$4:$F$6))*100,0)</f>
        <v>0</v>
      </c>
      <c r="AX231" s="207">
        <f>IFERROR(AH231+(SUM($AC231:$AD231)/100*($AE$14/$AB$14*100))/'4_Структура пл.соб.'!$B$7*'4_Структура пл.соб.'!$B$5,0)</f>
        <v>0</v>
      </c>
      <c r="AY231" s="167">
        <f>IFERROR(AX231/'5_Розрахунок тарифів'!$L$7,0)</f>
        <v>0</v>
      </c>
      <c r="AZ231" s="167">
        <f>IFERROR((AX231/SUM('4_Структура пл.соб.'!$F$4:$F$6))*100,0)</f>
        <v>0</v>
      </c>
      <c r="BA231" s="207">
        <f>IFERROR(AJ231+(SUM($AC231:$AD231)/100*($AE$14/$AB$14*100))/'4_Структура пл.соб.'!$B$7*'4_Структура пл.соб.'!$B$6,0)</f>
        <v>0</v>
      </c>
      <c r="BB231" s="167">
        <f>IFERROR(BA231/'5_Розрахунок тарифів'!$P$7,0)</f>
        <v>0</v>
      </c>
      <c r="BC231" s="167">
        <f>IFERROR((BA231/SUM('4_Структура пл.соб.'!$F$4:$F$6))*100,0)</f>
        <v>0</v>
      </c>
      <c r="BD231" s="167">
        <f t="shared" si="88"/>
        <v>0</v>
      </c>
      <c r="BE231" s="167">
        <f t="shared" si="89"/>
        <v>0</v>
      </c>
      <c r="BF231" s="203"/>
      <c r="BG231" s="203"/>
    </row>
    <row r="232" spans="1:59" s="118" customFormat="1" x14ac:dyDescent="0.25">
      <c r="A232" s="128" t="str">
        <f>IF(ISBLANK(B232),"",COUNTA($B$11:B232))</f>
        <v/>
      </c>
      <c r="B232" s="200"/>
      <c r="C232" s="150">
        <f t="shared" si="79"/>
        <v>0</v>
      </c>
      <c r="D232" s="151">
        <f t="shared" si="80"/>
        <v>0</v>
      </c>
      <c r="E232" s="199"/>
      <c r="F232" s="199"/>
      <c r="G232" s="151">
        <f t="shared" si="81"/>
        <v>0</v>
      </c>
      <c r="H232" s="199"/>
      <c r="I232" s="199"/>
      <c r="J232" s="199"/>
      <c r="K232" s="151">
        <f t="shared" si="90"/>
        <v>0</v>
      </c>
      <c r="L232" s="199"/>
      <c r="M232" s="199"/>
      <c r="N232" s="152" t="str">
        <f t="shared" si="82"/>
        <v/>
      </c>
      <c r="O232" s="150">
        <f t="shared" si="83"/>
        <v>0</v>
      </c>
      <c r="P232" s="151">
        <f t="shared" si="84"/>
        <v>0</v>
      </c>
      <c r="Q232" s="199"/>
      <c r="R232" s="199"/>
      <c r="S232" s="151">
        <f t="shared" si="85"/>
        <v>0</v>
      </c>
      <c r="T232" s="199"/>
      <c r="U232" s="199"/>
      <c r="V232" s="199"/>
      <c r="W232" s="151">
        <f t="shared" si="76"/>
        <v>0</v>
      </c>
      <c r="X232" s="199"/>
      <c r="Y232" s="199"/>
      <c r="Z232" s="152" t="str">
        <f t="shared" si="86"/>
        <v/>
      </c>
      <c r="AA232" s="150">
        <f t="shared" si="91"/>
        <v>0</v>
      </c>
      <c r="AB232" s="151">
        <f t="shared" si="92"/>
        <v>0</v>
      </c>
      <c r="AC232" s="199"/>
      <c r="AD232" s="199"/>
      <c r="AE232" s="151">
        <f t="shared" si="93"/>
        <v>0</v>
      </c>
      <c r="AF232" s="202"/>
      <c r="AG232" s="333"/>
      <c r="AH232" s="202"/>
      <c r="AI232" s="333"/>
      <c r="AJ232" s="202"/>
      <c r="AK232" s="333"/>
      <c r="AL232" s="151">
        <f t="shared" si="94"/>
        <v>0</v>
      </c>
      <c r="AM232" s="199"/>
      <c r="AN232" s="199"/>
      <c r="AO232" s="167">
        <f t="shared" si="77"/>
        <v>0</v>
      </c>
      <c r="AP232" s="167">
        <f t="shared" si="78"/>
        <v>0</v>
      </c>
      <c r="AQ232" s="152" t="str">
        <f t="shared" si="74"/>
        <v/>
      </c>
      <c r="AR232" s="207">
        <f t="shared" si="75"/>
        <v>0</v>
      </c>
      <c r="AS232" s="167">
        <f t="shared" si="87"/>
        <v>0</v>
      </c>
      <c r="AT232" s="167">
        <f>IFERROR((AR232/SUM('4_Структура пл.соб.'!$F$4:$F$6))*100,0)</f>
        <v>0</v>
      </c>
      <c r="AU232" s="207">
        <f>IFERROR(AF232+(SUM($AC232:$AD232)/100*($AE$14/$AB$14*100))/'4_Структура пл.соб.'!$B$7*'4_Структура пл.соб.'!$B$4,0)</f>
        <v>0</v>
      </c>
      <c r="AV232" s="167">
        <f>IFERROR(AU232/'5_Розрахунок тарифів'!$H$7,0)</f>
        <v>0</v>
      </c>
      <c r="AW232" s="167">
        <f>IFERROR((AU232/SUM('4_Структура пл.соб.'!$F$4:$F$6))*100,0)</f>
        <v>0</v>
      </c>
      <c r="AX232" s="207">
        <f>IFERROR(AH232+(SUM($AC232:$AD232)/100*($AE$14/$AB$14*100))/'4_Структура пл.соб.'!$B$7*'4_Структура пл.соб.'!$B$5,0)</f>
        <v>0</v>
      </c>
      <c r="AY232" s="167">
        <f>IFERROR(AX232/'5_Розрахунок тарифів'!$L$7,0)</f>
        <v>0</v>
      </c>
      <c r="AZ232" s="167">
        <f>IFERROR((AX232/SUM('4_Структура пл.соб.'!$F$4:$F$6))*100,0)</f>
        <v>0</v>
      </c>
      <c r="BA232" s="207">
        <f>IFERROR(AJ232+(SUM($AC232:$AD232)/100*($AE$14/$AB$14*100))/'4_Структура пл.соб.'!$B$7*'4_Структура пл.соб.'!$B$6,0)</f>
        <v>0</v>
      </c>
      <c r="BB232" s="167">
        <f>IFERROR(BA232/'5_Розрахунок тарифів'!$P$7,0)</f>
        <v>0</v>
      </c>
      <c r="BC232" s="167">
        <f>IFERROR((BA232/SUM('4_Структура пл.соб.'!$F$4:$F$6))*100,0)</f>
        <v>0</v>
      </c>
      <c r="BD232" s="167">
        <f t="shared" si="88"/>
        <v>0</v>
      </c>
      <c r="BE232" s="167">
        <f t="shared" si="89"/>
        <v>0</v>
      </c>
      <c r="BF232" s="203"/>
      <c r="BG232" s="203"/>
    </row>
    <row r="233" spans="1:59" s="118" customFormat="1" x14ac:dyDescent="0.25">
      <c r="A233" s="128" t="str">
        <f>IF(ISBLANK(B233),"",COUNTA($B$11:B233))</f>
        <v/>
      </c>
      <c r="B233" s="200"/>
      <c r="C233" s="150">
        <f t="shared" si="79"/>
        <v>0</v>
      </c>
      <c r="D233" s="151">
        <f t="shared" si="80"/>
        <v>0</v>
      </c>
      <c r="E233" s="199"/>
      <c r="F233" s="199"/>
      <c r="G233" s="151">
        <f t="shared" si="81"/>
        <v>0</v>
      </c>
      <c r="H233" s="199"/>
      <c r="I233" s="199"/>
      <c r="J233" s="199"/>
      <c r="K233" s="151">
        <f t="shared" si="90"/>
        <v>0</v>
      </c>
      <c r="L233" s="199"/>
      <c r="M233" s="199"/>
      <c r="N233" s="152" t="str">
        <f t="shared" si="82"/>
        <v/>
      </c>
      <c r="O233" s="150">
        <f t="shared" si="83"/>
        <v>0</v>
      </c>
      <c r="P233" s="151">
        <f t="shared" si="84"/>
        <v>0</v>
      </c>
      <c r="Q233" s="199"/>
      <c r="R233" s="199"/>
      <c r="S233" s="151">
        <f t="shared" si="85"/>
        <v>0</v>
      </c>
      <c r="T233" s="199"/>
      <c r="U233" s="199"/>
      <c r="V233" s="199"/>
      <c r="W233" s="151">
        <f t="shared" si="76"/>
        <v>0</v>
      </c>
      <c r="X233" s="199"/>
      <c r="Y233" s="199"/>
      <c r="Z233" s="152" t="str">
        <f t="shared" si="86"/>
        <v/>
      </c>
      <c r="AA233" s="150">
        <f t="shared" si="91"/>
        <v>0</v>
      </c>
      <c r="AB233" s="151">
        <f t="shared" si="92"/>
        <v>0</v>
      </c>
      <c r="AC233" s="199"/>
      <c r="AD233" s="199"/>
      <c r="AE233" s="151">
        <f t="shared" si="93"/>
        <v>0</v>
      </c>
      <c r="AF233" s="202"/>
      <c r="AG233" s="333"/>
      <c r="AH233" s="202"/>
      <c r="AI233" s="333"/>
      <c r="AJ233" s="202"/>
      <c r="AK233" s="333"/>
      <c r="AL233" s="151">
        <f t="shared" si="94"/>
        <v>0</v>
      </c>
      <c r="AM233" s="199"/>
      <c r="AN233" s="199"/>
      <c r="AO233" s="167">
        <f t="shared" si="77"/>
        <v>0</v>
      </c>
      <c r="AP233" s="167">
        <f t="shared" si="78"/>
        <v>0</v>
      </c>
      <c r="AQ233" s="152" t="str">
        <f t="shared" si="74"/>
        <v/>
      </c>
      <c r="AR233" s="207">
        <f t="shared" si="75"/>
        <v>0</v>
      </c>
      <c r="AS233" s="167">
        <f t="shared" si="87"/>
        <v>0</v>
      </c>
      <c r="AT233" s="167">
        <f>IFERROR((AR233/SUM('4_Структура пл.соб.'!$F$4:$F$6))*100,0)</f>
        <v>0</v>
      </c>
      <c r="AU233" s="207">
        <f>IFERROR(AF233+(SUM($AC233:$AD233)/100*($AE$14/$AB$14*100))/'4_Структура пл.соб.'!$B$7*'4_Структура пл.соб.'!$B$4,0)</f>
        <v>0</v>
      </c>
      <c r="AV233" s="167">
        <f>IFERROR(AU233/'5_Розрахунок тарифів'!$H$7,0)</f>
        <v>0</v>
      </c>
      <c r="AW233" s="167">
        <f>IFERROR((AU233/SUM('4_Структура пл.соб.'!$F$4:$F$6))*100,0)</f>
        <v>0</v>
      </c>
      <c r="AX233" s="207">
        <f>IFERROR(AH233+(SUM($AC233:$AD233)/100*($AE$14/$AB$14*100))/'4_Структура пл.соб.'!$B$7*'4_Структура пл.соб.'!$B$5,0)</f>
        <v>0</v>
      </c>
      <c r="AY233" s="167">
        <f>IFERROR(AX233/'5_Розрахунок тарифів'!$L$7,0)</f>
        <v>0</v>
      </c>
      <c r="AZ233" s="167">
        <f>IFERROR((AX233/SUM('4_Структура пл.соб.'!$F$4:$F$6))*100,0)</f>
        <v>0</v>
      </c>
      <c r="BA233" s="207">
        <f>IFERROR(AJ233+(SUM($AC233:$AD233)/100*($AE$14/$AB$14*100))/'4_Структура пл.соб.'!$B$7*'4_Структура пл.соб.'!$B$6,0)</f>
        <v>0</v>
      </c>
      <c r="BB233" s="167">
        <f>IFERROR(BA233/'5_Розрахунок тарифів'!$P$7,0)</f>
        <v>0</v>
      </c>
      <c r="BC233" s="167">
        <f>IFERROR((BA233/SUM('4_Структура пл.соб.'!$F$4:$F$6))*100,0)</f>
        <v>0</v>
      </c>
      <c r="BD233" s="167">
        <f t="shared" si="88"/>
        <v>0</v>
      </c>
      <c r="BE233" s="167">
        <f t="shared" si="89"/>
        <v>0</v>
      </c>
      <c r="BF233" s="203"/>
      <c r="BG233" s="203"/>
    </row>
    <row r="234" spans="1:59" s="118" customFormat="1" x14ac:dyDescent="0.25">
      <c r="A234" s="128" t="str">
        <f>IF(ISBLANK(B234),"",COUNTA($B$11:B234))</f>
        <v/>
      </c>
      <c r="B234" s="200"/>
      <c r="C234" s="150">
        <f t="shared" si="79"/>
        <v>0</v>
      </c>
      <c r="D234" s="151">
        <f t="shared" si="80"/>
        <v>0</v>
      </c>
      <c r="E234" s="199"/>
      <c r="F234" s="199"/>
      <c r="G234" s="151">
        <f t="shared" si="81"/>
        <v>0</v>
      </c>
      <c r="H234" s="199"/>
      <c r="I234" s="199"/>
      <c r="J234" s="199"/>
      <c r="K234" s="151">
        <f t="shared" si="90"/>
        <v>0</v>
      </c>
      <c r="L234" s="199"/>
      <c r="M234" s="199"/>
      <c r="N234" s="152" t="str">
        <f t="shared" si="82"/>
        <v/>
      </c>
      <c r="O234" s="150">
        <f t="shared" si="83"/>
        <v>0</v>
      </c>
      <c r="P234" s="151">
        <f t="shared" si="84"/>
        <v>0</v>
      </c>
      <c r="Q234" s="199"/>
      <c r="R234" s="199"/>
      <c r="S234" s="151">
        <f t="shared" si="85"/>
        <v>0</v>
      </c>
      <c r="T234" s="199"/>
      <c r="U234" s="199"/>
      <c r="V234" s="199"/>
      <c r="W234" s="151">
        <f t="shared" si="76"/>
        <v>0</v>
      </c>
      <c r="X234" s="199"/>
      <c r="Y234" s="199"/>
      <c r="Z234" s="152" t="str">
        <f t="shared" si="86"/>
        <v/>
      </c>
      <c r="AA234" s="150">
        <f t="shared" si="91"/>
        <v>0</v>
      </c>
      <c r="AB234" s="151">
        <f t="shared" si="92"/>
        <v>0</v>
      </c>
      <c r="AC234" s="199"/>
      <c r="AD234" s="199"/>
      <c r="AE234" s="151">
        <f t="shared" si="93"/>
        <v>0</v>
      </c>
      <c r="AF234" s="202"/>
      <c r="AG234" s="333"/>
      <c r="AH234" s="202"/>
      <c r="AI234" s="333"/>
      <c r="AJ234" s="202"/>
      <c r="AK234" s="333"/>
      <c r="AL234" s="151">
        <f t="shared" si="94"/>
        <v>0</v>
      </c>
      <c r="AM234" s="199"/>
      <c r="AN234" s="199"/>
      <c r="AO234" s="167">
        <f t="shared" si="77"/>
        <v>0</v>
      </c>
      <c r="AP234" s="167">
        <f t="shared" si="78"/>
        <v>0</v>
      </c>
      <c r="AQ234" s="152" t="str">
        <f t="shared" si="74"/>
        <v/>
      </c>
      <c r="AR234" s="207">
        <f t="shared" si="75"/>
        <v>0</v>
      </c>
      <c r="AS234" s="167">
        <f t="shared" si="87"/>
        <v>0</v>
      </c>
      <c r="AT234" s="167">
        <f>IFERROR((AR234/SUM('4_Структура пл.соб.'!$F$4:$F$6))*100,0)</f>
        <v>0</v>
      </c>
      <c r="AU234" s="207">
        <f>IFERROR(AF234+(SUM($AC234:$AD234)/100*($AE$14/$AB$14*100))/'4_Структура пл.соб.'!$B$7*'4_Структура пл.соб.'!$B$4,0)</f>
        <v>0</v>
      </c>
      <c r="AV234" s="167">
        <f>IFERROR(AU234/'5_Розрахунок тарифів'!$H$7,0)</f>
        <v>0</v>
      </c>
      <c r="AW234" s="167">
        <f>IFERROR((AU234/SUM('4_Структура пл.соб.'!$F$4:$F$6))*100,0)</f>
        <v>0</v>
      </c>
      <c r="AX234" s="207">
        <f>IFERROR(AH234+(SUM($AC234:$AD234)/100*($AE$14/$AB$14*100))/'4_Структура пл.соб.'!$B$7*'4_Структура пл.соб.'!$B$5,0)</f>
        <v>0</v>
      </c>
      <c r="AY234" s="167">
        <f>IFERROR(AX234/'5_Розрахунок тарифів'!$L$7,0)</f>
        <v>0</v>
      </c>
      <c r="AZ234" s="167">
        <f>IFERROR((AX234/SUM('4_Структура пл.соб.'!$F$4:$F$6))*100,0)</f>
        <v>0</v>
      </c>
      <c r="BA234" s="207">
        <f>IFERROR(AJ234+(SUM($AC234:$AD234)/100*($AE$14/$AB$14*100))/'4_Структура пл.соб.'!$B$7*'4_Структура пл.соб.'!$B$6,0)</f>
        <v>0</v>
      </c>
      <c r="BB234" s="167">
        <f>IFERROR(BA234/'5_Розрахунок тарифів'!$P$7,0)</f>
        <v>0</v>
      </c>
      <c r="BC234" s="167">
        <f>IFERROR((BA234/SUM('4_Структура пл.соб.'!$F$4:$F$6))*100,0)</f>
        <v>0</v>
      </c>
      <c r="BD234" s="167">
        <f t="shared" si="88"/>
        <v>0</v>
      </c>
      <c r="BE234" s="167">
        <f t="shared" si="89"/>
        <v>0</v>
      </c>
      <c r="BF234" s="203"/>
      <c r="BG234" s="203"/>
    </row>
    <row r="235" spans="1:59" s="118" customFormat="1" x14ac:dyDescent="0.25">
      <c r="A235" s="128" t="str">
        <f>IF(ISBLANK(B235),"",COUNTA($B$11:B235))</f>
        <v/>
      </c>
      <c r="B235" s="200"/>
      <c r="C235" s="150">
        <f t="shared" si="79"/>
        <v>0</v>
      </c>
      <c r="D235" s="151">
        <f t="shared" si="80"/>
        <v>0</v>
      </c>
      <c r="E235" s="199"/>
      <c r="F235" s="199"/>
      <c r="G235" s="151">
        <f t="shared" si="81"/>
        <v>0</v>
      </c>
      <c r="H235" s="199"/>
      <c r="I235" s="199"/>
      <c r="J235" s="199"/>
      <c r="K235" s="151">
        <f t="shared" si="90"/>
        <v>0</v>
      </c>
      <c r="L235" s="199"/>
      <c r="M235" s="199"/>
      <c r="N235" s="152" t="str">
        <f t="shared" si="82"/>
        <v/>
      </c>
      <c r="O235" s="150">
        <f t="shared" si="83"/>
        <v>0</v>
      </c>
      <c r="P235" s="151">
        <f t="shared" si="84"/>
        <v>0</v>
      </c>
      <c r="Q235" s="199"/>
      <c r="R235" s="199"/>
      <c r="S235" s="151">
        <f t="shared" si="85"/>
        <v>0</v>
      </c>
      <c r="T235" s="199"/>
      <c r="U235" s="199"/>
      <c r="V235" s="199"/>
      <c r="W235" s="151">
        <f t="shared" si="76"/>
        <v>0</v>
      </c>
      <c r="X235" s="199"/>
      <c r="Y235" s="199"/>
      <c r="Z235" s="152" t="str">
        <f t="shared" si="86"/>
        <v/>
      </c>
      <c r="AA235" s="150">
        <f t="shared" si="91"/>
        <v>0</v>
      </c>
      <c r="AB235" s="151">
        <f t="shared" si="92"/>
        <v>0</v>
      </c>
      <c r="AC235" s="199"/>
      <c r="AD235" s="199"/>
      <c r="AE235" s="151">
        <f t="shared" si="93"/>
        <v>0</v>
      </c>
      <c r="AF235" s="202"/>
      <c r="AG235" s="333"/>
      <c r="AH235" s="202"/>
      <c r="AI235" s="333"/>
      <c r="AJ235" s="202"/>
      <c r="AK235" s="333"/>
      <c r="AL235" s="151">
        <f t="shared" si="94"/>
        <v>0</v>
      </c>
      <c r="AM235" s="199"/>
      <c r="AN235" s="199"/>
      <c r="AO235" s="167">
        <f t="shared" si="77"/>
        <v>0</v>
      </c>
      <c r="AP235" s="167">
        <f t="shared" si="78"/>
        <v>0</v>
      </c>
      <c r="AQ235" s="152" t="str">
        <f t="shared" si="74"/>
        <v/>
      </c>
      <c r="AR235" s="207">
        <f t="shared" si="75"/>
        <v>0</v>
      </c>
      <c r="AS235" s="167">
        <f t="shared" si="87"/>
        <v>0</v>
      </c>
      <c r="AT235" s="167">
        <f>IFERROR((AR235/SUM('4_Структура пл.соб.'!$F$4:$F$6))*100,0)</f>
        <v>0</v>
      </c>
      <c r="AU235" s="207">
        <f>IFERROR(AF235+(SUM($AC235:$AD235)/100*($AE$14/$AB$14*100))/'4_Структура пл.соб.'!$B$7*'4_Структура пл.соб.'!$B$4,0)</f>
        <v>0</v>
      </c>
      <c r="AV235" s="167">
        <f>IFERROR(AU235/'5_Розрахунок тарифів'!$H$7,0)</f>
        <v>0</v>
      </c>
      <c r="AW235" s="167">
        <f>IFERROR((AU235/SUM('4_Структура пл.соб.'!$F$4:$F$6))*100,0)</f>
        <v>0</v>
      </c>
      <c r="AX235" s="207">
        <f>IFERROR(AH235+(SUM($AC235:$AD235)/100*($AE$14/$AB$14*100))/'4_Структура пл.соб.'!$B$7*'4_Структура пл.соб.'!$B$5,0)</f>
        <v>0</v>
      </c>
      <c r="AY235" s="167">
        <f>IFERROR(AX235/'5_Розрахунок тарифів'!$L$7,0)</f>
        <v>0</v>
      </c>
      <c r="AZ235" s="167">
        <f>IFERROR((AX235/SUM('4_Структура пл.соб.'!$F$4:$F$6))*100,0)</f>
        <v>0</v>
      </c>
      <c r="BA235" s="207">
        <f>IFERROR(AJ235+(SUM($AC235:$AD235)/100*($AE$14/$AB$14*100))/'4_Структура пл.соб.'!$B$7*'4_Структура пл.соб.'!$B$6,0)</f>
        <v>0</v>
      </c>
      <c r="BB235" s="167">
        <f>IFERROR(BA235/'5_Розрахунок тарифів'!$P$7,0)</f>
        <v>0</v>
      </c>
      <c r="BC235" s="167">
        <f>IFERROR((BA235/SUM('4_Структура пл.соб.'!$F$4:$F$6))*100,0)</f>
        <v>0</v>
      </c>
      <c r="BD235" s="167">
        <f t="shared" si="88"/>
        <v>0</v>
      </c>
      <c r="BE235" s="167">
        <f t="shared" si="89"/>
        <v>0</v>
      </c>
      <c r="BF235" s="203"/>
      <c r="BG235" s="203"/>
    </row>
    <row r="236" spans="1:59" s="118" customFormat="1" x14ac:dyDescent="0.25">
      <c r="A236" s="128" t="str">
        <f>IF(ISBLANK(B236),"",COUNTA($B$11:B236))</f>
        <v/>
      </c>
      <c r="B236" s="200"/>
      <c r="C236" s="150">
        <f t="shared" si="79"/>
        <v>0</v>
      </c>
      <c r="D236" s="151">
        <f t="shared" si="80"/>
        <v>0</v>
      </c>
      <c r="E236" s="199"/>
      <c r="F236" s="199"/>
      <c r="G236" s="151">
        <f t="shared" si="81"/>
        <v>0</v>
      </c>
      <c r="H236" s="199"/>
      <c r="I236" s="199"/>
      <c r="J236" s="199"/>
      <c r="K236" s="151">
        <f t="shared" si="90"/>
        <v>0</v>
      </c>
      <c r="L236" s="199"/>
      <c r="M236" s="199"/>
      <c r="N236" s="152" t="str">
        <f t="shared" si="82"/>
        <v/>
      </c>
      <c r="O236" s="150">
        <f t="shared" si="83"/>
        <v>0</v>
      </c>
      <c r="P236" s="151">
        <f t="shared" si="84"/>
        <v>0</v>
      </c>
      <c r="Q236" s="199"/>
      <c r="R236" s="199"/>
      <c r="S236" s="151">
        <f t="shared" si="85"/>
        <v>0</v>
      </c>
      <c r="T236" s="199"/>
      <c r="U236" s="199"/>
      <c r="V236" s="199"/>
      <c r="W236" s="151">
        <f t="shared" si="76"/>
        <v>0</v>
      </c>
      <c r="X236" s="199"/>
      <c r="Y236" s="199"/>
      <c r="Z236" s="152" t="str">
        <f t="shared" si="86"/>
        <v/>
      </c>
      <c r="AA236" s="150">
        <f t="shared" si="91"/>
        <v>0</v>
      </c>
      <c r="AB236" s="151">
        <f t="shared" si="92"/>
        <v>0</v>
      </c>
      <c r="AC236" s="199"/>
      <c r="AD236" s="199"/>
      <c r="AE236" s="151">
        <f t="shared" si="93"/>
        <v>0</v>
      </c>
      <c r="AF236" s="202"/>
      <c r="AG236" s="333"/>
      <c r="AH236" s="202"/>
      <c r="AI236" s="333"/>
      <c r="AJ236" s="202"/>
      <c r="AK236" s="333"/>
      <c r="AL236" s="151">
        <f t="shared" si="94"/>
        <v>0</v>
      </c>
      <c r="AM236" s="199"/>
      <c r="AN236" s="199"/>
      <c r="AO236" s="167">
        <f t="shared" si="77"/>
        <v>0</v>
      </c>
      <c r="AP236" s="167">
        <f t="shared" si="78"/>
        <v>0</v>
      </c>
      <c r="AQ236" s="152" t="str">
        <f t="shared" si="74"/>
        <v/>
      </c>
      <c r="AR236" s="207">
        <f t="shared" si="75"/>
        <v>0</v>
      </c>
      <c r="AS236" s="167">
        <f t="shared" si="87"/>
        <v>0</v>
      </c>
      <c r="AT236" s="167">
        <f>IFERROR((AR236/SUM('4_Структура пл.соб.'!$F$4:$F$6))*100,0)</f>
        <v>0</v>
      </c>
      <c r="AU236" s="207">
        <f>IFERROR(AF236+(SUM($AC236:$AD236)/100*($AE$14/$AB$14*100))/'4_Структура пл.соб.'!$B$7*'4_Структура пл.соб.'!$B$4,0)</f>
        <v>0</v>
      </c>
      <c r="AV236" s="167">
        <f>IFERROR(AU236/'5_Розрахунок тарифів'!$H$7,0)</f>
        <v>0</v>
      </c>
      <c r="AW236" s="167">
        <f>IFERROR((AU236/SUM('4_Структура пл.соб.'!$F$4:$F$6))*100,0)</f>
        <v>0</v>
      </c>
      <c r="AX236" s="207">
        <f>IFERROR(AH236+(SUM($AC236:$AD236)/100*($AE$14/$AB$14*100))/'4_Структура пл.соб.'!$B$7*'4_Структура пл.соб.'!$B$5,0)</f>
        <v>0</v>
      </c>
      <c r="AY236" s="167">
        <f>IFERROR(AX236/'5_Розрахунок тарифів'!$L$7,0)</f>
        <v>0</v>
      </c>
      <c r="AZ236" s="167">
        <f>IFERROR((AX236/SUM('4_Структура пл.соб.'!$F$4:$F$6))*100,0)</f>
        <v>0</v>
      </c>
      <c r="BA236" s="207">
        <f>IFERROR(AJ236+(SUM($AC236:$AD236)/100*($AE$14/$AB$14*100))/'4_Структура пл.соб.'!$B$7*'4_Структура пл.соб.'!$B$6,0)</f>
        <v>0</v>
      </c>
      <c r="BB236" s="167">
        <f>IFERROR(BA236/'5_Розрахунок тарифів'!$P$7,0)</f>
        <v>0</v>
      </c>
      <c r="BC236" s="167">
        <f>IFERROR((BA236/SUM('4_Структура пл.соб.'!$F$4:$F$6))*100,0)</f>
        <v>0</v>
      </c>
      <c r="BD236" s="167">
        <f t="shared" si="88"/>
        <v>0</v>
      </c>
      <c r="BE236" s="167">
        <f t="shared" si="89"/>
        <v>0</v>
      </c>
      <c r="BF236" s="203"/>
      <c r="BG236" s="203"/>
    </row>
    <row r="237" spans="1:59" s="118" customFormat="1" x14ac:dyDescent="0.25">
      <c r="A237" s="128" t="str">
        <f>IF(ISBLANK(B237),"",COUNTA($B$11:B237))</f>
        <v/>
      </c>
      <c r="B237" s="200"/>
      <c r="C237" s="150">
        <f t="shared" si="79"/>
        <v>0</v>
      </c>
      <c r="D237" s="151">
        <f t="shared" si="80"/>
        <v>0</v>
      </c>
      <c r="E237" s="199"/>
      <c r="F237" s="199"/>
      <c r="G237" s="151">
        <f t="shared" si="81"/>
        <v>0</v>
      </c>
      <c r="H237" s="199"/>
      <c r="I237" s="199"/>
      <c r="J237" s="199"/>
      <c r="K237" s="151">
        <f t="shared" si="90"/>
        <v>0</v>
      </c>
      <c r="L237" s="199"/>
      <c r="M237" s="199"/>
      <c r="N237" s="152" t="str">
        <f t="shared" si="82"/>
        <v/>
      </c>
      <c r="O237" s="150">
        <f t="shared" si="83"/>
        <v>0</v>
      </c>
      <c r="P237" s="151">
        <f t="shared" si="84"/>
        <v>0</v>
      </c>
      <c r="Q237" s="199"/>
      <c r="R237" s="199"/>
      <c r="S237" s="151">
        <f t="shared" si="85"/>
        <v>0</v>
      </c>
      <c r="T237" s="199"/>
      <c r="U237" s="199"/>
      <c r="V237" s="199"/>
      <c r="W237" s="151">
        <f t="shared" si="76"/>
        <v>0</v>
      </c>
      <c r="X237" s="199"/>
      <c r="Y237" s="199"/>
      <c r="Z237" s="152" t="str">
        <f t="shared" si="86"/>
        <v/>
      </c>
      <c r="AA237" s="150">
        <f t="shared" si="91"/>
        <v>0</v>
      </c>
      <c r="AB237" s="151">
        <f t="shared" si="92"/>
        <v>0</v>
      </c>
      <c r="AC237" s="199"/>
      <c r="AD237" s="199"/>
      <c r="AE237" s="151">
        <f t="shared" si="93"/>
        <v>0</v>
      </c>
      <c r="AF237" s="202"/>
      <c r="AG237" s="333"/>
      <c r="AH237" s="202"/>
      <c r="AI237" s="333"/>
      <c r="AJ237" s="202"/>
      <c r="AK237" s="333"/>
      <c r="AL237" s="151">
        <f t="shared" si="94"/>
        <v>0</v>
      </c>
      <c r="AM237" s="199"/>
      <c r="AN237" s="199"/>
      <c r="AO237" s="167">
        <f t="shared" si="77"/>
        <v>0</v>
      </c>
      <c r="AP237" s="167">
        <f t="shared" si="78"/>
        <v>0</v>
      </c>
      <c r="AQ237" s="152" t="str">
        <f t="shared" si="74"/>
        <v/>
      </c>
      <c r="AR237" s="207">
        <f t="shared" si="75"/>
        <v>0</v>
      </c>
      <c r="AS237" s="167">
        <f t="shared" si="87"/>
        <v>0</v>
      </c>
      <c r="AT237" s="167">
        <f>IFERROR((AR237/SUM('4_Структура пл.соб.'!$F$4:$F$6))*100,0)</f>
        <v>0</v>
      </c>
      <c r="AU237" s="207">
        <f>IFERROR(AF237+(SUM($AC237:$AD237)/100*($AE$14/$AB$14*100))/'4_Структура пл.соб.'!$B$7*'4_Структура пл.соб.'!$B$4,0)</f>
        <v>0</v>
      </c>
      <c r="AV237" s="167">
        <f>IFERROR(AU237/'5_Розрахунок тарифів'!$H$7,0)</f>
        <v>0</v>
      </c>
      <c r="AW237" s="167">
        <f>IFERROR((AU237/SUM('4_Структура пл.соб.'!$F$4:$F$6))*100,0)</f>
        <v>0</v>
      </c>
      <c r="AX237" s="207">
        <f>IFERROR(AH237+(SUM($AC237:$AD237)/100*($AE$14/$AB$14*100))/'4_Структура пл.соб.'!$B$7*'4_Структура пл.соб.'!$B$5,0)</f>
        <v>0</v>
      </c>
      <c r="AY237" s="167">
        <f>IFERROR(AX237/'5_Розрахунок тарифів'!$L$7,0)</f>
        <v>0</v>
      </c>
      <c r="AZ237" s="167">
        <f>IFERROR((AX237/SUM('4_Структура пл.соб.'!$F$4:$F$6))*100,0)</f>
        <v>0</v>
      </c>
      <c r="BA237" s="207">
        <f>IFERROR(AJ237+(SUM($AC237:$AD237)/100*($AE$14/$AB$14*100))/'4_Структура пл.соб.'!$B$7*'4_Структура пл.соб.'!$B$6,0)</f>
        <v>0</v>
      </c>
      <c r="BB237" s="167">
        <f>IFERROR(BA237/'5_Розрахунок тарифів'!$P$7,0)</f>
        <v>0</v>
      </c>
      <c r="BC237" s="167">
        <f>IFERROR((BA237/SUM('4_Структура пл.соб.'!$F$4:$F$6))*100,0)</f>
        <v>0</v>
      </c>
      <c r="BD237" s="167">
        <f t="shared" si="88"/>
        <v>0</v>
      </c>
      <c r="BE237" s="167">
        <f t="shared" si="89"/>
        <v>0</v>
      </c>
      <c r="BF237" s="203"/>
      <c r="BG237" s="203"/>
    </row>
    <row r="238" spans="1:59" s="118" customFormat="1" x14ac:dyDescent="0.25">
      <c r="A238" s="128" t="str">
        <f>IF(ISBLANK(B238),"",COUNTA($B$11:B238))</f>
        <v/>
      </c>
      <c r="B238" s="200"/>
      <c r="C238" s="150">
        <f t="shared" si="79"/>
        <v>0</v>
      </c>
      <c r="D238" s="151">
        <f t="shared" si="80"/>
        <v>0</v>
      </c>
      <c r="E238" s="199"/>
      <c r="F238" s="199"/>
      <c r="G238" s="151">
        <f t="shared" si="81"/>
        <v>0</v>
      </c>
      <c r="H238" s="199"/>
      <c r="I238" s="199"/>
      <c r="J238" s="199"/>
      <c r="K238" s="151">
        <f t="shared" si="90"/>
        <v>0</v>
      </c>
      <c r="L238" s="199"/>
      <c r="M238" s="199"/>
      <c r="N238" s="152" t="str">
        <f t="shared" si="82"/>
        <v/>
      </c>
      <c r="O238" s="150">
        <f t="shared" si="83"/>
        <v>0</v>
      </c>
      <c r="P238" s="151">
        <f t="shared" si="84"/>
        <v>0</v>
      </c>
      <c r="Q238" s="199"/>
      <c r="R238" s="199"/>
      <c r="S238" s="151">
        <f t="shared" si="85"/>
        <v>0</v>
      </c>
      <c r="T238" s="199"/>
      <c r="U238" s="199"/>
      <c r="V238" s="199"/>
      <c r="W238" s="151">
        <f t="shared" si="76"/>
        <v>0</v>
      </c>
      <c r="X238" s="199"/>
      <c r="Y238" s="199"/>
      <c r="Z238" s="152" t="str">
        <f t="shared" si="86"/>
        <v/>
      </c>
      <c r="AA238" s="150">
        <f t="shared" si="91"/>
        <v>0</v>
      </c>
      <c r="AB238" s="151">
        <f t="shared" si="92"/>
        <v>0</v>
      </c>
      <c r="AC238" s="199"/>
      <c r="AD238" s="199"/>
      <c r="AE238" s="151">
        <f t="shared" si="93"/>
        <v>0</v>
      </c>
      <c r="AF238" s="202"/>
      <c r="AG238" s="333"/>
      <c r="AH238" s="202"/>
      <c r="AI238" s="333"/>
      <c r="AJ238" s="202"/>
      <c r="AK238" s="333"/>
      <c r="AL238" s="151">
        <f t="shared" si="94"/>
        <v>0</v>
      </c>
      <c r="AM238" s="199"/>
      <c r="AN238" s="199"/>
      <c r="AO238" s="167">
        <f t="shared" si="77"/>
        <v>0</v>
      </c>
      <c r="AP238" s="167">
        <f t="shared" si="78"/>
        <v>0</v>
      </c>
      <c r="AQ238" s="152" t="str">
        <f t="shared" si="74"/>
        <v/>
      </c>
      <c r="AR238" s="207">
        <f t="shared" si="75"/>
        <v>0</v>
      </c>
      <c r="AS238" s="167">
        <f t="shared" si="87"/>
        <v>0</v>
      </c>
      <c r="AT238" s="167">
        <f>IFERROR((AR238/SUM('4_Структура пл.соб.'!$F$4:$F$6))*100,0)</f>
        <v>0</v>
      </c>
      <c r="AU238" s="207">
        <f>IFERROR(AF238+(SUM($AC238:$AD238)/100*($AE$14/$AB$14*100))/'4_Структура пл.соб.'!$B$7*'4_Структура пл.соб.'!$B$4,0)</f>
        <v>0</v>
      </c>
      <c r="AV238" s="167">
        <f>IFERROR(AU238/'5_Розрахунок тарифів'!$H$7,0)</f>
        <v>0</v>
      </c>
      <c r="AW238" s="167">
        <f>IFERROR((AU238/SUM('4_Структура пл.соб.'!$F$4:$F$6))*100,0)</f>
        <v>0</v>
      </c>
      <c r="AX238" s="207">
        <f>IFERROR(AH238+(SUM($AC238:$AD238)/100*($AE$14/$AB$14*100))/'4_Структура пл.соб.'!$B$7*'4_Структура пл.соб.'!$B$5,0)</f>
        <v>0</v>
      </c>
      <c r="AY238" s="167">
        <f>IFERROR(AX238/'5_Розрахунок тарифів'!$L$7,0)</f>
        <v>0</v>
      </c>
      <c r="AZ238" s="167">
        <f>IFERROR((AX238/SUM('4_Структура пл.соб.'!$F$4:$F$6))*100,0)</f>
        <v>0</v>
      </c>
      <c r="BA238" s="207">
        <f>IFERROR(AJ238+(SUM($AC238:$AD238)/100*($AE$14/$AB$14*100))/'4_Структура пл.соб.'!$B$7*'4_Структура пл.соб.'!$B$6,0)</f>
        <v>0</v>
      </c>
      <c r="BB238" s="167">
        <f>IFERROR(BA238/'5_Розрахунок тарифів'!$P$7,0)</f>
        <v>0</v>
      </c>
      <c r="BC238" s="167">
        <f>IFERROR((BA238/SUM('4_Структура пл.соб.'!$F$4:$F$6))*100,0)</f>
        <v>0</v>
      </c>
      <c r="BD238" s="167">
        <f t="shared" si="88"/>
        <v>0</v>
      </c>
      <c r="BE238" s="167">
        <f t="shared" si="89"/>
        <v>0</v>
      </c>
      <c r="BF238" s="203"/>
      <c r="BG238" s="203"/>
    </row>
    <row r="239" spans="1:59" s="118" customFormat="1" x14ac:dyDescent="0.25">
      <c r="A239" s="128" t="str">
        <f>IF(ISBLANK(B239),"",COUNTA($B$11:B239))</f>
        <v/>
      </c>
      <c r="B239" s="200"/>
      <c r="C239" s="150">
        <f t="shared" si="79"/>
        <v>0</v>
      </c>
      <c r="D239" s="151">
        <f t="shared" si="80"/>
        <v>0</v>
      </c>
      <c r="E239" s="199"/>
      <c r="F239" s="199"/>
      <c r="G239" s="151">
        <f t="shared" si="81"/>
        <v>0</v>
      </c>
      <c r="H239" s="199"/>
      <c r="I239" s="199"/>
      <c r="J239" s="199"/>
      <c r="K239" s="151">
        <f t="shared" si="90"/>
        <v>0</v>
      </c>
      <c r="L239" s="199"/>
      <c r="M239" s="199"/>
      <c r="N239" s="152" t="str">
        <f t="shared" si="82"/>
        <v/>
      </c>
      <c r="O239" s="150">
        <f t="shared" si="83"/>
        <v>0</v>
      </c>
      <c r="P239" s="151">
        <f t="shared" si="84"/>
        <v>0</v>
      </c>
      <c r="Q239" s="199"/>
      <c r="R239" s="199"/>
      <c r="S239" s="151">
        <f t="shared" si="85"/>
        <v>0</v>
      </c>
      <c r="T239" s="199"/>
      <c r="U239" s="199"/>
      <c r="V239" s="199"/>
      <c r="W239" s="151">
        <f t="shared" si="76"/>
        <v>0</v>
      </c>
      <c r="X239" s="199"/>
      <c r="Y239" s="199"/>
      <c r="Z239" s="152" t="str">
        <f t="shared" si="86"/>
        <v/>
      </c>
      <c r="AA239" s="150">
        <f t="shared" si="91"/>
        <v>0</v>
      </c>
      <c r="AB239" s="151">
        <f t="shared" si="92"/>
        <v>0</v>
      </c>
      <c r="AC239" s="199"/>
      <c r="AD239" s="199"/>
      <c r="AE239" s="151">
        <f t="shared" si="93"/>
        <v>0</v>
      </c>
      <c r="AF239" s="202"/>
      <c r="AG239" s="333"/>
      <c r="AH239" s="202"/>
      <c r="AI239" s="333"/>
      <c r="AJ239" s="202"/>
      <c r="AK239" s="333"/>
      <c r="AL239" s="151">
        <f t="shared" si="94"/>
        <v>0</v>
      </c>
      <c r="AM239" s="199"/>
      <c r="AN239" s="199"/>
      <c r="AO239" s="167">
        <f t="shared" si="77"/>
        <v>0</v>
      </c>
      <c r="AP239" s="167">
        <f t="shared" si="78"/>
        <v>0</v>
      </c>
      <c r="AQ239" s="152" t="str">
        <f t="shared" si="74"/>
        <v/>
      </c>
      <c r="AR239" s="207">
        <f t="shared" si="75"/>
        <v>0</v>
      </c>
      <c r="AS239" s="167">
        <f t="shared" si="87"/>
        <v>0</v>
      </c>
      <c r="AT239" s="167">
        <f>IFERROR((AR239/SUM('4_Структура пл.соб.'!$F$4:$F$6))*100,0)</f>
        <v>0</v>
      </c>
      <c r="AU239" s="207">
        <f>IFERROR(AF239+(SUM($AC239:$AD239)/100*($AE$14/$AB$14*100))/'4_Структура пл.соб.'!$B$7*'4_Структура пл.соб.'!$B$4,0)</f>
        <v>0</v>
      </c>
      <c r="AV239" s="167">
        <f>IFERROR(AU239/'5_Розрахунок тарифів'!$H$7,0)</f>
        <v>0</v>
      </c>
      <c r="AW239" s="167">
        <f>IFERROR((AU239/SUM('4_Структура пл.соб.'!$F$4:$F$6))*100,0)</f>
        <v>0</v>
      </c>
      <c r="AX239" s="207">
        <f>IFERROR(AH239+(SUM($AC239:$AD239)/100*($AE$14/$AB$14*100))/'4_Структура пл.соб.'!$B$7*'4_Структура пл.соб.'!$B$5,0)</f>
        <v>0</v>
      </c>
      <c r="AY239" s="167">
        <f>IFERROR(AX239/'5_Розрахунок тарифів'!$L$7,0)</f>
        <v>0</v>
      </c>
      <c r="AZ239" s="167">
        <f>IFERROR((AX239/SUM('4_Структура пл.соб.'!$F$4:$F$6))*100,0)</f>
        <v>0</v>
      </c>
      <c r="BA239" s="207">
        <f>IFERROR(AJ239+(SUM($AC239:$AD239)/100*($AE$14/$AB$14*100))/'4_Структура пл.соб.'!$B$7*'4_Структура пл.соб.'!$B$6,0)</f>
        <v>0</v>
      </c>
      <c r="BB239" s="167">
        <f>IFERROR(BA239/'5_Розрахунок тарифів'!$P$7,0)</f>
        <v>0</v>
      </c>
      <c r="BC239" s="167">
        <f>IFERROR((BA239/SUM('4_Структура пл.соб.'!$F$4:$F$6))*100,0)</f>
        <v>0</v>
      </c>
      <c r="BD239" s="167">
        <f t="shared" si="88"/>
        <v>0</v>
      </c>
      <c r="BE239" s="167">
        <f t="shared" si="89"/>
        <v>0</v>
      </c>
      <c r="BF239" s="203"/>
      <c r="BG239" s="203"/>
    </row>
    <row r="240" spans="1:59" s="118" customFormat="1" x14ac:dyDescent="0.25">
      <c r="A240" s="128" t="str">
        <f>IF(ISBLANK(B240),"",COUNTA($B$11:B240))</f>
        <v/>
      </c>
      <c r="B240" s="200"/>
      <c r="C240" s="150">
        <f t="shared" si="79"/>
        <v>0</v>
      </c>
      <c r="D240" s="151">
        <f t="shared" si="80"/>
        <v>0</v>
      </c>
      <c r="E240" s="199"/>
      <c r="F240" s="199"/>
      <c r="G240" s="151">
        <f t="shared" si="81"/>
        <v>0</v>
      </c>
      <c r="H240" s="199"/>
      <c r="I240" s="199"/>
      <c r="J240" s="199"/>
      <c r="K240" s="151">
        <f t="shared" si="90"/>
        <v>0</v>
      </c>
      <c r="L240" s="199"/>
      <c r="M240" s="199"/>
      <c r="N240" s="152" t="str">
        <f t="shared" si="82"/>
        <v/>
      </c>
      <c r="O240" s="150">
        <f t="shared" si="83"/>
        <v>0</v>
      </c>
      <c r="P240" s="151">
        <f t="shared" si="84"/>
        <v>0</v>
      </c>
      <c r="Q240" s="199"/>
      <c r="R240" s="199"/>
      <c r="S240" s="151">
        <f t="shared" si="85"/>
        <v>0</v>
      </c>
      <c r="T240" s="199"/>
      <c r="U240" s="199"/>
      <c r="V240" s="199"/>
      <c r="W240" s="151">
        <f t="shared" si="76"/>
        <v>0</v>
      </c>
      <c r="X240" s="199"/>
      <c r="Y240" s="199"/>
      <c r="Z240" s="152" t="str">
        <f t="shared" si="86"/>
        <v/>
      </c>
      <c r="AA240" s="150">
        <f t="shared" si="91"/>
        <v>0</v>
      </c>
      <c r="AB240" s="151">
        <f t="shared" si="92"/>
        <v>0</v>
      </c>
      <c r="AC240" s="199"/>
      <c r="AD240" s="199"/>
      <c r="AE240" s="151">
        <f t="shared" si="93"/>
        <v>0</v>
      </c>
      <c r="AF240" s="202"/>
      <c r="AG240" s="333"/>
      <c r="AH240" s="202"/>
      <c r="AI240" s="333"/>
      <c r="AJ240" s="202"/>
      <c r="AK240" s="333"/>
      <c r="AL240" s="151">
        <f t="shared" si="94"/>
        <v>0</v>
      </c>
      <c r="AM240" s="199"/>
      <c r="AN240" s="199"/>
      <c r="AO240" s="167">
        <f t="shared" si="77"/>
        <v>0</v>
      </c>
      <c r="AP240" s="167">
        <f t="shared" si="78"/>
        <v>0</v>
      </c>
      <c r="AQ240" s="152" t="str">
        <f t="shared" si="74"/>
        <v/>
      </c>
      <c r="AR240" s="207">
        <f t="shared" si="75"/>
        <v>0</v>
      </c>
      <c r="AS240" s="167">
        <f t="shared" si="87"/>
        <v>0</v>
      </c>
      <c r="AT240" s="167">
        <f>IFERROR((AR240/SUM('4_Структура пл.соб.'!$F$4:$F$6))*100,0)</f>
        <v>0</v>
      </c>
      <c r="AU240" s="207">
        <f>IFERROR(AF240+(SUM($AC240:$AD240)/100*($AE$14/$AB$14*100))/'4_Структура пл.соб.'!$B$7*'4_Структура пл.соб.'!$B$4,0)</f>
        <v>0</v>
      </c>
      <c r="AV240" s="167">
        <f>IFERROR(AU240/'5_Розрахунок тарифів'!$H$7,0)</f>
        <v>0</v>
      </c>
      <c r="AW240" s="167">
        <f>IFERROR((AU240/SUM('4_Структура пл.соб.'!$F$4:$F$6))*100,0)</f>
        <v>0</v>
      </c>
      <c r="AX240" s="207">
        <f>IFERROR(AH240+(SUM($AC240:$AD240)/100*($AE$14/$AB$14*100))/'4_Структура пл.соб.'!$B$7*'4_Структура пл.соб.'!$B$5,0)</f>
        <v>0</v>
      </c>
      <c r="AY240" s="167">
        <f>IFERROR(AX240/'5_Розрахунок тарифів'!$L$7,0)</f>
        <v>0</v>
      </c>
      <c r="AZ240" s="167">
        <f>IFERROR((AX240/SUM('4_Структура пл.соб.'!$F$4:$F$6))*100,0)</f>
        <v>0</v>
      </c>
      <c r="BA240" s="207">
        <f>IFERROR(AJ240+(SUM($AC240:$AD240)/100*($AE$14/$AB$14*100))/'4_Структура пл.соб.'!$B$7*'4_Структура пл.соб.'!$B$6,0)</f>
        <v>0</v>
      </c>
      <c r="BB240" s="167">
        <f>IFERROR(BA240/'5_Розрахунок тарифів'!$P$7,0)</f>
        <v>0</v>
      </c>
      <c r="BC240" s="167">
        <f>IFERROR((BA240/SUM('4_Структура пл.соб.'!$F$4:$F$6))*100,0)</f>
        <v>0</v>
      </c>
      <c r="BD240" s="167">
        <f t="shared" si="88"/>
        <v>0</v>
      </c>
      <c r="BE240" s="167">
        <f t="shared" si="89"/>
        <v>0</v>
      </c>
      <c r="BF240" s="203"/>
      <c r="BG240" s="203"/>
    </row>
    <row r="241" spans="1:59" s="118" customFormat="1" x14ac:dyDescent="0.25">
      <c r="A241" s="128" t="str">
        <f>IF(ISBLANK(B241),"",COUNTA($B$11:B241))</f>
        <v/>
      </c>
      <c r="B241" s="200"/>
      <c r="C241" s="150">
        <f t="shared" si="79"/>
        <v>0</v>
      </c>
      <c r="D241" s="151">
        <f t="shared" si="80"/>
        <v>0</v>
      </c>
      <c r="E241" s="199"/>
      <c r="F241" s="199"/>
      <c r="G241" s="151">
        <f t="shared" si="81"/>
        <v>0</v>
      </c>
      <c r="H241" s="199"/>
      <c r="I241" s="199"/>
      <c r="J241" s="199"/>
      <c r="K241" s="151">
        <f t="shared" si="90"/>
        <v>0</v>
      </c>
      <c r="L241" s="199"/>
      <c r="M241" s="199"/>
      <c r="N241" s="152" t="str">
        <f t="shared" si="82"/>
        <v/>
      </c>
      <c r="O241" s="150">
        <f t="shared" si="83"/>
        <v>0</v>
      </c>
      <c r="P241" s="151">
        <f t="shared" si="84"/>
        <v>0</v>
      </c>
      <c r="Q241" s="199"/>
      <c r="R241" s="199"/>
      <c r="S241" s="151">
        <f t="shared" si="85"/>
        <v>0</v>
      </c>
      <c r="T241" s="199"/>
      <c r="U241" s="199"/>
      <c r="V241" s="199"/>
      <c r="W241" s="151">
        <f t="shared" si="76"/>
        <v>0</v>
      </c>
      <c r="X241" s="199"/>
      <c r="Y241" s="199"/>
      <c r="Z241" s="152" t="str">
        <f t="shared" si="86"/>
        <v/>
      </c>
      <c r="AA241" s="150">
        <f t="shared" si="91"/>
        <v>0</v>
      </c>
      <c r="AB241" s="151">
        <f t="shared" si="92"/>
        <v>0</v>
      </c>
      <c r="AC241" s="199"/>
      <c r="AD241" s="199"/>
      <c r="AE241" s="151">
        <f t="shared" si="93"/>
        <v>0</v>
      </c>
      <c r="AF241" s="202"/>
      <c r="AG241" s="333"/>
      <c r="AH241" s="202"/>
      <c r="AI241" s="333"/>
      <c r="AJ241" s="202"/>
      <c r="AK241" s="333"/>
      <c r="AL241" s="151">
        <f t="shared" si="94"/>
        <v>0</v>
      </c>
      <c r="AM241" s="199"/>
      <c r="AN241" s="199"/>
      <c r="AO241" s="167">
        <f t="shared" si="77"/>
        <v>0</v>
      </c>
      <c r="AP241" s="167">
        <f t="shared" si="78"/>
        <v>0</v>
      </c>
      <c r="AQ241" s="152" t="str">
        <f t="shared" si="74"/>
        <v/>
      </c>
      <c r="AR241" s="207">
        <f t="shared" si="75"/>
        <v>0</v>
      </c>
      <c r="AS241" s="167">
        <f t="shared" si="87"/>
        <v>0</v>
      </c>
      <c r="AT241" s="167">
        <f>IFERROR((AR241/SUM('4_Структура пл.соб.'!$F$4:$F$6))*100,0)</f>
        <v>0</v>
      </c>
      <c r="AU241" s="207">
        <f>IFERROR(AF241+(SUM($AC241:$AD241)/100*($AE$14/$AB$14*100))/'4_Структура пл.соб.'!$B$7*'4_Структура пл.соб.'!$B$4,0)</f>
        <v>0</v>
      </c>
      <c r="AV241" s="167">
        <f>IFERROR(AU241/'5_Розрахунок тарифів'!$H$7,0)</f>
        <v>0</v>
      </c>
      <c r="AW241" s="167">
        <f>IFERROR((AU241/SUM('4_Структура пл.соб.'!$F$4:$F$6))*100,0)</f>
        <v>0</v>
      </c>
      <c r="AX241" s="207">
        <f>IFERROR(AH241+(SUM($AC241:$AD241)/100*($AE$14/$AB$14*100))/'4_Структура пл.соб.'!$B$7*'4_Структура пл.соб.'!$B$5,0)</f>
        <v>0</v>
      </c>
      <c r="AY241" s="167">
        <f>IFERROR(AX241/'5_Розрахунок тарифів'!$L$7,0)</f>
        <v>0</v>
      </c>
      <c r="AZ241" s="167">
        <f>IFERROR((AX241/SUM('4_Структура пл.соб.'!$F$4:$F$6))*100,0)</f>
        <v>0</v>
      </c>
      <c r="BA241" s="207">
        <f>IFERROR(AJ241+(SUM($AC241:$AD241)/100*($AE$14/$AB$14*100))/'4_Структура пл.соб.'!$B$7*'4_Структура пл.соб.'!$B$6,0)</f>
        <v>0</v>
      </c>
      <c r="BB241" s="167">
        <f>IFERROR(BA241/'5_Розрахунок тарифів'!$P$7,0)</f>
        <v>0</v>
      </c>
      <c r="BC241" s="167">
        <f>IFERROR((BA241/SUM('4_Структура пл.соб.'!$F$4:$F$6))*100,0)</f>
        <v>0</v>
      </c>
      <c r="BD241" s="167">
        <f t="shared" si="88"/>
        <v>0</v>
      </c>
      <c r="BE241" s="167">
        <f t="shared" si="89"/>
        <v>0</v>
      </c>
      <c r="BF241" s="203"/>
      <c r="BG241" s="203"/>
    </row>
    <row r="242" spans="1:59" s="118" customFormat="1" x14ac:dyDescent="0.25">
      <c r="A242" s="128" t="str">
        <f>IF(ISBLANK(B242),"",COUNTA($B$11:B242))</f>
        <v/>
      </c>
      <c r="B242" s="200"/>
      <c r="C242" s="150">
        <f t="shared" si="79"/>
        <v>0</v>
      </c>
      <c r="D242" s="151">
        <f t="shared" si="80"/>
        <v>0</v>
      </c>
      <c r="E242" s="199"/>
      <c r="F242" s="199"/>
      <c r="G242" s="151">
        <f t="shared" si="81"/>
        <v>0</v>
      </c>
      <c r="H242" s="199"/>
      <c r="I242" s="199"/>
      <c r="J242" s="199"/>
      <c r="K242" s="151">
        <f t="shared" si="90"/>
        <v>0</v>
      </c>
      <c r="L242" s="199"/>
      <c r="M242" s="199"/>
      <c r="N242" s="152" t="str">
        <f t="shared" si="82"/>
        <v/>
      </c>
      <c r="O242" s="150">
        <f t="shared" si="83"/>
        <v>0</v>
      </c>
      <c r="P242" s="151">
        <f t="shared" si="84"/>
        <v>0</v>
      </c>
      <c r="Q242" s="199"/>
      <c r="R242" s="199"/>
      <c r="S242" s="151">
        <f t="shared" si="85"/>
        <v>0</v>
      </c>
      <c r="T242" s="199"/>
      <c r="U242" s="199"/>
      <c r="V242" s="199"/>
      <c r="W242" s="151">
        <f t="shared" si="76"/>
        <v>0</v>
      </c>
      <c r="X242" s="199"/>
      <c r="Y242" s="199"/>
      <c r="Z242" s="152" t="str">
        <f t="shared" si="86"/>
        <v/>
      </c>
      <c r="AA242" s="150">
        <f t="shared" si="91"/>
        <v>0</v>
      </c>
      <c r="AB242" s="151">
        <f t="shared" si="92"/>
        <v>0</v>
      </c>
      <c r="AC242" s="199"/>
      <c r="AD242" s="199"/>
      <c r="AE242" s="151">
        <f t="shared" si="93"/>
        <v>0</v>
      </c>
      <c r="AF242" s="202"/>
      <c r="AG242" s="333"/>
      <c r="AH242" s="202"/>
      <c r="AI242" s="333"/>
      <c r="AJ242" s="202"/>
      <c r="AK242" s="333"/>
      <c r="AL242" s="151">
        <f t="shared" si="94"/>
        <v>0</v>
      </c>
      <c r="AM242" s="199"/>
      <c r="AN242" s="199"/>
      <c r="AO242" s="167">
        <f t="shared" si="77"/>
        <v>0</v>
      </c>
      <c r="AP242" s="167">
        <f t="shared" si="78"/>
        <v>0</v>
      </c>
      <c r="AQ242" s="152" t="str">
        <f t="shared" si="74"/>
        <v/>
      </c>
      <c r="AR242" s="207">
        <f t="shared" si="75"/>
        <v>0</v>
      </c>
      <c r="AS242" s="167">
        <f t="shared" si="87"/>
        <v>0</v>
      </c>
      <c r="AT242" s="167">
        <f>IFERROR((AR242/SUM('4_Структура пл.соб.'!$F$4:$F$6))*100,0)</f>
        <v>0</v>
      </c>
      <c r="AU242" s="207">
        <f>IFERROR(AF242+(SUM($AC242:$AD242)/100*($AE$14/$AB$14*100))/'4_Структура пл.соб.'!$B$7*'4_Структура пл.соб.'!$B$4,0)</f>
        <v>0</v>
      </c>
      <c r="AV242" s="167">
        <f>IFERROR(AU242/'5_Розрахунок тарифів'!$H$7,0)</f>
        <v>0</v>
      </c>
      <c r="AW242" s="167">
        <f>IFERROR((AU242/SUM('4_Структура пл.соб.'!$F$4:$F$6))*100,0)</f>
        <v>0</v>
      </c>
      <c r="AX242" s="207">
        <f>IFERROR(AH242+(SUM($AC242:$AD242)/100*($AE$14/$AB$14*100))/'4_Структура пл.соб.'!$B$7*'4_Структура пл.соб.'!$B$5,0)</f>
        <v>0</v>
      </c>
      <c r="AY242" s="167">
        <f>IFERROR(AX242/'5_Розрахунок тарифів'!$L$7,0)</f>
        <v>0</v>
      </c>
      <c r="AZ242" s="167">
        <f>IFERROR((AX242/SUM('4_Структура пл.соб.'!$F$4:$F$6))*100,0)</f>
        <v>0</v>
      </c>
      <c r="BA242" s="207">
        <f>IFERROR(AJ242+(SUM($AC242:$AD242)/100*($AE$14/$AB$14*100))/'4_Структура пл.соб.'!$B$7*'4_Структура пл.соб.'!$B$6,0)</f>
        <v>0</v>
      </c>
      <c r="BB242" s="167">
        <f>IFERROR(BA242/'5_Розрахунок тарифів'!$P$7,0)</f>
        <v>0</v>
      </c>
      <c r="BC242" s="167">
        <f>IFERROR((BA242/SUM('4_Структура пл.соб.'!$F$4:$F$6))*100,0)</f>
        <v>0</v>
      </c>
      <c r="BD242" s="167">
        <f t="shared" si="88"/>
        <v>0</v>
      </c>
      <c r="BE242" s="167">
        <f t="shared" si="89"/>
        <v>0</v>
      </c>
      <c r="BF242" s="203"/>
      <c r="BG242" s="203"/>
    </row>
    <row r="243" spans="1:59" s="118" customFormat="1" x14ac:dyDescent="0.25">
      <c r="A243" s="128" t="str">
        <f>IF(ISBLANK(B243),"",COUNTA($B$11:B243))</f>
        <v/>
      </c>
      <c r="B243" s="200"/>
      <c r="C243" s="150">
        <f t="shared" si="79"/>
        <v>0</v>
      </c>
      <c r="D243" s="151">
        <f t="shared" si="80"/>
        <v>0</v>
      </c>
      <c r="E243" s="199"/>
      <c r="F243" s="199"/>
      <c r="G243" s="151">
        <f t="shared" si="81"/>
        <v>0</v>
      </c>
      <c r="H243" s="199"/>
      <c r="I243" s="199"/>
      <c r="J243" s="199"/>
      <c r="K243" s="151">
        <f t="shared" si="90"/>
        <v>0</v>
      </c>
      <c r="L243" s="199"/>
      <c r="M243" s="199"/>
      <c r="N243" s="152" t="str">
        <f t="shared" si="82"/>
        <v/>
      </c>
      <c r="O243" s="150">
        <f t="shared" si="83"/>
        <v>0</v>
      </c>
      <c r="P243" s="151">
        <f t="shared" si="84"/>
        <v>0</v>
      </c>
      <c r="Q243" s="199"/>
      <c r="R243" s="199"/>
      <c r="S243" s="151">
        <f t="shared" si="85"/>
        <v>0</v>
      </c>
      <c r="T243" s="199"/>
      <c r="U243" s="199"/>
      <c r="V243" s="199"/>
      <c r="W243" s="151">
        <f t="shared" si="76"/>
        <v>0</v>
      </c>
      <c r="X243" s="199"/>
      <c r="Y243" s="199"/>
      <c r="Z243" s="152" t="str">
        <f t="shared" si="86"/>
        <v/>
      </c>
      <c r="AA243" s="150">
        <f t="shared" si="91"/>
        <v>0</v>
      </c>
      <c r="AB243" s="151">
        <f t="shared" si="92"/>
        <v>0</v>
      </c>
      <c r="AC243" s="199"/>
      <c r="AD243" s="199"/>
      <c r="AE243" s="151">
        <f t="shared" si="93"/>
        <v>0</v>
      </c>
      <c r="AF243" s="202"/>
      <c r="AG243" s="333"/>
      <c r="AH243" s="202"/>
      <c r="AI243" s="333"/>
      <c r="AJ243" s="202"/>
      <c r="AK243" s="333"/>
      <c r="AL243" s="151">
        <f t="shared" si="94"/>
        <v>0</v>
      </c>
      <c r="AM243" s="199"/>
      <c r="AN243" s="199"/>
      <c r="AO243" s="167">
        <f t="shared" si="77"/>
        <v>0</v>
      </c>
      <c r="AP243" s="167">
        <f t="shared" si="78"/>
        <v>0</v>
      </c>
      <c r="AQ243" s="152" t="str">
        <f t="shared" si="74"/>
        <v/>
      </c>
      <c r="AR243" s="207">
        <f t="shared" si="75"/>
        <v>0</v>
      </c>
      <c r="AS243" s="167">
        <f t="shared" si="87"/>
        <v>0</v>
      </c>
      <c r="AT243" s="167">
        <f>IFERROR((AR243/SUM('4_Структура пл.соб.'!$F$4:$F$6))*100,0)</f>
        <v>0</v>
      </c>
      <c r="AU243" s="207">
        <f>IFERROR(AF243+(SUM($AC243:$AD243)/100*($AE$14/$AB$14*100))/'4_Структура пл.соб.'!$B$7*'4_Структура пл.соб.'!$B$4,0)</f>
        <v>0</v>
      </c>
      <c r="AV243" s="167">
        <f>IFERROR(AU243/'5_Розрахунок тарифів'!$H$7,0)</f>
        <v>0</v>
      </c>
      <c r="AW243" s="167">
        <f>IFERROR((AU243/SUM('4_Структура пл.соб.'!$F$4:$F$6))*100,0)</f>
        <v>0</v>
      </c>
      <c r="AX243" s="207">
        <f>IFERROR(AH243+(SUM($AC243:$AD243)/100*($AE$14/$AB$14*100))/'4_Структура пл.соб.'!$B$7*'4_Структура пл.соб.'!$B$5,0)</f>
        <v>0</v>
      </c>
      <c r="AY243" s="167">
        <f>IFERROR(AX243/'5_Розрахунок тарифів'!$L$7,0)</f>
        <v>0</v>
      </c>
      <c r="AZ243" s="167">
        <f>IFERROR((AX243/SUM('4_Структура пл.соб.'!$F$4:$F$6))*100,0)</f>
        <v>0</v>
      </c>
      <c r="BA243" s="207">
        <f>IFERROR(AJ243+(SUM($AC243:$AD243)/100*($AE$14/$AB$14*100))/'4_Структура пл.соб.'!$B$7*'4_Структура пл.соб.'!$B$6,0)</f>
        <v>0</v>
      </c>
      <c r="BB243" s="167">
        <f>IFERROR(BA243/'5_Розрахунок тарифів'!$P$7,0)</f>
        <v>0</v>
      </c>
      <c r="BC243" s="167">
        <f>IFERROR((BA243/SUM('4_Структура пл.соб.'!$F$4:$F$6))*100,0)</f>
        <v>0</v>
      </c>
      <c r="BD243" s="167">
        <f t="shared" si="88"/>
        <v>0</v>
      </c>
      <c r="BE243" s="167">
        <f t="shared" si="89"/>
        <v>0</v>
      </c>
      <c r="BF243" s="203"/>
      <c r="BG243" s="203"/>
    </row>
    <row r="244" spans="1:59" s="118" customFormat="1" x14ac:dyDescent="0.25">
      <c r="A244" s="128" t="str">
        <f>IF(ISBLANK(B244),"",COUNTA($B$11:B244))</f>
        <v/>
      </c>
      <c r="B244" s="200"/>
      <c r="C244" s="150">
        <f t="shared" si="79"/>
        <v>0</v>
      </c>
      <c r="D244" s="151">
        <f t="shared" si="80"/>
        <v>0</v>
      </c>
      <c r="E244" s="199"/>
      <c r="F244" s="199"/>
      <c r="G244" s="151">
        <f t="shared" si="81"/>
        <v>0</v>
      </c>
      <c r="H244" s="199"/>
      <c r="I244" s="199"/>
      <c r="J244" s="199"/>
      <c r="K244" s="151">
        <f t="shared" si="90"/>
        <v>0</v>
      </c>
      <c r="L244" s="199"/>
      <c r="M244" s="199"/>
      <c r="N244" s="152" t="str">
        <f t="shared" si="82"/>
        <v/>
      </c>
      <c r="O244" s="150">
        <f t="shared" si="83"/>
        <v>0</v>
      </c>
      <c r="P244" s="151">
        <f t="shared" si="84"/>
        <v>0</v>
      </c>
      <c r="Q244" s="199"/>
      <c r="R244" s="199"/>
      <c r="S244" s="151">
        <f t="shared" si="85"/>
        <v>0</v>
      </c>
      <c r="T244" s="199"/>
      <c r="U244" s="199"/>
      <c r="V244" s="199"/>
      <c r="W244" s="151">
        <f t="shared" si="76"/>
        <v>0</v>
      </c>
      <c r="X244" s="199"/>
      <c r="Y244" s="199"/>
      <c r="Z244" s="152" t="str">
        <f t="shared" si="86"/>
        <v/>
      </c>
      <c r="AA244" s="150">
        <f t="shared" si="91"/>
        <v>0</v>
      </c>
      <c r="AB244" s="151">
        <f t="shared" si="92"/>
        <v>0</v>
      </c>
      <c r="AC244" s="199"/>
      <c r="AD244" s="199"/>
      <c r="AE244" s="151">
        <f t="shared" si="93"/>
        <v>0</v>
      </c>
      <c r="AF244" s="202"/>
      <c r="AG244" s="333"/>
      <c r="AH244" s="202"/>
      <c r="AI244" s="333"/>
      <c r="AJ244" s="202"/>
      <c r="AK244" s="333"/>
      <c r="AL244" s="151">
        <f t="shared" si="94"/>
        <v>0</v>
      </c>
      <c r="AM244" s="199"/>
      <c r="AN244" s="199"/>
      <c r="AO244" s="167">
        <f t="shared" si="77"/>
        <v>0</v>
      </c>
      <c r="AP244" s="167">
        <f t="shared" si="78"/>
        <v>0</v>
      </c>
      <c r="AQ244" s="152" t="str">
        <f t="shared" si="74"/>
        <v/>
      </c>
      <c r="AR244" s="207">
        <f t="shared" si="75"/>
        <v>0</v>
      </c>
      <c r="AS244" s="167">
        <f t="shared" si="87"/>
        <v>0</v>
      </c>
      <c r="AT244" s="167">
        <f>IFERROR((AR244/SUM('4_Структура пл.соб.'!$F$4:$F$6))*100,0)</f>
        <v>0</v>
      </c>
      <c r="AU244" s="207">
        <f>IFERROR(AF244+(SUM($AC244:$AD244)/100*($AE$14/$AB$14*100))/'4_Структура пл.соб.'!$B$7*'4_Структура пл.соб.'!$B$4,0)</f>
        <v>0</v>
      </c>
      <c r="AV244" s="167">
        <f>IFERROR(AU244/'5_Розрахунок тарифів'!$H$7,0)</f>
        <v>0</v>
      </c>
      <c r="AW244" s="167">
        <f>IFERROR((AU244/SUM('4_Структура пл.соб.'!$F$4:$F$6))*100,0)</f>
        <v>0</v>
      </c>
      <c r="AX244" s="207">
        <f>IFERROR(AH244+(SUM($AC244:$AD244)/100*($AE$14/$AB$14*100))/'4_Структура пл.соб.'!$B$7*'4_Структура пл.соб.'!$B$5,0)</f>
        <v>0</v>
      </c>
      <c r="AY244" s="167">
        <f>IFERROR(AX244/'5_Розрахунок тарифів'!$L$7,0)</f>
        <v>0</v>
      </c>
      <c r="AZ244" s="167">
        <f>IFERROR((AX244/SUM('4_Структура пл.соб.'!$F$4:$F$6))*100,0)</f>
        <v>0</v>
      </c>
      <c r="BA244" s="207">
        <f>IFERROR(AJ244+(SUM($AC244:$AD244)/100*($AE$14/$AB$14*100))/'4_Структура пл.соб.'!$B$7*'4_Структура пл.соб.'!$B$6,0)</f>
        <v>0</v>
      </c>
      <c r="BB244" s="167">
        <f>IFERROR(BA244/'5_Розрахунок тарифів'!$P$7,0)</f>
        <v>0</v>
      </c>
      <c r="BC244" s="167">
        <f>IFERROR((BA244/SUM('4_Структура пл.соб.'!$F$4:$F$6))*100,0)</f>
        <v>0</v>
      </c>
      <c r="BD244" s="167">
        <f t="shared" si="88"/>
        <v>0</v>
      </c>
      <c r="BE244" s="167">
        <f t="shared" si="89"/>
        <v>0</v>
      </c>
      <c r="BF244" s="203"/>
      <c r="BG244" s="203"/>
    </row>
    <row r="245" spans="1:59" s="118" customFormat="1" x14ac:dyDescent="0.25">
      <c r="A245" s="128" t="str">
        <f>IF(ISBLANK(B245),"",COUNTA($B$11:B245))</f>
        <v/>
      </c>
      <c r="B245" s="200"/>
      <c r="C245" s="150">
        <f t="shared" si="79"/>
        <v>0</v>
      </c>
      <c r="D245" s="151">
        <f t="shared" si="80"/>
        <v>0</v>
      </c>
      <c r="E245" s="199"/>
      <c r="F245" s="199"/>
      <c r="G245" s="151">
        <f t="shared" si="81"/>
        <v>0</v>
      </c>
      <c r="H245" s="199"/>
      <c r="I245" s="199"/>
      <c r="J245" s="199"/>
      <c r="K245" s="151">
        <f t="shared" si="90"/>
        <v>0</v>
      </c>
      <c r="L245" s="199"/>
      <c r="M245" s="199"/>
      <c r="N245" s="152" t="str">
        <f t="shared" si="82"/>
        <v/>
      </c>
      <c r="O245" s="150">
        <f t="shared" si="83"/>
        <v>0</v>
      </c>
      <c r="P245" s="151">
        <f t="shared" si="84"/>
        <v>0</v>
      </c>
      <c r="Q245" s="199"/>
      <c r="R245" s="199"/>
      <c r="S245" s="151">
        <f t="shared" si="85"/>
        <v>0</v>
      </c>
      <c r="T245" s="199"/>
      <c r="U245" s="199"/>
      <c r="V245" s="199"/>
      <c r="W245" s="151">
        <f t="shared" si="76"/>
        <v>0</v>
      </c>
      <c r="X245" s="199"/>
      <c r="Y245" s="199"/>
      <c r="Z245" s="152" t="str">
        <f t="shared" si="86"/>
        <v/>
      </c>
      <c r="AA245" s="150">
        <f t="shared" si="91"/>
        <v>0</v>
      </c>
      <c r="AB245" s="151">
        <f t="shared" si="92"/>
        <v>0</v>
      </c>
      <c r="AC245" s="199"/>
      <c r="AD245" s="199"/>
      <c r="AE245" s="151">
        <f t="shared" si="93"/>
        <v>0</v>
      </c>
      <c r="AF245" s="202"/>
      <c r="AG245" s="333"/>
      <c r="AH245" s="202"/>
      <c r="AI245" s="333"/>
      <c r="AJ245" s="202"/>
      <c r="AK245" s="333"/>
      <c r="AL245" s="151">
        <f t="shared" si="94"/>
        <v>0</v>
      </c>
      <c r="AM245" s="199"/>
      <c r="AN245" s="199"/>
      <c r="AO245" s="167">
        <f t="shared" si="77"/>
        <v>0</v>
      </c>
      <c r="AP245" s="167">
        <f t="shared" si="78"/>
        <v>0</v>
      </c>
      <c r="AQ245" s="152" t="str">
        <f t="shared" si="74"/>
        <v/>
      </c>
      <c r="AR245" s="207">
        <f t="shared" si="75"/>
        <v>0</v>
      </c>
      <c r="AS245" s="167">
        <f t="shared" si="87"/>
        <v>0</v>
      </c>
      <c r="AT245" s="167">
        <f>IFERROR((AR245/SUM('4_Структура пл.соб.'!$F$4:$F$6))*100,0)</f>
        <v>0</v>
      </c>
      <c r="AU245" s="207">
        <f>IFERROR(AF245+(SUM($AC245:$AD245)/100*($AE$14/$AB$14*100))/'4_Структура пл.соб.'!$B$7*'4_Структура пл.соб.'!$B$4,0)</f>
        <v>0</v>
      </c>
      <c r="AV245" s="167">
        <f>IFERROR(AU245/'5_Розрахунок тарифів'!$H$7,0)</f>
        <v>0</v>
      </c>
      <c r="AW245" s="167">
        <f>IFERROR((AU245/SUM('4_Структура пл.соб.'!$F$4:$F$6))*100,0)</f>
        <v>0</v>
      </c>
      <c r="AX245" s="207">
        <f>IFERROR(AH245+(SUM($AC245:$AD245)/100*($AE$14/$AB$14*100))/'4_Структура пл.соб.'!$B$7*'4_Структура пл.соб.'!$B$5,0)</f>
        <v>0</v>
      </c>
      <c r="AY245" s="167">
        <f>IFERROR(AX245/'5_Розрахунок тарифів'!$L$7,0)</f>
        <v>0</v>
      </c>
      <c r="AZ245" s="167">
        <f>IFERROR((AX245/SUM('4_Структура пл.соб.'!$F$4:$F$6))*100,0)</f>
        <v>0</v>
      </c>
      <c r="BA245" s="207">
        <f>IFERROR(AJ245+(SUM($AC245:$AD245)/100*($AE$14/$AB$14*100))/'4_Структура пл.соб.'!$B$7*'4_Структура пл.соб.'!$B$6,0)</f>
        <v>0</v>
      </c>
      <c r="BB245" s="167">
        <f>IFERROR(BA245/'5_Розрахунок тарифів'!$P$7,0)</f>
        <v>0</v>
      </c>
      <c r="BC245" s="167">
        <f>IFERROR((BA245/SUM('4_Структура пл.соб.'!$F$4:$F$6))*100,0)</f>
        <v>0</v>
      </c>
      <c r="BD245" s="167">
        <f t="shared" si="88"/>
        <v>0</v>
      </c>
      <c r="BE245" s="167">
        <f t="shared" si="89"/>
        <v>0</v>
      </c>
      <c r="BF245" s="203"/>
      <c r="BG245" s="203"/>
    </row>
    <row r="246" spans="1:59" s="118" customFormat="1" x14ac:dyDescent="0.25">
      <c r="A246" s="128" t="str">
        <f>IF(ISBLANK(B246),"",COUNTA($B$11:B246))</f>
        <v/>
      </c>
      <c r="B246" s="200"/>
      <c r="C246" s="150">
        <f t="shared" si="79"/>
        <v>0</v>
      </c>
      <c r="D246" s="151">
        <f t="shared" si="80"/>
        <v>0</v>
      </c>
      <c r="E246" s="199"/>
      <c r="F246" s="199"/>
      <c r="G246" s="151">
        <f t="shared" si="81"/>
        <v>0</v>
      </c>
      <c r="H246" s="199"/>
      <c r="I246" s="199"/>
      <c r="J246" s="199"/>
      <c r="K246" s="151">
        <f t="shared" si="90"/>
        <v>0</v>
      </c>
      <c r="L246" s="199"/>
      <c r="M246" s="199"/>
      <c r="N246" s="152" t="str">
        <f t="shared" si="82"/>
        <v/>
      </c>
      <c r="O246" s="150">
        <f t="shared" si="83"/>
        <v>0</v>
      </c>
      <c r="P246" s="151">
        <f t="shared" si="84"/>
        <v>0</v>
      </c>
      <c r="Q246" s="199"/>
      <c r="R246" s="199"/>
      <c r="S246" s="151">
        <f t="shared" si="85"/>
        <v>0</v>
      </c>
      <c r="T246" s="199"/>
      <c r="U246" s="199"/>
      <c r="V246" s="199"/>
      <c r="W246" s="151">
        <f t="shared" si="76"/>
        <v>0</v>
      </c>
      <c r="X246" s="199"/>
      <c r="Y246" s="199"/>
      <c r="Z246" s="152" t="str">
        <f t="shared" si="86"/>
        <v/>
      </c>
      <c r="AA246" s="150">
        <f t="shared" si="91"/>
        <v>0</v>
      </c>
      <c r="AB246" s="151">
        <f t="shared" si="92"/>
        <v>0</v>
      </c>
      <c r="AC246" s="199"/>
      <c r="AD246" s="199"/>
      <c r="AE246" s="151">
        <f t="shared" si="93"/>
        <v>0</v>
      </c>
      <c r="AF246" s="202"/>
      <c r="AG246" s="333"/>
      <c r="AH246" s="202"/>
      <c r="AI246" s="333"/>
      <c r="AJ246" s="202"/>
      <c r="AK246" s="333"/>
      <c r="AL246" s="151">
        <f t="shared" si="94"/>
        <v>0</v>
      </c>
      <c r="AM246" s="199"/>
      <c r="AN246" s="199"/>
      <c r="AO246" s="167">
        <f t="shared" si="77"/>
        <v>0</v>
      </c>
      <c r="AP246" s="167">
        <f t="shared" si="78"/>
        <v>0</v>
      </c>
      <c r="AQ246" s="152" t="str">
        <f t="shared" si="74"/>
        <v/>
      </c>
      <c r="AR246" s="207">
        <f t="shared" si="75"/>
        <v>0</v>
      </c>
      <c r="AS246" s="167">
        <f t="shared" si="87"/>
        <v>0</v>
      </c>
      <c r="AT246" s="167">
        <f>IFERROR((AR246/SUM('4_Структура пл.соб.'!$F$4:$F$6))*100,0)</f>
        <v>0</v>
      </c>
      <c r="AU246" s="207">
        <f>IFERROR(AF246+(SUM($AC246:$AD246)/100*($AE$14/$AB$14*100))/'4_Структура пл.соб.'!$B$7*'4_Структура пл.соб.'!$B$4,0)</f>
        <v>0</v>
      </c>
      <c r="AV246" s="167">
        <f>IFERROR(AU246/'5_Розрахунок тарифів'!$H$7,0)</f>
        <v>0</v>
      </c>
      <c r="AW246" s="167">
        <f>IFERROR((AU246/SUM('4_Структура пл.соб.'!$F$4:$F$6))*100,0)</f>
        <v>0</v>
      </c>
      <c r="AX246" s="207">
        <f>IFERROR(AH246+(SUM($AC246:$AD246)/100*($AE$14/$AB$14*100))/'4_Структура пл.соб.'!$B$7*'4_Структура пл.соб.'!$B$5,0)</f>
        <v>0</v>
      </c>
      <c r="AY246" s="167">
        <f>IFERROR(AX246/'5_Розрахунок тарифів'!$L$7,0)</f>
        <v>0</v>
      </c>
      <c r="AZ246" s="167">
        <f>IFERROR((AX246/SUM('4_Структура пл.соб.'!$F$4:$F$6))*100,0)</f>
        <v>0</v>
      </c>
      <c r="BA246" s="207">
        <f>IFERROR(AJ246+(SUM($AC246:$AD246)/100*($AE$14/$AB$14*100))/'4_Структура пл.соб.'!$B$7*'4_Структура пл.соб.'!$B$6,0)</f>
        <v>0</v>
      </c>
      <c r="BB246" s="167">
        <f>IFERROR(BA246/'5_Розрахунок тарифів'!$P$7,0)</f>
        <v>0</v>
      </c>
      <c r="BC246" s="167">
        <f>IFERROR((BA246/SUM('4_Структура пл.соб.'!$F$4:$F$6))*100,0)</f>
        <v>0</v>
      </c>
      <c r="BD246" s="167">
        <f t="shared" si="88"/>
        <v>0</v>
      </c>
      <c r="BE246" s="167">
        <f t="shared" si="89"/>
        <v>0</v>
      </c>
      <c r="BF246" s="203"/>
      <c r="BG246" s="203"/>
    </row>
    <row r="247" spans="1:59" s="118" customFormat="1" x14ac:dyDescent="0.25">
      <c r="A247" s="128" t="str">
        <f>IF(ISBLANK(B247),"",COUNTA($B$11:B247))</f>
        <v/>
      </c>
      <c r="B247" s="200"/>
      <c r="C247" s="150">
        <f t="shared" si="79"/>
        <v>0</v>
      </c>
      <c r="D247" s="151">
        <f t="shared" si="80"/>
        <v>0</v>
      </c>
      <c r="E247" s="199"/>
      <c r="F247" s="199"/>
      <c r="G247" s="151">
        <f t="shared" si="81"/>
        <v>0</v>
      </c>
      <c r="H247" s="199"/>
      <c r="I247" s="199"/>
      <c r="J247" s="199"/>
      <c r="K247" s="151">
        <f t="shared" si="90"/>
        <v>0</v>
      </c>
      <c r="L247" s="199"/>
      <c r="M247" s="199"/>
      <c r="N247" s="152" t="str">
        <f t="shared" si="82"/>
        <v/>
      </c>
      <c r="O247" s="150">
        <f t="shared" si="83"/>
        <v>0</v>
      </c>
      <c r="P247" s="151">
        <f t="shared" si="84"/>
        <v>0</v>
      </c>
      <c r="Q247" s="199"/>
      <c r="R247" s="199"/>
      <c r="S247" s="151">
        <f t="shared" si="85"/>
        <v>0</v>
      </c>
      <c r="T247" s="199"/>
      <c r="U247" s="199"/>
      <c r="V247" s="199"/>
      <c r="W247" s="151">
        <f t="shared" si="76"/>
        <v>0</v>
      </c>
      <c r="X247" s="199"/>
      <c r="Y247" s="199"/>
      <c r="Z247" s="152" t="str">
        <f t="shared" si="86"/>
        <v/>
      </c>
      <c r="AA247" s="150">
        <f t="shared" si="91"/>
        <v>0</v>
      </c>
      <c r="AB247" s="151">
        <f t="shared" si="92"/>
        <v>0</v>
      </c>
      <c r="AC247" s="199"/>
      <c r="AD247" s="199"/>
      <c r="AE247" s="151">
        <f t="shared" si="93"/>
        <v>0</v>
      </c>
      <c r="AF247" s="202"/>
      <c r="AG247" s="333"/>
      <c r="AH247" s="202"/>
      <c r="AI247" s="333"/>
      <c r="AJ247" s="202"/>
      <c r="AK247" s="333"/>
      <c r="AL247" s="151">
        <f t="shared" si="94"/>
        <v>0</v>
      </c>
      <c r="AM247" s="199"/>
      <c r="AN247" s="199"/>
      <c r="AO247" s="167">
        <f t="shared" si="77"/>
        <v>0</v>
      </c>
      <c r="AP247" s="167">
        <f t="shared" si="78"/>
        <v>0</v>
      </c>
      <c r="AQ247" s="152" t="str">
        <f t="shared" si="74"/>
        <v/>
      </c>
      <c r="AR247" s="207">
        <f t="shared" si="75"/>
        <v>0</v>
      </c>
      <c r="AS247" s="167">
        <f t="shared" si="87"/>
        <v>0</v>
      </c>
      <c r="AT247" s="167">
        <f>IFERROR((AR247/SUM('4_Структура пл.соб.'!$F$4:$F$6))*100,0)</f>
        <v>0</v>
      </c>
      <c r="AU247" s="207">
        <f>IFERROR(AF247+(SUM($AC247:$AD247)/100*($AE$14/$AB$14*100))/'4_Структура пл.соб.'!$B$7*'4_Структура пл.соб.'!$B$4,0)</f>
        <v>0</v>
      </c>
      <c r="AV247" s="167">
        <f>IFERROR(AU247/'5_Розрахунок тарифів'!$H$7,0)</f>
        <v>0</v>
      </c>
      <c r="AW247" s="167">
        <f>IFERROR((AU247/SUM('4_Структура пл.соб.'!$F$4:$F$6))*100,0)</f>
        <v>0</v>
      </c>
      <c r="AX247" s="207">
        <f>IFERROR(AH247+(SUM($AC247:$AD247)/100*($AE$14/$AB$14*100))/'4_Структура пл.соб.'!$B$7*'4_Структура пл.соб.'!$B$5,0)</f>
        <v>0</v>
      </c>
      <c r="AY247" s="167">
        <f>IFERROR(AX247/'5_Розрахунок тарифів'!$L$7,0)</f>
        <v>0</v>
      </c>
      <c r="AZ247" s="167">
        <f>IFERROR((AX247/SUM('4_Структура пл.соб.'!$F$4:$F$6))*100,0)</f>
        <v>0</v>
      </c>
      <c r="BA247" s="207">
        <f>IFERROR(AJ247+(SUM($AC247:$AD247)/100*($AE$14/$AB$14*100))/'4_Структура пл.соб.'!$B$7*'4_Структура пл.соб.'!$B$6,0)</f>
        <v>0</v>
      </c>
      <c r="BB247" s="167">
        <f>IFERROR(BA247/'5_Розрахунок тарифів'!$P$7,0)</f>
        <v>0</v>
      </c>
      <c r="BC247" s="167">
        <f>IFERROR((BA247/SUM('4_Структура пл.соб.'!$F$4:$F$6))*100,0)</f>
        <v>0</v>
      </c>
      <c r="BD247" s="167">
        <f t="shared" si="88"/>
        <v>0</v>
      </c>
      <c r="BE247" s="167">
        <f t="shared" si="89"/>
        <v>0</v>
      </c>
      <c r="BF247" s="203"/>
      <c r="BG247" s="203"/>
    </row>
    <row r="248" spans="1:59" s="118" customFormat="1" x14ac:dyDescent="0.25">
      <c r="A248" s="128" t="str">
        <f>IF(ISBLANK(B248),"",COUNTA($B$11:B248))</f>
        <v/>
      </c>
      <c r="B248" s="200"/>
      <c r="C248" s="150">
        <f t="shared" si="79"/>
        <v>0</v>
      </c>
      <c r="D248" s="151">
        <f t="shared" si="80"/>
        <v>0</v>
      </c>
      <c r="E248" s="199"/>
      <c r="F248" s="199"/>
      <c r="G248" s="151">
        <f t="shared" si="81"/>
        <v>0</v>
      </c>
      <c r="H248" s="199"/>
      <c r="I248" s="199"/>
      <c r="J248" s="199"/>
      <c r="K248" s="151">
        <f t="shared" si="90"/>
        <v>0</v>
      </c>
      <c r="L248" s="199"/>
      <c r="M248" s="199"/>
      <c r="N248" s="152" t="str">
        <f t="shared" si="82"/>
        <v/>
      </c>
      <c r="O248" s="150">
        <f t="shared" si="83"/>
        <v>0</v>
      </c>
      <c r="P248" s="151">
        <f t="shared" si="84"/>
        <v>0</v>
      </c>
      <c r="Q248" s="199"/>
      <c r="R248" s="199"/>
      <c r="S248" s="151">
        <f t="shared" si="85"/>
        <v>0</v>
      </c>
      <c r="T248" s="199"/>
      <c r="U248" s="199"/>
      <c r="V248" s="199"/>
      <c r="W248" s="151">
        <f t="shared" si="76"/>
        <v>0</v>
      </c>
      <c r="X248" s="199"/>
      <c r="Y248" s="199"/>
      <c r="Z248" s="152" t="str">
        <f t="shared" si="86"/>
        <v/>
      </c>
      <c r="AA248" s="150">
        <f t="shared" si="91"/>
        <v>0</v>
      </c>
      <c r="AB248" s="151">
        <f t="shared" si="92"/>
        <v>0</v>
      </c>
      <c r="AC248" s="199"/>
      <c r="AD248" s="199"/>
      <c r="AE248" s="151">
        <f t="shared" si="93"/>
        <v>0</v>
      </c>
      <c r="AF248" s="202"/>
      <c r="AG248" s="333"/>
      <c r="AH248" s="202"/>
      <c r="AI248" s="333"/>
      <c r="AJ248" s="202"/>
      <c r="AK248" s="333"/>
      <c r="AL248" s="151">
        <f t="shared" si="94"/>
        <v>0</v>
      </c>
      <c r="AM248" s="199"/>
      <c r="AN248" s="199"/>
      <c r="AO248" s="167">
        <f t="shared" si="77"/>
        <v>0</v>
      </c>
      <c r="AP248" s="167">
        <f t="shared" si="78"/>
        <v>0</v>
      </c>
      <c r="AQ248" s="152" t="str">
        <f t="shared" si="74"/>
        <v/>
      </c>
      <c r="AR248" s="207">
        <f t="shared" si="75"/>
        <v>0</v>
      </c>
      <c r="AS248" s="167">
        <f t="shared" si="87"/>
        <v>0</v>
      </c>
      <c r="AT248" s="167">
        <f>IFERROR((AR248/SUM('4_Структура пл.соб.'!$F$4:$F$6))*100,0)</f>
        <v>0</v>
      </c>
      <c r="AU248" s="207">
        <f>IFERROR(AF248+(SUM($AC248:$AD248)/100*($AE$14/$AB$14*100))/'4_Структура пл.соб.'!$B$7*'4_Структура пл.соб.'!$B$4,0)</f>
        <v>0</v>
      </c>
      <c r="AV248" s="167">
        <f>IFERROR(AU248/'5_Розрахунок тарифів'!$H$7,0)</f>
        <v>0</v>
      </c>
      <c r="AW248" s="167">
        <f>IFERROR((AU248/SUM('4_Структура пл.соб.'!$F$4:$F$6))*100,0)</f>
        <v>0</v>
      </c>
      <c r="AX248" s="207">
        <f>IFERROR(AH248+(SUM($AC248:$AD248)/100*($AE$14/$AB$14*100))/'4_Структура пл.соб.'!$B$7*'4_Структура пл.соб.'!$B$5,0)</f>
        <v>0</v>
      </c>
      <c r="AY248" s="167">
        <f>IFERROR(AX248/'5_Розрахунок тарифів'!$L$7,0)</f>
        <v>0</v>
      </c>
      <c r="AZ248" s="167">
        <f>IFERROR((AX248/SUM('4_Структура пл.соб.'!$F$4:$F$6))*100,0)</f>
        <v>0</v>
      </c>
      <c r="BA248" s="207">
        <f>IFERROR(AJ248+(SUM($AC248:$AD248)/100*($AE$14/$AB$14*100))/'4_Структура пл.соб.'!$B$7*'4_Структура пл.соб.'!$B$6,0)</f>
        <v>0</v>
      </c>
      <c r="BB248" s="167">
        <f>IFERROR(BA248/'5_Розрахунок тарифів'!$P$7,0)</f>
        <v>0</v>
      </c>
      <c r="BC248" s="167">
        <f>IFERROR((BA248/SUM('4_Структура пл.соб.'!$F$4:$F$6))*100,0)</f>
        <v>0</v>
      </c>
      <c r="BD248" s="167">
        <f t="shared" si="88"/>
        <v>0</v>
      </c>
      <c r="BE248" s="167">
        <f t="shared" si="89"/>
        <v>0</v>
      </c>
      <c r="BF248" s="203"/>
      <c r="BG248" s="203"/>
    </row>
    <row r="249" spans="1:59" s="118" customFormat="1" x14ac:dyDescent="0.25">
      <c r="A249" s="128" t="str">
        <f>IF(ISBLANK(B249),"",COUNTA($B$11:B249))</f>
        <v/>
      </c>
      <c r="B249" s="200"/>
      <c r="C249" s="150">
        <f t="shared" si="79"/>
        <v>0</v>
      </c>
      <c r="D249" s="151">
        <f t="shared" si="80"/>
        <v>0</v>
      </c>
      <c r="E249" s="199"/>
      <c r="F249" s="199"/>
      <c r="G249" s="151">
        <f t="shared" si="81"/>
        <v>0</v>
      </c>
      <c r="H249" s="199"/>
      <c r="I249" s="199"/>
      <c r="J249" s="199"/>
      <c r="K249" s="151">
        <f t="shared" si="90"/>
        <v>0</v>
      </c>
      <c r="L249" s="199"/>
      <c r="M249" s="199"/>
      <c r="N249" s="152" t="str">
        <f t="shared" si="82"/>
        <v/>
      </c>
      <c r="O249" s="150">
        <f t="shared" si="83"/>
        <v>0</v>
      </c>
      <c r="P249" s="151">
        <f t="shared" si="84"/>
        <v>0</v>
      </c>
      <c r="Q249" s="199"/>
      <c r="R249" s="199"/>
      <c r="S249" s="151">
        <f t="shared" si="85"/>
        <v>0</v>
      </c>
      <c r="T249" s="199"/>
      <c r="U249" s="199"/>
      <c r="V249" s="199"/>
      <c r="W249" s="151">
        <f t="shared" si="76"/>
        <v>0</v>
      </c>
      <c r="X249" s="199"/>
      <c r="Y249" s="199"/>
      <c r="Z249" s="152" t="str">
        <f t="shared" si="86"/>
        <v/>
      </c>
      <c r="AA249" s="150">
        <f t="shared" si="91"/>
        <v>0</v>
      </c>
      <c r="AB249" s="151">
        <f t="shared" si="92"/>
        <v>0</v>
      </c>
      <c r="AC249" s="199"/>
      <c r="AD249" s="199"/>
      <c r="AE249" s="151">
        <f t="shared" si="93"/>
        <v>0</v>
      </c>
      <c r="AF249" s="202"/>
      <c r="AG249" s="333"/>
      <c r="AH249" s="202"/>
      <c r="AI249" s="333"/>
      <c r="AJ249" s="202"/>
      <c r="AK249" s="333"/>
      <c r="AL249" s="151">
        <f t="shared" si="94"/>
        <v>0</v>
      </c>
      <c r="AM249" s="199"/>
      <c r="AN249" s="199"/>
      <c r="AO249" s="167">
        <f t="shared" si="77"/>
        <v>0</v>
      </c>
      <c r="AP249" s="167">
        <f t="shared" si="78"/>
        <v>0</v>
      </c>
      <c r="AQ249" s="152" t="str">
        <f t="shared" si="74"/>
        <v/>
      </c>
      <c r="AR249" s="207">
        <f t="shared" si="75"/>
        <v>0</v>
      </c>
      <c r="AS249" s="167">
        <f t="shared" si="87"/>
        <v>0</v>
      </c>
      <c r="AT249" s="167">
        <f>IFERROR((AR249/SUM('4_Структура пл.соб.'!$F$4:$F$6))*100,0)</f>
        <v>0</v>
      </c>
      <c r="AU249" s="207">
        <f>IFERROR(AF249+(SUM($AC249:$AD249)/100*($AE$14/$AB$14*100))/'4_Структура пл.соб.'!$B$7*'4_Структура пл.соб.'!$B$4,0)</f>
        <v>0</v>
      </c>
      <c r="AV249" s="167">
        <f>IFERROR(AU249/'5_Розрахунок тарифів'!$H$7,0)</f>
        <v>0</v>
      </c>
      <c r="AW249" s="167">
        <f>IFERROR((AU249/SUM('4_Структура пл.соб.'!$F$4:$F$6))*100,0)</f>
        <v>0</v>
      </c>
      <c r="AX249" s="207">
        <f>IFERROR(AH249+(SUM($AC249:$AD249)/100*($AE$14/$AB$14*100))/'4_Структура пл.соб.'!$B$7*'4_Структура пл.соб.'!$B$5,0)</f>
        <v>0</v>
      </c>
      <c r="AY249" s="167">
        <f>IFERROR(AX249/'5_Розрахунок тарифів'!$L$7,0)</f>
        <v>0</v>
      </c>
      <c r="AZ249" s="167">
        <f>IFERROR((AX249/SUM('4_Структура пл.соб.'!$F$4:$F$6))*100,0)</f>
        <v>0</v>
      </c>
      <c r="BA249" s="207">
        <f>IFERROR(AJ249+(SUM($AC249:$AD249)/100*($AE$14/$AB$14*100))/'4_Структура пл.соб.'!$B$7*'4_Структура пл.соб.'!$B$6,0)</f>
        <v>0</v>
      </c>
      <c r="BB249" s="167">
        <f>IFERROR(BA249/'5_Розрахунок тарифів'!$P$7,0)</f>
        <v>0</v>
      </c>
      <c r="BC249" s="167">
        <f>IFERROR((BA249/SUM('4_Структура пл.соб.'!$F$4:$F$6))*100,0)</f>
        <v>0</v>
      </c>
      <c r="BD249" s="167">
        <f t="shared" si="88"/>
        <v>0</v>
      </c>
      <c r="BE249" s="167">
        <f t="shared" si="89"/>
        <v>0</v>
      </c>
      <c r="BF249" s="203"/>
      <c r="BG249" s="203"/>
    </row>
    <row r="250" spans="1:59" s="118" customFormat="1" x14ac:dyDescent="0.25">
      <c r="A250" s="128" t="str">
        <f>IF(ISBLANK(B250),"",COUNTA($B$11:B250))</f>
        <v/>
      </c>
      <c r="B250" s="200"/>
      <c r="C250" s="150">
        <f t="shared" si="79"/>
        <v>0</v>
      </c>
      <c r="D250" s="151">
        <f t="shared" si="80"/>
        <v>0</v>
      </c>
      <c r="E250" s="199"/>
      <c r="F250" s="199"/>
      <c r="G250" s="151">
        <f t="shared" si="81"/>
        <v>0</v>
      </c>
      <c r="H250" s="199"/>
      <c r="I250" s="199"/>
      <c r="J250" s="199"/>
      <c r="K250" s="151">
        <f t="shared" si="90"/>
        <v>0</v>
      </c>
      <c r="L250" s="199"/>
      <c r="M250" s="199"/>
      <c r="N250" s="152" t="str">
        <f t="shared" si="82"/>
        <v/>
      </c>
      <c r="O250" s="150">
        <f t="shared" si="83"/>
        <v>0</v>
      </c>
      <c r="P250" s="151">
        <f t="shared" si="84"/>
        <v>0</v>
      </c>
      <c r="Q250" s="199"/>
      <c r="R250" s="199"/>
      <c r="S250" s="151">
        <f t="shared" si="85"/>
        <v>0</v>
      </c>
      <c r="T250" s="199"/>
      <c r="U250" s="199"/>
      <c r="V250" s="199"/>
      <c r="W250" s="151">
        <f t="shared" si="76"/>
        <v>0</v>
      </c>
      <c r="X250" s="199"/>
      <c r="Y250" s="199"/>
      <c r="Z250" s="152" t="str">
        <f t="shared" si="86"/>
        <v/>
      </c>
      <c r="AA250" s="150">
        <f t="shared" si="91"/>
        <v>0</v>
      </c>
      <c r="AB250" s="151">
        <f t="shared" si="92"/>
        <v>0</v>
      </c>
      <c r="AC250" s="199"/>
      <c r="AD250" s="199"/>
      <c r="AE250" s="151">
        <f t="shared" si="93"/>
        <v>0</v>
      </c>
      <c r="AF250" s="202"/>
      <c r="AG250" s="333"/>
      <c r="AH250" s="202"/>
      <c r="AI250" s="333"/>
      <c r="AJ250" s="202"/>
      <c r="AK250" s="333"/>
      <c r="AL250" s="151">
        <f t="shared" si="94"/>
        <v>0</v>
      </c>
      <c r="AM250" s="199"/>
      <c r="AN250" s="199"/>
      <c r="AO250" s="167">
        <f t="shared" si="77"/>
        <v>0</v>
      </c>
      <c r="AP250" s="167">
        <f t="shared" si="78"/>
        <v>0</v>
      </c>
      <c r="AQ250" s="152" t="str">
        <f t="shared" si="74"/>
        <v/>
      </c>
      <c r="AR250" s="207">
        <f t="shared" si="75"/>
        <v>0</v>
      </c>
      <c r="AS250" s="167">
        <f t="shared" si="87"/>
        <v>0</v>
      </c>
      <c r="AT250" s="167">
        <f>IFERROR((AR250/SUM('4_Структура пл.соб.'!$F$4:$F$6))*100,0)</f>
        <v>0</v>
      </c>
      <c r="AU250" s="207">
        <f>IFERROR(AF250+(SUM($AC250:$AD250)/100*($AE$14/$AB$14*100))/'4_Структура пл.соб.'!$B$7*'4_Структура пл.соб.'!$B$4,0)</f>
        <v>0</v>
      </c>
      <c r="AV250" s="167">
        <f>IFERROR(AU250/'5_Розрахунок тарифів'!$H$7,0)</f>
        <v>0</v>
      </c>
      <c r="AW250" s="167">
        <f>IFERROR((AU250/SUM('4_Структура пл.соб.'!$F$4:$F$6))*100,0)</f>
        <v>0</v>
      </c>
      <c r="AX250" s="207">
        <f>IFERROR(AH250+(SUM($AC250:$AD250)/100*($AE$14/$AB$14*100))/'4_Структура пл.соб.'!$B$7*'4_Структура пл.соб.'!$B$5,0)</f>
        <v>0</v>
      </c>
      <c r="AY250" s="167">
        <f>IFERROR(AX250/'5_Розрахунок тарифів'!$L$7,0)</f>
        <v>0</v>
      </c>
      <c r="AZ250" s="167">
        <f>IFERROR((AX250/SUM('4_Структура пл.соб.'!$F$4:$F$6))*100,0)</f>
        <v>0</v>
      </c>
      <c r="BA250" s="207">
        <f>IFERROR(AJ250+(SUM($AC250:$AD250)/100*($AE$14/$AB$14*100))/'4_Структура пл.соб.'!$B$7*'4_Структура пл.соб.'!$B$6,0)</f>
        <v>0</v>
      </c>
      <c r="BB250" s="167">
        <f>IFERROR(BA250/'5_Розрахунок тарифів'!$P$7,0)</f>
        <v>0</v>
      </c>
      <c r="BC250" s="167">
        <f>IFERROR((BA250/SUM('4_Структура пл.соб.'!$F$4:$F$6))*100,0)</f>
        <v>0</v>
      </c>
      <c r="BD250" s="167">
        <f t="shared" si="88"/>
        <v>0</v>
      </c>
      <c r="BE250" s="167">
        <f t="shared" si="89"/>
        <v>0</v>
      </c>
      <c r="BF250" s="203"/>
      <c r="BG250" s="203"/>
    </row>
    <row r="251" spans="1:59" s="118" customFormat="1" x14ac:dyDescent="0.25">
      <c r="A251" s="128" t="str">
        <f>IF(ISBLANK(B251),"",COUNTA($B$11:B251))</f>
        <v/>
      </c>
      <c r="B251" s="200"/>
      <c r="C251" s="150">
        <f t="shared" si="79"/>
        <v>0</v>
      </c>
      <c r="D251" s="151">
        <f t="shared" si="80"/>
        <v>0</v>
      </c>
      <c r="E251" s="199"/>
      <c r="F251" s="199"/>
      <c r="G251" s="151">
        <f t="shared" si="81"/>
        <v>0</v>
      </c>
      <c r="H251" s="199"/>
      <c r="I251" s="199"/>
      <c r="J251" s="199"/>
      <c r="K251" s="151">
        <f t="shared" si="90"/>
        <v>0</v>
      </c>
      <c r="L251" s="199"/>
      <c r="M251" s="199"/>
      <c r="N251" s="152" t="str">
        <f t="shared" si="82"/>
        <v/>
      </c>
      <c r="O251" s="150">
        <f t="shared" si="83"/>
        <v>0</v>
      </c>
      <c r="P251" s="151">
        <f t="shared" si="84"/>
        <v>0</v>
      </c>
      <c r="Q251" s="199"/>
      <c r="R251" s="199"/>
      <c r="S251" s="151">
        <f t="shared" si="85"/>
        <v>0</v>
      </c>
      <c r="T251" s="199"/>
      <c r="U251" s="199"/>
      <c r="V251" s="199"/>
      <c r="W251" s="151">
        <f t="shared" si="76"/>
        <v>0</v>
      </c>
      <c r="X251" s="199"/>
      <c r="Y251" s="199"/>
      <c r="Z251" s="152" t="str">
        <f t="shared" si="86"/>
        <v/>
      </c>
      <c r="AA251" s="150">
        <f t="shared" si="91"/>
        <v>0</v>
      </c>
      <c r="AB251" s="151">
        <f t="shared" si="92"/>
        <v>0</v>
      </c>
      <c r="AC251" s="199"/>
      <c r="AD251" s="199"/>
      <c r="AE251" s="151">
        <f t="shared" si="93"/>
        <v>0</v>
      </c>
      <c r="AF251" s="202"/>
      <c r="AG251" s="333"/>
      <c r="AH251" s="202"/>
      <c r="AI251" s="333"/>
      <c r="AJ251" s="202"/>
      <c r="AK251" s="333"/>
      <c r="AL251" s="151">
        <f t="shared" si="94"/>
        <v>0</v>
      </c>
      <c r="AM251" s="199"/>
      <c r="AN251" s="199"/>
      <c r="AO251" s="167">
        <f t="shared" si="77"/>
        <v>0</v>
      </c>
      <c r="AP251" s="167">
        <f t="shared" si="78"/>
        <v>0</v>
      </c>
      <c r="AQ251" s="152" t="str">
        <f t="shared" si="74"/>
        <v/>
      </c>
      <c r="AR251" s="207">
        <f t="shared" si="75"/>
        <v>0</v>
      </c>
      <c r="AS251" s="167">
        <f t="shared" si="87"/>
        <v>0</v>
      </c>
      <c r="AT251" s="167">
        <f>IFERROR((AR251/SUM('4_Структура пл.соб.'!$F$4:$F$6))*100,0)</f>
        <v>0</v>
      </c>
      <c r="AU251" s="207">
        <f>IFERROR(AF251+(SUM($AC251:$AD251)/100*($AE$14/$AB$14*100))/'4_Структура пл.соб.'!$B$7*'4_Структура пл.соб.'!$B$4,0)</f>
        <v>0</v>
      </c>
      <c r="AV251" s="167">
        <f>IFERROR(AU251/'5_Розрахунок тарифів'!$H$7,0)</f>
        <v>0</v>
      </c>
      <c r="AW251" s="167">
        <f>IFERROR((AU251/SUM('4_Структура пл.соб.'!$F$4:$F$6))*100,0)</f>
        <v>0</v>
      </c>
      <c r="AX251" s="207">
        <f>IFERROR(AH251+(SUM($AC251:$AD251)/100*($AE$14/$AB$14*100))/'4_Структура пл.соб.'!$B$7*'4_Структура пл.соб.'!$B$5,0)</f>
        <v>0</v>
      </c>
      <c r="AY251" s="167">
        <f>IFERROR(AX251/'5_Розрахунок тарифів'!$L$7,0)</f>
        <v>0</v>
      </c>
      <c r="AZ251" s="167">
        <f>IFERROR((AX251/SUM('4_Структура пл.соб.'!$F$4:$F$6))*100,0)</f>
        <v>0</v>
      </c>
      <c r="BA251" s="207">
        <f>IFERROR(AJ251+(SUM($AC251:$AD251)/100*($AE$14/$AB$14*100))/'4_Структура пл.соб.'!$B$7*'4_Структура пл.соб.'!$B$6,0)</f>
        <v>0</v>
      </c>
      <c r="BB251" s="167">
        <f>IFERROR(BA251/'5_Розрахунок тарифів'!$P$7,0)</f>
        <v>0</v>
      </c>
      <c r="BC251" s="167">
        <f>IFERROR((BA251/SUM('4_Структура пл.соб.'!$F$4:$F$6))*100,0)</f>
        <v>0</v>
      </c>
      <c r="BD251" s="167">
        <f t="shared" si="88"/>
        <v>0</v>
      </c>
      <c r="BE251" s="167">
        <f t="shared" si="89"/>
        <v>0</v>
      </c>
      <c r="BF251" s="203"/>
      <c r="BG251" s="203"/>
    </row>
    <row r="252" spans="1:59" s="118" customFormat="1" x14ac:dyDescent="0.25">
      <c r="A252" s="128" t="str">
        <f>IF(ISBLANK(B252),"",COUNTA($B$11:B252))</f>
        <v/>
      </c>
      <c r="B252" s="200"/>
      <c r="C252" s="150">
        <f t="shared" si="79"/>
        <v>0</v>
      </c>
      <c r="D252" s="151">
        <f t="shared" si="80"/>
        <v>0</v>
      </c>
      <c r="E252" s="199"/>
      <c r="F252" s="199"/>
      <c r="G252" s="151">
        <f t="shared" si="81"/>
        <v>0</v>
      </c>
      <c r="H252" s="199"/>
      <c r="I252" s="199"/>
      <c r="J252" s="199"/>
      <c r="K252" s="151">
        <f t="shared" si="90"/>
        <v>0</v>
      </c>
      <c r="L252" s="199"/>
      <c r="M252" s="199"/>
      <c r="N252" s="152" t="str">
        <f t="shared" si="82"/>
        <v/>
      </c>
      <c r="O252" s="150">
        <f t="shared" si="83"/>
        <v>0</v>
      </c>
      <c r="P252" s="151">
        <f t="shared" si="84"/>
        <v>0</v>
      </c>
      <c r="Q252" s="199"/>
      <c r="R252" s="199"/>
      <c r="S252" s="151">
        <f t="shared" si="85"/>
        <v>0</v>
      </c>
      <c r="T252" s="199"/>
      <c r="U252" s="199"/>
      <c r="V252" s="199"/>
      <c r="W252" s="151">
        <f t="shared" si="76"/>
        <v>0</v>
      </c>
      <c r="X252" s="199"/>
      <c r="Y252" s="199"/>
      <c r="Z252" s="152" t="str">
        <f t="shared" si="86"/>
        <v/>
      </c>
      <c r="AA252" s="150">
        <f t="shared" si="91"/>
        <v>0</v>
      </c>
      <c r="AB252" s="151">
        <f t="shared" si="92"/>
        <v>0</v>
      </c>
      <c r="AC252" s="199"/>
      <c r="AD252" s="199"/>
      <c r="AE252" s="151">
        <f t="shared" si="93"/>
        <v>0</v>
      </c>
      <c r="AF252" s="202"/>
      <c r="AG252" s="333"/>
      <c r="AH252" s="202"/>
      <c r="AI252" s="333"/>
      <c r="AJ252" s="202"/>
      <c r="AK252" s="333"/>
      <c r="AL252" s="151">
        <f t="shared" si="94"/>
        <v>0</v>
      </c>
      <c r="AM252" s="199"/>
      <c r="AN252" s="199"/>
      <c r="AO252" s="167">
        <f t="shared" si="77"/>
        <v>0</v>
      </c>
      <c r="AP252" s="167">
        <f t="shared" si="78"/>
        <v>0</v>
      </c>
      <c r="AQ252" s="152" t="str">
        <f t="shared" si="74"/>
        <v/>
      </c>
      <c r="AR252" s="207">
        <f t="shared" si="75"/>
        <v>0</v>
      </c>
      <c r="AS252" s="167">
        <f t="shared" si="87"/>
        <v>0</v>
      </c>
      <c r="AT252" s="167">
        <f>IFERROR((AR252/SUM('4_Структура пл.соб.'!$F$4:$F$6))*100,0)</f>
        <v>0</v>
      </c>
      <c r="AU252" s="207">
        <f>IFERROR(AF252+(SUM($AC252:$AD252)/100*($AE$14/$AB$14*100))/'4_Структура пл.соб.'!$B$7*'4_Структура пл.соб.'!$B$4,0)</f>
        <v>0</v>
      </c>
      <c r="AV252" s="167">
        <f>IFERROR(AU252/'5_Розрахунок тарифів'!$H$7,0)</f>
        <v>0</v>
      </c>
      <c r="AW252" s="167">
        <f>IFERROR((AU252/SUM('4_Структура пл.соб.'!$F$4:$F$6))*100,0)</f>
        <v>0</v>
      </c>
      <c r="AX252" s="207">
        <f>IFERROR(AH252+(SUM($AC252:$AD252)/100*($AE$14/$AB$14*100))/'4_Структура пл.соб.'!$B$7*'4_Структура пл.соб.'!$B$5,0)</f>
        <v>0</v>
      </c>
      <c r="AY252" s="167">
        <f>IFERROR(AX252/'5_Розрахунок тарифів'!$L$7,0)</f>
        <v>0</v>
      </c>
      <c r="AZ252" s="167">
        <f>IFERROR((AX252/SUM('4_Структура пл.соб.'!$F$4:$F$6))*100,0)</f>
        <v>0</v>
      </c>
      <c r="BA252" s="207">
        <f>IFERROR(AJ252+(SUM($AC252:$AD252)/100*($AE$14/$AB$14*100))/'4_Структура пл.соб.'!$B$7*'4_Структура пл.соб.'!$B$6,0)</f>
        <v>0</v>
      </c>
      <c r="BB252" s="167">
        <f>IFERROR(BA252/'5_Розрахунок тарифів'!$P$7,0)</f>
        <v>0</v>
      </c>
      <c r="BC252" s="167">
        <f>IFERROR((BA252/SUM('4_Структура пл.соб.'!$F$4:$F$6))*100,0)</f>
        <v>0</v>
      </c>
      <c r="BD252" s="167">
        <f t="shared" si="88"/>
        <v>0</v>
      </c>
      <c r="BE252" s="167">
        <f t="shared" si="89"/>
        <v>0</v>
      </c>
      <c r="BF252" s="203"/>
      <c r="BG252" s="203"/>
    </row>
    <row r="253" spans="1:59" s="118" customFormat="1" x14ac:dyDescent="0.25">
      <c r="A253" s="128" t="str">
        <f>IF(ISBLANK(B253),"",COUNTA($B$11:B253))</f>
        <v/>
      </c>
      <c r="B253" s="200"/>
      <c r="C253" s="150">
        <f t="shared" si="79"/>
        <v>0</v>
      </c>
      <c r="D253" s="151">
        <f t="shared" si="80"/>
        <v>0</v>
      </c>
      <c r="E253" s="199"/>
      <c r="F253" s="199"/>
      <c r="G253" s="151">
        <f t="shared" si="81"/>
        <v>0</v>
      </c>
      <c r="H253" s="199"/>
      <c r="I253" s="199"/>
      <c r="J253" s="199"/>
      <c r="K253" s="151">
        <f t="shared" si="90"/>
        <v>0</v>
      </c>
      <c r="L253" s="199"/>
      <c r="M253" s="199"/>
      <c r="N253" s="152" t="str">
        <f t="shared" si="82"/>
        <v/>
      </c>
      <c r="O253" s="150">
        <f t="shared" si="83"/>
        <v>0</v>
      </c>
      <c r="P253" s="151">
        <f t="shared" si="84"/>
        <v>0</v>
      </c>
      <c r="Q253" s="199"/>
      <c r="R253" s="199"/>
      <c r="S253" s="151">
        <f t="shared" si="85"/>
        <v>0</v>
      </c>
      <c r="T253" s="199"/>
      <c r="U253" s="199"/>
      <c r="V253" s="199"/>
      <c r="W253" s="151">
        <f t="shared" si="76"/>
        <v>0</v>
      </c>
      <c r="X253" s="199"/>
      <c r="Y253" s="199"/>
      <c r="Z253" s="152" t="str">
        <f t="shared" si="86"/>
        <v/>
      </c>
      <c r="AA253" s="150">
        <f t="shared" si="91"/>
        <v>0</v>
      </c>
      <c r="AB253" s="151">
        <f t="shared" si="92"/>
        <v>0</v>
      </c>
      <c r="AC253" s="199"/>
      <c r="AD253" s="199"/>
      <c r="AE253" s="151">
        <f t="shared" si="93"/>
        <v>0</v>
      </c>
      <c r="AF253" s="202"/>
      <c r="AG253" s="333"/>
      <c r="AH253" s="202"/>
      <c r="AI253" s="333"/>
      <c r="AJ253" s="202"/>
      <c r="AK253" s="333"/>
      <c r="AL253" s="151">
        <f t="shared" si="94"/>
        <v>0</v>
      </c>
      <c r="AM253" s="199"/>
      <c r="AN253" s="199"/>
      <c r="AO253" s="167">
        <f t="shared" si="77"/>
        <v>0</v>
      </c>
      <c r="AP253" s="167">
        <f t="shared" si="78"/>
        <v>0</v>
      </c>
      <c r="AQ253" s="152" t="str">
        <f t="shared" si="74"/>
        <v/>
      </c>
      <c r="AR253" s="207">
        <f t="shared" si="75"/>
        <v>0</v>
      </c>
      <c r="AS253" s="167">
        <f t="shared" si="87"/>
        <v>0</v>
      </c>
      <c r="AT253" s="167">
        <f>IFERROR((AR253/SUM('4_Структура пл.соб.'!$F$4:$F$6))*100,0)</f>
        <v>0</v>
      </c>
      <c r="AU253" s="207">
        <f>IFERROR(AF253+(SUM($AC253:$AD253)/100*($AE$14/$AB$14*100))/'4_Структура пл.соб.'!$B$7*'4_Структура пл.соб.'!$B$4,0)</f>
        <v>0</v>
      </c>
      <c r="AV253" s="167">
        <f>IFERROR(AU253/'5_Розрахунок тарифів'!$H$7,0)</f>
        <v>0</v>
      </c>
      <c r="AW253" s="167">
        <f>IFERROR((AU253/SUM('4_Структура пл.соб.'!$F$4:$F$6))*100,0)</f>
        <v>0</v>
      </c>
      <c r="AX253" s="207">
        <f>IFERROR(AH253+(SUM($AC253:$AD253)/100*($AE$14/$AB$14*100))/'4_Структура пл.соб.'!$B$7*'4_Структура пл.соб.'!$B$5,0)</f>
        <v>0</v>
      </c>
      <c r="AY253" s="167">
        <f>IFERROR(AX253/'5_Розрахунок тарифів'!$L$7,0)</f>
        <v>0</v>
      </c>
      <c r="AZ253" s="167">
        <f>IFERROR((AX253/SUM('4_Структура пл.соб.'!$F$4:$F$6))*100,0)</f>
        <v>0</v>
      </c>
      <c r="BA253" s="207">
        <f>IFERROR(AJ253+(SUM($AC253:$AD253)/100*($AE$14/$AB$14*100))/'4_Структура пл.соб.'!$B$7*'4_Структура пл.соб.'!$B$6,0)</f>
        <v>0</v>
      </c>
      <c r="BB253" s="167">
        <f>IFERROR(BA253/'5_Розрахунок тарифів'!$P$7,0)</f>
        <v>0</v>
      </c>
      <c r="BC253" s="167">
        <f>IFERROR((BA253/SUM('4_Структура пл.соб.'!$F$4:$F$6))*100,0)</f>
        <v>0</v>
      </c>
      <c r="BD253" s="167">
        <f t="shared" si="88"/>
        <v>0</v>
      </c>
      <c r="BE253" s="167">
        <f t="shared" si="89"/>
        <v>0</v>
      </c>
      <c r="BF253" s="203"/>
      <c r="BG253" s="203"/>
    </row>
    <row r="254" spans="1:59" s="118" customFormat="1" x14ac:dyDescent="0.25">
      <c r="A254" s="128" t="str">
        <f>IF(ISBLANK(B254),"",COUNTA($B$11:B254))</f>
        <v/>
      </c>
      <c r="B254" s="200"/>
      <c r="C254" s="150">
        <f t="shared" si="79"/>
        <v>0</v>
      </c>
      <c r="D254" s="151">
        <f t="shared" si="80"/>
        <v>0</v>
      </c>
      <c r="E254" s="199"/>
      <c r="F254" s="199"/>
      <c r="G254" s="151">
        <f t="shared" si="81"/>
        <v>0</v>
      </c>
      <c r="H254" s="199"/>
      <c r="I254" s="199"/>
      <c r="J254" s="199"/>
      <c r="K254" s="151">
        <f t="shared" si="90"/>
        <v>0</v>
      </c>
      <c r="L254" s="199"/>
      <c r="M254" s="199"/>
      <c r="N254" s="152" t="str">
        <f t="shared" si="82"/>
        <v/>
      </c>
      <c r="O254" s="150">
        <f t="shared" si="83"/>
        <v>0</v>
      </c>
      <c r="P254" s="151">
        <f t="shared" si="84"/>
        <v>0</v>
      </c>
      <c r="Q254" s="199"/>
      <c r="R254" s="199"/>
      <c r="S254" s="151">
        <f t="shared" si="85"/>
        <v>0</v>
      </c>
      <c r="T254" s="199"/>
      <c r="U254" s="199"/>
      <c r="V254" s="199"/>
      <c r="W254" s="151">
        <f t="shared" si="76"/>
        <v>0</v>
      </c>
      <c r="X254" s="199"/>
      <c r="Y254" s="199"/>
      <c r="Z254" s="152" t="str">
        <f t="shared" si="86"/>
        <v/>
      </c>
      <c r="AA254" s="150">
        <f t="shared" si="91"/>
        <v>0</v>
      </c>
      <c r="AB254" s="151">
        <f t="shared" si="92"/>
        <v>0</v>
      </c>
      <c r="AC254" s="199"/>
      <c r="AD254" s="199"/>
      <c r="AE254" s="151">
        <f t="shared" si="93"/>
        <v>0</v>
      </c>
      <c r="AF254" s="202"/>
      <c r="AG254" s="333"/>
      <c r="AH254" s="202"/>
      <c r="AI254" s="333"/>
      <c r="AJ254" s="202"/>
      <c r="AK254" s="333"/>
      <c r="AL254" s="151">
        <f t="shared" si="94"/>
        <v>0</v>
      </c>
      <c r="AM254" s="199"/>
      <c r="AN254" s="199"/>
      <c r="AO254" s="167">
        <f t="shared" si="77"/>
        <v>0</v>
      </c>
      <c r="AP254" s="167">
        <f t="shared" si="78"/>
        <v>0</v>
      </c>
      <c r="AQ254" s="152" t="str">
        <f t="shared" si="74"/>
        <v/>
      </c>
      <c r="AR254" s="207">
        <f t="shared" si="75"/>
        <v>0</v>
      </c>
      <c r="AS254" s="167">
        <f t="shared" si="87"/>
        <v>0</v>
      </c>
      <c r="AT254" s="167">
        <f>IFERROR((AR254/SUM('4_Структура пл.соб.'!$F$4:$F$6))*100,0)</f>
        <v>0</v>
      </c>
      <c r="AU254" s="207">
        <f>IFERROR(AF254+(SUM($AC254:$AD254)/100*($AE$14/$AB$14*100))/'4_Структура пл.соб.'!$B$7*'4_Структура пл.соб.'!$B$4,0)</f>
        <v>0</v>
      </c>
      <c r="AV254" s="167">
        <f>IFERROR(AU254/'5_Розрахунок тарифів'!$H$7,0)</f>
        <v>0</v>
      </c>
      <c r="AW254" s="167">
        <f>IFERROR((AU254/SUM('4_Структура пл.соб.'!$F$4:$F$6))*100,0)</f>
        <v>0</v>
      </c>
      <c r="AX254" s="207">
        <f>IFERROR(AH254+(SUM($AC254:$AD254)/100*($AE$14/$AB$14*100))/'4_Структура пл.соб.'!$B$7*'4_Структура пл.соб.'!$B$5,0)</f>
        <v>0</v>
      </c>
      <c r="AY254" s="167">
        <f>IFERROR(AX254/'5_Розрахунок тарифів'!$L$7,0)</f>
        <v>0</v>
      </c>
      <c r="AZ254" s="167">
        <f>IFERROR((AX254/SUM('4_Структура пл.соб.'!$F$4:$F$6))*100,0)</f>
        <v>0</v>
      </c>
      <c r="BA254" s="207">
        <f>IFERROR(AJ254+(SUM($AC254:$AD254)/100*($AE$14/$AB$14*100))/'4_Структура пл.соб.'!$B$7*'4_Структура пл.соб.'!$B$6,0)</f>
        <v>0</v>
      </c>
      <c r="BB254" s="167">
        <f>IFERROR(BA254/'5_Розрахунок тарифів'!$P$7,0)</f>
        <v>0</v>
      </c>
      <c r="BC254" s="167">
        <f>IFERROR((BA254/SUM('4_Структура пл.соб.'!$F$4:$F$6))*100,0)</f>
        <v>0</v>
      </c>
      <c r="BD254" s="167">
        <f t="shared" si="88"/>
        <v>0</v>
      </c>
      <c r="BE254" s="167">
        <f t="shared" si="89"/>
        <v>0</v>
      </c>
      <c r="BF254" s="203"/>
      <c r="BG254" s="203"/>
    </row>
    <row r="255" spans="1:59" s="118" customFormat="1" x14ac:dyDescent="0.25">
      <c r="A255" s="128" t="str">
        <f>IF(ISBLANK(B255),"",COUNTA($B$11:B255))</f>
        <v/>
      </c>
      <c r="B255" s="200"/>
      <c r="C255" s="150">
        <f t="shared" si="79"/>
        <v>0</v>
      </c>
      <c r="D255" s="151">
        <f t="shared" si="80"/>
        <v>0</v>
      </c>
      <c r="E255" s="199"/>
      <c r="F255" s="199"/>
      <c r="G255" s="151">
        <f t="shared" si="81"/>
        <v>0</v>
      </c>
      <c r="H255" s="199"/>
      <c r="I255" s="199"/>
      <c r="J255" s="199"/>
      <c r="K255" s="151">
        <f t="shared" si="90"/>
        <v>0</v>
      </c>
      <c r="L255" s="199"/>
      <c r="M255" s="199"/>
      <c r="N255" s="152" t="str">
        <f t="shared" si="82"/>
        <v/>
      </c>
      <c r="O255" s="150">
        <f t="shared" si="83"/>
        <v>0</v>
      </c>
      <c r="P255" s="151">
        <f t="shared" si="84"/>
        <v>0</v>
      </c>
      <c r="Q255" s="199"/>
      <c r="R255" s="199"/>
      <c r="S255" s="151">
        <f t="shared" si="85"/>
        <v>0</v>
      </c>
      <c r="T255" s="199"/>
      <c r="U255" s="199"/>
      <c r="V255" s="199"/>
      <c r="W255" s="151">
        <f t="shared" si="76"/>
        <v>0</v>
      </c>
      <c r="X255" s="199"/>
      <c r="Y255" s="199"/>
      <c r="Z255" s="152" t="str">
        <f t="shared" si="86"/>
        <v/>
      </c>
      <c r="AA255" s="150">
        <f t="shared" si="91"/>
        <v>0</v>
      </c>
      <c r="AB255" s="151">
        <f t="shared" si="92"/>
        <v>0</v>
      </c>
      <c r="AC255" s="199"/>
      <c r="AD255" s="199"/>
      <c r="AE255" s="151">
        <f t="shared" si="93"/>
        <v>0</v>
      </c>
      <c r="AF255" s="202"/>
      <c r="AG255" s="333"/>
      <c r="AH255" s="202"/>
      <c r="AI255" s="333"/>
      <c r="AJ255" s="202"/>
      <c r="AK255" s="333"/>
      <c r="AL255" s="151">
        <f t="shared" si="94"/>
        <v>0</v>
      </c>
      <c r="AM255" s="199"/>
      <c r="AN255" s="199"/>
      <c r="AO255" s="167">
        <f t="shared" si="77"/>
        <v>0</v>
      </c>
      <c r="AP255" s="167">
        <f t="shared" si="78"/>
        <v>0</v>
      </c>
      <c r="AQ255" s="152" t="str">
        <f t="shared" si="74"/>
        <v/>
      </c>
      <c r="AR255" s="207">
        <f t="shared" si="75"/>
        <v>0</v>
      </c>
      <c r="AS255" s="167">
        <f t="shared" si="87"/>
        <v>0</v>
      </c>
      <c r="AT255" s="167">
        <f>IFERROR((AR255/SUM('4_Структура пл.соб.'!$F$4:$F$6))*100,0)</f>
        <v>0</v>
      </c>
      <c r="AU255" s="207">
        <f>IFERROR(AF255+(SUM($AC255:$AD255)/100*($AE$14/$AB$14*100))/'4_Структура пл.соб.'!$B$7*'4_Структура пл.соб.'!$B$4,0)</f>
        <v>0</v>
      </c>
      <c r="AV255" s="167">
        <f>IFERROR(AU255/'5_Розрахунок тарифів'!$H$7,0)</f>
        <v>0</v>
      </c>
      <c r="AW255" s="167">
        <f>IFERROR((AU255/SUM('4_Структура пл.соб.'!$F$4:$F$6))*100,0)</f>
        <v>0</v>
      </c>
      <c r="AX255" s="207">
        <f>IFERROR(AH255+(SUM($AC255:$AD255)/100*($AE$14/$AB$14*100))/'4_Структура пл.соб.'!$B$7*'4_Структура пл.соб.'!$B$5,0)</f>
        <v>0</v>
      </c>
      <c r="AY255" s="167">
        <f>IFERROR(AX255/'5_Розрахунок тарифів'!$L$7,0)</f>
        <v>0</v>
      </c>
      <c r="AZ255" s="167">
        <f>IFERROR((AX255/SUM('4_Структура пл.соб.'!$F$4:$F$6))*100,0)</f>
        <v>0</v>
      </c>
      <c r="BA255" s="207">
        <f>IFERROR(AJ255+(SUM($AC255:$AD255)/100*($AE$14/$AB$14*100))/'4_Структура пл.соб.'!$B$7*'4_Структура пл.соб.'!$B$6,0)</f>
        <v>0</v>
      </c>
      <c r="BB255" s="167">
        <f>IFERROR(BA255/'5_Розрахунок тарифів'!$P$7,0)</f>
        <v>0</v>
      </c>
      <c r="BC255" s="167">
        <f>IFERROR((BA255/SUM('4_Структура пл.соб.'!$F$4:$F$6))*100,0)</f>
        <v>0</v>
      </c>
      <c r="BD255" s="167">
        <f t="shared" si="88"/>
        <v>0</v>
      </c>
      <c r="BE255" s="167">
        <f t="shared" si="89"/>
        <v>0</v>
      </c>
      <c r="BF255" s="203"/>
      <c r="BG255" s="203"/>
    </row>
    <row r="256" spans="1:59" s="118" customFormat="1" x14ac:dyDescent="0.25">
      <c r="A256" s="128" t="str">
        <f>IF(ISBLANK(B256),"",COUNTA($B$11:B256))</f>
        <v/>
      </c>
      <c r="B256" s="200"/>
      <c r="C256" s="150">
        <f t="shared" si="79"/>
        <v>0</v>
      </c>
      <c r="D256" s="151">
        <f t="shared" si="80"/>
        <v>0</v>
      </c>
      <c r="E256" s="199"/>
      <c r="F256" s="199"/>
      <c r="G256" s="151">
        <f t="shared" si="81"/>
        <v>0</v>
      </c>
      <c r="H256" s="199"/>
      <c r="I256" s="199"/>
      <c r="J256" s="199"/>
      <c r="K256" s="151">
        <f t="shared" si="90"/>
        <v>0</v>
      </c>
      <c r="L256" s="199"/>
      <c r="M256" s="199"/>
      <c r="N256" s="152" t="str">
        <f t="shared" si="82"/>
        <v/>
      </c>
      <c r="O256" s="150">
        <f t="shared" si="83"/>
        <v>0</v>
      </c>
      <c r="P256" s="151">
        <f t="shared" si="84"/>
        <v>0</v>
      </c>
      <c r="Q256" s="199"/>
      <c r="R256" s="199"/>
      <c r="S256" s="151">
        <f t="shared" si="85"/>
        <v>0</v>
      </c>
      <c r="T256" s="199"/>
      <c r="U256" s="199"/>
      <c r="V256" s="199"/>
      <c r="W256" s="151">
        <f t="shared" si="76"/>
        <v>0</v>
      </c>
      <c r="X256" s="199"/>
      <c r="Y256" s="199"/>
      <c r="Z256" s="152" t="str">
        <f t="shared" si="86"/>
        <v/>
      </c>
      <c r="AA256" s="150">
        <f t="shared" si="91"/>
        <v>0</v>
      </c>
      <c r="AB256" s="151">
        <f t="shared" si="92"/>
        <v>0</v>
      </c>
      <c r="AC256" s="199"/>
      <c r="AD256" s="199"/>
      <c r="AE256" s="151">
        <f t="shared" si="93"/>
        <v>0</v>
      </c>
      <c r="AF256" s="202"/>
      <c r="AG256" s="333"/>
      <c r="AH256" s="202"/>
      <c r="AI256" s="333"/>
      <c r="AJ256" s="202"/>
      <c r="AK256" s="333"/>
      <c r="AL256" s="151">
        <f t="shared" si="94"/>
        <v>0</v>
      </c>
      <c r="AM256" s="199"/>
      <c r="AN256" s="199"/>
      <c r="AO256" s="167">
        <f t="shared" si="77"/>
        <v>0</v>
      </c>
      <c r="AP256" s="167">
        <f t="shared" si="78"/>
        <v>0</v>
      </c>
      <c r="AQ256" s="152" t="str">
        <f t="shared" si="74"/>
        <v/>
      </c>
      <c r="AR256" s="207">
        <f t="shared" si="75"/>
        <v>0</v>
      </c>
      <c r="AS256" s="167">
        <f t="shared" si="87"/>
        <v>0</v>
      </c>
      <c r="AT256" s="167">
        <f>IFERROR((AR256/SUM('4_Структура пл.соб.'!$F$4:$F$6))*100,0)</f>
        <v>0</v>
      </c>
      <c r="AU256" s="207">
        <f>IFERROR(AF256+(SUM($AC256:$AD256)/100*($AE$14/$AB$14*100))/'4_Структура пл.соб.'!$B$7*'4_Структура пл.соб.'!$B$4,0)</f>
        <v>0</v>
      </c>
      <c r="AV256" s="167">
        <f>IFERROR(AU256/'5_Розрахунок тарифів'!$H$7,0)</f>
        <v>0</v>
      </c>
      <c r="AW256" s="167">
        <f>IFERROR((AU256/SUM('4_Структура пл.соб.'!$F$4:$F$6))*100,0)</f>
        <v>0</v>
      </c>
      <c r="AX256" s="207">
        <f>IFERROR(AH256+(SUM($AC256:$AD256)/100*($AE$14/$AB$14*100))/'4_Структура пл.соб.'!$B$7*'4_Структура пл.соб.'!$B$5,0)</f>
        <v>0</v>
      </c>
      <c r="AY256" s="167">
        <f>IFERROR(AX256/'5_Розрахунок тарифів'!$L$7,0)</f>
        <v>0</v>
      </c>
      <c r="AZ256" s="167">
        <f>IFERROR((AX256/SUM('4_Структура пл.соб.'!$F$4:$F$6))*100,0)</f>
        <v>0</v>
      </c>
      <c r="BA256" s="207">
        <f>IFERROR(AJ256+(SUM($AC256:$AD256)/100*($AE$14/$AB$14*100))/'4_Структура пл.соб.'!$B$7*'4_Структура пл.соб.'!$B$6,0)</f>
        <v>0</v>
      </c>
      <c r="BB256" s="167">
        <f>IFERROR(BA256/'5_Розрахунок тарифів'!$P$7,0)</f>
        <v>0</v>
      </c>
      <c r="BC256" s="167">
        <f>IFERROR((BA256/SUM('4_Структура пл.соб.'!$F$4:$F$6))*100,0)</f>
        <v>0</v>
      </c>
      <c r="BD256" s="167">
        <f t="shared" si="88"/>
        <v>0</v>
      </c>
      <c r="BE256" s="167">
        <f t="shared" si="89"/>
        <v>0</v>
      </c>
      <c r="BF256" s="203"/>
      <c r="BG256" s="203"/>
    </row>
    <row r="257" spans="1:59" s="118" customFormat="1" x14ac:dyDescent="0.25">
      <c r="A257" s="128" t="str">
        <f>IF(ISBLANK(B257),"",COUNTA($B$11:B257))</f>
        <v/>
      </c>
      <c r="B257" s="200"/>
      <c r="C257" s="150">
        <f t="shared" si="79"/>
        <v>0</v>
      </c>
      <c r="D257" s="151">
        <f t="shared" si="80"/>
        <v>0</v>
      </c>
      <c r="E257" s="199"/>
      <c r="F257" s="199"/>
      <c r="G257" s="151">
        <f t="shared" si="81"/>
        <v>0</v>
      </c>
      <c r="H257" s="199"/>
      <c r="I257" s="199"/>
      <c r="J257" s="199"/>
      <c r="K257" s="151">
        <f t="shared" si="90"/>
        <v>0</v>
      </c>
      <c r="L257" s="199"/>
      <c r="M257" s="199"/>
      <c r="N257" s="152" t="str">
        <f t="shared" si="82"/>
        <v/>
      </c>
      <c r="O257" s="150">
        <f t="shared" si="83"/>
        <v>0</v>
      </c>
      <c r="P257" s="151">
        <f t="shared" si="84"/>
        <v>0</v>
      </c>
      <c r="Q257" s="199"/>
      <c r="R257" s="199"/>
      <c r="S257" s="151">
        <f t="shared" si="85"/>
        <v>0</v>
      </c>
      <c r="T257" s="199"/>
      <c r="U257" s="199"/>
      <c r="V257" s="199"/>
      <c r="W257" s="151">
        <f t="shared" si="76"/>
        <v>0</v>
      </c>
      <c r="X257" s="199"/>
      <c r="Y257" s="199"/>
      <c r="Z257" s="152" t="str">
        <f t="shared" si="86"/>
        <v/>
      </c>
      <c r="AA257" s="150">
        <f t="shared" si="91"/>
        <v>0</v>
      </c>
      <c r="AB257" s="151">
        <f t="shared" si="92"/>
        <v>0</v>
      </c>
      <c r="AC257" s="199"/>
      <c r="AD257" s="199"/>
      <c r="AE257" s="151">
        <f t="shared" si="93"/>
        <v>0</v>
      </c>
      <c r="AF257" s="202"/>
      <c r="AG257" s="333"/>
      <c r="AH257" s="202"/>
      <c r="AI257" s="333"/>
      <c r="AJ257" s="202"/>
      <c r="AK257" s="333"/>
      <c r="AL257" s="151">
        <f t="shared" si="94"/>
        <v>0</v>
      </c>
      <c r="AM257" s="199"/>
      <c r="AN257" s="199"/>
      <c r="AO257" s="167">
        <f t="shared" si="77"/>
        <v>0</v>
      </c>
      <c r="AP257" s="167">
        <f t="shared" si="78"/>
        <v>0</v>
      </c>
      <c r="AQ257" s="152" t="str">
        <f t="shared" si="74"/>
        <v/>
      </c>
      <c r="AR257" s="207">
        <f t="shared" si="75"/>
        <v>0</v>
      </c>
      <c r="AS257" s="167">
        <f t="shared" si="87"/>
        <v>0</v>
      </c>
      <c r="AT257" s="167">
        <f>IFERROR((AR257/SUM('4_Структура пл.соб.'!$F$4:$F$6))*100,0)</f>
        <v>0</v>
      </c>
      <c r="AU257" s="207">
        <f>IFERROR(AF257+(SUM($AC257:$AD257)/100*($AE$14/$AB$14*100))/'4_Структура пл.соб.'!$B$7*'4_Структура пл.соб.'!$B$4,0)</f>
        <v>0</v>
      </c>
      <c r="AV257" s="167">
        <f>IFERROR(AU257/'5_Розрахунок тарифів'!$H$7,0)</f>
        <v>0</v>
      </c>
      <c r="AW257" s="167">
        <f>IFERROR((AU257/SUM('4_Структура пл.соб.'!$F$4:$F$6))*100,0)</f>
        <v>0</v>
      </c>
      <c r="AX257" s="207">
        <f>IFERROR(AH257+(SUM($AC257:$AD257)/100*($AE$14/$AB$14*100))/'4_Структура пл.соб.'!$B$7*'4_Структура пл.соб.'!$B$5,0)</f>
        <v>0</v>
      </c>
      <c r="AY257" s="167">
        <f>IFERROR(AX257/'5_Розрахунок тарифів'!$L$7,0)</f>
        <v>0</v>
      </c>
      <c r="AZ257" s="167">
        <f>IFERROR((AX257/SUM('4_Структура пл.соб.'!$F$4:$F$6))*100,0)</f>
        <v>0</v>
      </c>
      <c r="BA257" s="207">
        <f>IFERROR(AJ257+(SUM($AC257:$AD257)/100*($AE$14/$AB$14*100))/'4_Структура пл.соб.'!$B$7*'4_Структура пл.соб.'!$B$6,0)</f>
        <v>0</v>
      </c>
      <c r="BB257" s="167">
        <f>IFERROR(BA257/'5_Розрахунок тарифів'!$P$7,0)</f>
        <v>0</v>
      </c>
      <c r="BC257" s="167">
        <f>IFERROR((BA257/SUM('4_Структура пл.соб.'!$F$4:$F$6))*100,0)</f>
        <v>0</v>
      </c>
      <c r="BD257" s="167">
        <f t="shared" si="88"/>
        <v>0</v>
      </c>
      <c r="BE257" s="167">
        <f t="shared" si="89"/>
        <v>0</v>
      </c>
      <c r="BF257" s="203"/>
      <c r="BG257" s="203"/>
    </row>
    <row r="258" spans="1:59" s="118" customFormat="1" x14ac:dyDescent="0.25">
      <c r="A258" s="128" t="str">
        <f>IF(ISBLANK(B258),"",COUNTA($B$11:B258))</f>
        <v/>
      </c>
      <c r="B258" s="200"/>
      <c r="C258" s="150">
        <f t="shared" si="79"/>
        <v>0</v>
      </c>
      <c r="D258" s="151">
        <f t="shared" si="80"/>
        <v>0</v>
      </c>
      <c r="E258" s="199"/>
      <c r="F258" s="199"/>
      <c r="G258" s="151">
        <f t="shared" si="81"/>
        <v>0</v>
      </c>
      <c r="H258" s="199"/>
      <c r="I258" s="199"/>
      <c r="J258" s="199"/>
      <c r="K258" s="151">
        <f t="shared" si="90"/>
        <v>0</v>
      </c>
      <c r="L258" s="199"/>
      <c r="M258" s="199"/>
      <c r="N258" s="152" t="str">
        <f t="shared" si="82"/>
        <v/>
      </c>
      <c r="O258" s="150">
        <f t="shared" si="83"/>
        <v>0</v>
      </c>
      <c r="P258" s="151">
        <f t="shared" si="84"/>
        <v>0</v>
      </c>
      <c r="Q258" s="199"/>
      <c r="R258" s="199"/>
      <c r="S258" s="151">
        <f t="shared" si="85"/>
        <v>0</v>
      </c>
      <c r="T258" s="199"/>
      <c r="U258" s="199"/>
      <c r="V258" s="199"/>
      <c r="W258" s="151">
        <f t="shared" si="76"/>
        <v>0</v>
      </c>
      <c r="X258" s="199"/>
      <c r="Y258" s="199"/>
      <c r="Z258" s="152" t="str">
        <f t="shared" si="86"/>
        <v/>
      </c>
      <c r="AA258" s="150">
        <f t="shared" si="91"/>
        <v>0</v>
      </c>
      <c r="AB258" s="151">
        <f t="shared" si="92"/>
        <v>0</v>
      </c>
      <c r="AC258" s="199"/>
      <c r="AD258" s="199"/>
      <c r="AE258" s="151">
        <f t="shared" si="93"/>
        <v>0</v>
      </c>
      <c r="AF258" s="202"/>
      <c r="AG258" s="333"/>
      <c r="AH258" s="202"/>
      <c r="AI258" s="333"/>
      <c r="AJ258" s="202"/>
      <c r="AK258" s="333"/>
      <c r="AL258" s="151">
        <f t="shared" si="94"/>
        <v>0</v>
      </c>
      <c r="AM258" s="199"/>
      <c r="AN258" s="199"/>
      <c r="AO258" s="167">
        <f t="shared" si="77"/>
        <v>0</v>
      </c>
      <c r="AP258" s="167">
        <f t="shared" si="78"/>
        <v>0</v>
      </c>
      <c r="AQ258" s="152" t="str">
        <f t="shared" si="74"/>
        <v/>
      </c>
      <c r="AR258" s="207">
        <f t="shared" si="75"/>
        <v>0</v>
      </c>
      <c r="AS258" s="167">
        <f t="shared" si="87"/>
        <v>0</v>
      </c>
      <c r="AT258" s="167">
        <f>IFERROR((AR258/SUM('4_Структура пл.соб.'!$F$4:$F$6))*100,0)</f>
        <v>0</v>
      </c>
      <c r="AU258" s="207">
        <f>IFERROR(AF258+(SUM($AC258:$AD258)/100*($AE$14/$AB$14*100))/'4_Структура пл.соб.'!$B$7*'4_Структура пл.соб.'!$B$4,0)</f>
        <v>0</v>
      </c>
      <c r="AV258" s="167">
        <f>IFERROR(AU258/'5_Розрахунок тарифів'!$H$7,0)</f>
        <v>0</v>
      </c>
      <c r="AW258" s="167">
        <f>IFERROR((AU258/SUM('4_Структура пл.соб.'!$F$4:$F$6))*100,0)</f>
        <v>0</v>
      </c>
      <c r="AX258" s="207">
        <f>IFERROR(AH258+(SUM($AC258:$AD258)/100*($AE$14/$AB$14*100))/'4_Структура пл.соб.'!$B$7*'4_Структура пл.соб.'!$B$5,0)</f>
        <v>0</v>
      </c>
      <c r="AY258" s="167">
        <f>IFERROR(AX258/'5_Розрахунок тарифів'!$L$7,0)</f>
        <v>0</v>
      </c>
      <c r="AZ258" s="167">
        <f>IFERROR((AX258/SUM('4_Структура пл.соб.'!$F$4:$F$6))*100,0)</f>
        <v>0</v>
      </c>
      <c r="BA258" s="207">
        <f>IFERROR(AJ258+(SUM($AC258:$AD258)/100*($AE$14/$AB$14*100))/'4_Структура пл.соб.'!$B$7*'4_Структура пл.соб.'!$B$6,0)</f>
        <v>0</v>
      </c>
      <c r="BB258" s="167">
        <f>IFERROR(BA258/'5_Розрахунок тарифів'!$P$7,0)</f>
        <v>0</v>
      </c>
      <c r="BC258" s="167">
        <f>IFERROR((BA258/SUM('4_Структура пл.соб.'!$F$4:$F$6))*100,0)</f>
        <v>0</v>
      </c>
      <c r="BD258" s="167">
        <f t="shared" si="88"/>
        <v>0</v>
      </c>
      <c r="BE258" s="167">
        <f t="shared" si="89"/>
        <v>0</v>
      </c>
      <c r="BF258" s="203"/>
      <c r="BG258" s="203"/>
    </row>
    <row r="259" spans="1:59" s="118" customFormat="1" x14ac:dyDescent="0.25">
      <c r="A259" s="128" t="str">
        <f>IF(ISBLANK(B259),"",COUNTA($B$11:B259))</f>
        <v/>
      </c>
      <c r="B259" s="200"/>
      <c r="C259" s="150">
        <f t="shared" si="79"/>
        <v>0</v>
      </c>
      <c r="D259" s="151">
        <f t="shared" si="80"/>
        <v>0</v>
      </c>
      <c r="E259" s="199"/>
      <c r="F259" s="199"/>
      <c r="G259" s="151">
        <f t="shared" si="81"/>
        <v>0</v>
      </c>
      <c r="H259" s="199"/>
      <c r="I259" s="199"/>
      <c r="J259" s="199"/>
      <c r="K259" s="151">
        <f t="shared" si="90"/>
        <v>0</v>
      </c>
      <c r="L259" s="199"/>
      <c r="M259" s="199"/>
      <c r="N259" s="152" t="str">
        <f t="shared" si="82"/>
        <v/>
      </c>
      <c r="O259" s="150">
        <f t="shared" si="83"/>
        <v>0</v>
      </c>
      <c r="P259" s="151">
        <f t="shared" si="84"/>
        <v>0</v>
      </c>
      <c r="Q259" s="199"/>
      <c r="R259" s="199"/>
      <c r="S259" s="151">
        <f t="shared" si="85"/>
        <v>0</v>
      </c>
      <c r="T259" s="199"/>
      <c r="U259" s="199"/>
      <c r="V259" s="199"/>
      <c r="W259" s="151">
        <f t="shared" si="76"/>
        <v>0</v>
      </c>
      <c r="X259" s="199"/>
      <c r="Y259" s="199"/>
      <c r="Z259" s="152" t="str">
        <f t="shared" si="86"/>
        <v/>
      </c>
      <c r="AA259" s="150">
        <f t="shared" si="91"/>
        <v>0</v>
      </c>
      <c r="AB259" s="151">
        <f t="shared" si="92"/>
        <v>0</v>
      </c>
      <c r="AC259" s="199"/>
      <c r="AD259" s="199"/>
      <c r="AE259" s="151">
        <f t="shared" si="93"/>
        <v>0</v>
      </c>
      <c r="AF259" s="202"/>
      <c r="AG259" s="333"/>
      <c r="AH259" s="202"/>
      <c r="AI259" s="333"/>
      <c r="AJ259" s="202"/>
      <c r="AK259" s="333"/>
      <c r="AL259" s="151">
        <f t="shared" si="94"/>
        <v>0</v>
      </c>
      <c r="AM259" s="199"/>
      <c r="AN259" s="199"/>
      <c r="AO259" s="167">
        <f t="shared" si="77"/>
        <v>0</v>
      </c>
      <c r="AP259" s="167">
        <f t="shared" si="78"/>
        <v>0</v>
      </c>
      <c r="AQ259" s="152" t="str">
        <f t="shared" si="74"/>
        <v/>
      </c>
      <c r="AR259" s="207">
        <f t="shared" si="75"/>
        <v>0</v>
      </c>
      <c r="AS259" s="167">
        <f t="shared" si="87"/>
        <v>0</v>
      </c>
      <c r="AT259" s="167">
        <f>IFERROR((AR259/SUM('4_Структура пл.соб.'!$F$4:$F$6))*100,0)</f>
        <v>0</v>
      </c>
      <c r="AU259" s="207">
        <f>IFERROR(AF259+(SUM($AC259:$AD259)/100*($AE$14/$AB$14*100))/'4_Структура пл.соб.'!$B$7*'4_Структура пл.соб.'!$B$4,0)</f>
        <v>0</v>
      </c>
      <c r="AV259" s="167">
        <f>IFERROR(AU259/'5_Розрахунок тарифів'!$H$7,0)</f>
        <v>0</v>
      </c>
      <c r="AW259" s="167">
        <f>IFERROR((AU259/SUM('4_Структура пл.соб.'!$F$4:$F$6))*100,0)</f>
        <v>0</v>
      </c>
      <c r="AX259" s="207">
        <f>IFERROR(AH259+(SUM($AC259:$AD259)/100*($AE$14/$AB$14*100))/'4_Структура пл.соб.'!$B$7*'4_Структура пл.соб.'!$B$5,0)</f>
        <v>0</v>
      </c>
      <c r="AY259" s="167">
        <f>IFERROR(AX259/'5_Розрахунок тарифів'!$L$7,0)</f>
        <v>0</v>
      </c>
      <c r="AZ259" s="167">
        <f>IFERROR((AX259/SUM('4_Структура пл.соб.'!$F$4:$F$6))*100,0)</f>
        <v>0</v>
      </c>
      <c r="BA259" s="207">
        <f>IFERROR(AJ259+(SUM($AC259:$AD259)/100*($AE$14/$AB$14*100))/'4_Структура пл.соб.'!$B$7*'4_Структура пл.соб.'!$B$6,0)</f>
        <v>0</v>
      </c>
      <c r="BB259" s="167">
        <f>IFERROR(BA259/'5_Розрахунок тарифів'!$P$7,0)</f>
        <v>0</v>
      </c>
      <c r="BC259" s="167">
        <f>IFERROR((BA259/SUM('4_Структура пл.соб.'!$F$4:$F$6))*100,0)</f>
        <v>0</v>
      </c>
      <c r="BD259" s="167">
        <f t="shared" si="88"/>
        <v>0</v>
      </c>
      <c r="BE259" s="167">
        <f t="shared" si="89"/>
        <v>0</v>
      </c>
      <c r="BF259" s="203"/>
      <c r="BG259" s="203"/>
    </row>
    <row r="260" spans="1:59" s="118" customFormat="1" x14ac:dyDescent="0.25">
      <c r="A260" s="128" t="str">
        <f>IF(ISBLANK(B260),"",COUNTA($B$11:B260))</f>
        <v/>
      </c>
      <c r="B260" s="200"/>
      <c r="C260" s="150">
        <f t="shared" si="79"/>
        <v>0</v>
      </c>
      <c r="D260" s="151">
        <f t="shared" si="80"/>
        <v>0</v>
      </c>
      <c r="E260" s="199"/>
      <c r="F260" s="199"/>
      <c r="G260" s="151">
        <f t="shared" si="81"/>
        <v>0</v>
      </c>
      <c r="H260" s="199"/>
      <c r="I260" s="199"/>
      <c r="J260" s="199"/>
      <c r="K260" s="151">
        <f t="shared" si="90"/>
        <v>0</v>
      </c>
      <c r="L260" s="199"/>
      <c r="M260" s="199"/>
      <c r="N260" s="152" t="str">
        <f t="shared" si="82"/>
        <v/>
      </c>
      <c r="O260" s="150">
        <f t="shared" si="83"/>
        <v>0</v>
      </c>
      <c r="P260" s="151">
        <f t="shared" si="84"/>
        <v>0</v>
      </c>
      <c r="Q260" s="199"/>
      <c r="R260" s="199"/>
      <c r="S260" s="151">
        <f t="shared" si="85"/>
        <v>0</v>
      </c>
      <c r="T260" s="199"/>
      <c r="U260" s="199"/>
      <c r="V260" s="199"/>
      <c r="W260" s="151">
        <f t="shared" si="76"/>
        <v>0</v>
      </c>
      <c r="X260" s="199"/>
      <c r="Y260" s="199"/>
      <c r="Z260" s="152" t="str">
        <f t="shared" si="86"/>
        <v/>
      </c>
      <c r="AA260" s="150">
        <f t="shared" si="91"/>
        <v>0</v>
      </c>
      <c r="AB260" s="151">
        <f t="shared" si="92"/>
        <v>0</v>
      </c>
      <c r="AC260" s="199"/>
      <c r="AD260" s="199"/>
      <c r="AE260" s="151">
        <f t="shared" si="93"/>
        <v>0</v>
      </c>
      <c r="AF260" s="202"/>
      <c r="AG260" s="333"/>
      <c r="AH260" s="202"/>
      <c r="AI260" s="333"/>
      <c r="AJ260" s="202"/>
      <c r="AK260" s="333"/>
      <c r="AL260" s="151">
        <f t="shared" si="94"/>
        <v>0</v>
      </c>
      <c r="AM260" s="199"/>
      <c r="AN260" s="199"/>
      <c r="AO260" s="167">
        <f t="shared" si="77"/>
        <v>0</v>
      </c>
      <c r="AP260" s="167">
        <f t="shared" si="78"/>
        <v>0</v>
      </c>
      <c r="AQ260" s="152" t="str">
        <f t="shared" si="74"/>
        <v/>
      </c>
      <c r="AR260" s="207">
        <f t="shared" si="75"/>
        <v>0</v>
      </c>
      <c r="AS260" s="167">
        <f t="shared" si="87"/>
        <v>0</v>
      </c>
      <c r="AT260" s="167">
        <f>IFERROR((AR260/SUM('4_Структура пл.соб.'!$F$4:$F$6))*100,0)</f>
        <v>0</v>
      </c>
      <c r="AU260" s="207">
        <f>IFERROR(AF260+(SUM($AC260:$AD260)/100*($AE$14/$AB$14*100))/'4_Структура пл.соб.'!$B$7*'4_Структура пл.соб.'!$B$4,0)</f>
        <v>0</v>
      </c>
      <c r="AV260" s="167">
        <f>IFERROR(AU260/'5_Розрахунок тарифів'!$H$7,0)</f>
        <v>0</v>
      </c>
      <c r="AW260" s="167">
        <f>IFERROR((AU260/SUM('4_Структура пл.соб.'!$F$4:$F$6))*100,0)</f>
        <v>0</v>
      </c>
      <c r="AX260" s="207">
        <f>IFERROR(AH260+(SUM($AC260:$AD260)/100*($AE$14/$AB$14*100))/'4_Структура пл.соб.'!$B$7*'4_Структура пл.соб.'!$B$5,0)</f>
        <v>0</v>
      </c>
      <c r="AY260" s="167">
        <f>IFERROR(AX260/'5_Розрахунок тарифів'!$L$7,0)</f>
        <v>0</v>
      </c>
      <c r="AZ260" s="167">
        <f>IFERROR((AX260/SUM('4_Структура пл.соб.'!$F$4:$F$6))*100,0)</f>
        <v>0</v>
      </c>
      <c r="BA260" s="207">
        <f>IFERROR(AJ260+(SUM($AC260:$AD260)/100*($AE$14/$AB$14*100))/'4_Структура пл.соб.'!$B$7*'4_Структура пл.соб.'!$B$6,0)</f>
        <v>0</v>
      </c>
      <c r="BB260" s="167">
        <f>IFERROR(BA260/'5_Розрахунок тарифів'!$P$7,0)</f>
        <v>0</v>
      </c>
      <c r="BC260" s="167">
        <f>IFERROR((BA260/SUM('4_Структура пл.соб.'!$F$4:$F$6))*100,0)</f>
        <v>0</v>
      </c>
      <c r="BD260" s="167">
        <f t="shared" si="88"/>
        <v>0</v>
      </c>
      <c r="BE260" s="167">
        <f t="shared" si="89"/>
        <v>0</v>
      </c>
      <c r="BF260" s="203"/>
      <c r="BG260" s="203"/>
    </row>
    <row r="261" spans="1:59" s="118" customFormat="1" x14ac:dyDescent="0.25">
      <c r="A261" s="128" t="str">
        <f>IF(ISBLANK(B261),"",COUNTA($B$11:B261))</f>
        <v/>
      </c>
      <c r="B261" s="200"/>
      <c r="C261" s="150">
        <f t="shared" si="79"/>
        <v>0</v>
      </c>
      <c r="D261" s="151">
        <f t="shared" si="80"/>
        <v>0</v>
      </c>
      <c r="E261" s="199"/>
      <c r="F261" s="199"/>
      <c r="G261" s="151">
        <f t="shared" si="81"/>
        <v>0</v>
      </c>
      <c r="H261" s="199"/>
      <c r="I261" s="199"/>
      <c r="J261" s="199"/>
      <c r="K261" s="151">
        <f t="shared" si="90"/>
        <v>0</v>
      </c>
      <c r="L261" s="199"/>
      <c r="M261" s="199"/>
      <c r="N261" s="152" t="str">
        <f t="shared" si="82"/>
        <v/>
      </c>
      <c r="O261" s="150">
        <f t="shared" si="83"/>
        <v>0</v>
      </c>
      <c r="P261" s="151">
        <f t="shared" si="84"/>
        <v>0</v>
      </c>
      <c r="Q261" s="199"/>
      <c r="R261" s="199"/>
      <c r="S261" s="151">
        <f t="shared" si="85"/>
        <v>0</v>
      </c>
      <c r="T261" s="199"/>
      <c r="U261" s="199"/>
      <c r="V261" s="199"/>
      <c r="W261" s="151">
        <f t="shared" si="76"/>
        <v>0</v>
      </c>
      <c r="X261" s="199"/>
      <c r="Y261" s="199"/>
      <c r="Z261" s="152" t="str">
        <f t="shared" si="86"/>
        <v/>
      </c>
      <c r="AA261" s="150">
        <f t="shared" si="91"/>
        <v>0</v>
      </c>
      <c r="AB261" s="151">
        <f t="shared" si="92"/>
        <v>0</v>
      </c>
      <c r="AC261" s="199"/>
      <c r="AD261" s="199"/>
      <c r="AE261" s="151">
        <f t="shared" si="93"/>
        <v>0</v>
      </c>
      <c r="AF261" s="202"/>
      <c r="AG261" s="333"/>
      <c r="AH261" s="202"/>
      <c r="AI261" s="333"/>
      <c r="AJ261" s="202"/>
      <c r="AK261" s="333"/>
      <c r="AL261" s="151">
        <f t="shared" si="94"/>
        <v>0</v>
      </c>
      <c r="AM261" s="199"/>
      <c r="AN261" s="199"/>
      <c r="AO261" s="167">
        <f t="shared" si="77"/>
        <v>0</v>
      </c>
      <c r="AP261" s="167">
        <f t="shared" si="78"/>
        <v>0</v>
      </c>
      <c r="AQ261" s="152" t="str">
        <f t="shared" si="74"/>
        <v/>
      </c>
      <c r="AR261" s="207">
        <f t="shared" si="75"/>
        <v>0</v>
      </c>
      <c r="AS261" s="167">
        <f t="shared" si="87"/>
        <v>0</v>
      </c>
      <c r="AT261" s="167">
        <f>IFERROR((AR261/SUM('4_Структура пл.соб.'!$F$4:$F$6))*100,0)</f>
        <v>0</v>
      </c>
      <c r="AU261" s="207">
        <f>IFERROR(AF261+(SUM($AC261:$AD261)/100*($AE$14/$AB$14*100))/'4_Структура пл.соб.'!$B$7*'4_Структура пл.соб.'!$B$4,0)</f>
        <v>0</v>
      </c>
      <c r="AV261" s="167">
        <f>IFERROR(AU261/'5_Розрахунок тарифів'!$H$7,0)</f>
        <v>0</v>
      </c>
      <c r="AW261" s="167">
        <f>IFERROR((AU261/SUM('4_Структура пл.соб.'!$F$4:$F$6))*100,0)</f>
        <v>0</v>
      </c>
      <c r="AX261" s="207">
        <f>IFERROR(AH261+(SUM($AC261:$AD261)/100*($AE$14/$AB$14*100))/'4_Структура пл.соб.'!$B$7*'4_Структура пл.соб.'!$B$5,0)</f>
        <v>0</v>
      </c>
      <c r="AY261" s="167">
        <f>IFERROR(AX261/'5_Розрахунок тарифів'!$L$7,0)</f>
        <v>0</v>
      </c>
      <c r="AZ261" s="167">
        <f>IFERROR((AX261/SUM('4_Структура пл.соб.'!$F$4:$F$6))*100,0)</f>
        <v>0</v>
      </c>
      <c r="BA261" s="207">
        <f>IFERROR(AJ261+(SUM($AC261:$AD261)/100*($AE$14/$AB$14*100))/'4_Структура пл.соб.'!$B$7*'4_Структура пл.соб.'!$B$6,0)</f>
        <v>0</v>
      </c>
      <c r="BB261" s="167">
        <f>IFERROR(BA261/'5_Розрахунок тарифів'!$P$7,0)</f>
        <v>0</v>
      </c>
      <c r="BC261" s="167">
        <f>IFERROR((BA261/SUM('4_Структура пл.соб.'!$F$4:$F$6))*100,0)</f>
        <v>0</v>
      </c>
      <c r="BD261" s="167">
        <f t="shared" si="88"/>
        <v>0</v>
      </c>
      <c r="BE261" s="167">
        <f t="shared" si="89"/>
        <v>0</v>
      </c>
      <c r="BF261" s="203"/>
      <c r="BG261" s="203"/>
    </row>
    <row r="262" spans="1:59" s="118" customFormat="1" x14ac:dyDescent="0.25">
      <c r="A262" s="128" t="str">
        <f>IF(ISBLANK(B262),"",COUNTA($B$11:B262))</f>
        <v/>
      </c>
      <c r="B262" s="200"/>
      <c r="C262" s="150">
        <f t="shared" si="79"/>
        <v>0</v>
      </c>
      <c r="D262" s="151">
        <f t="shared" si="80"/>
        <v>0</v>
      </c>
      <c r="E262" s="199"/>
      <c r="F262" s="199"/>
      <c r="G262" s="151">
        <f t="shared" si="81"/>
        <v>0</v>
      </c>
      <c r="H262" s="199"/>
      <c r="I262" s="199"/>
      <c r="J262" s="199"/>
      <c r="K262" s="151">
        <f t="shared" si="90"/>
        <v>0</v>
      </c>
      <c r="L262" s="199"/>
      <c r="M262" s="199"/>
      <c r="N262" s="152" t="str">
        <f t="shared" si="82"/>
        <v/>
      </c>
      <c r="O262" s="150">
        <f t="shared" si="83"/>
        <v>0</v>
      </c>
      <c r="P262" s="151">
        <f t="shared" si="84"/>
        <v>0</v>
      </c>
      <c r="Q262" s="199"/>
      <c r="R262" s="199"/>
      <c r="S262" s="151">
        <f t="shared" si="85"/>
        <v>0</v>
      </c>
      <c r="T262" s="199"/>
      <c r="U262" s="199"/>
      <c r="V262" s="199"/>
      <c r="W262" s="151">
        <f t="shared" si="76"/>
        <v>0</v>
      </c>
      <c r="X262" s="199"/>
      <c r="Y262" s="199"/>
      <c r="Z262" s="152" t="str">
        <f t="shared" si="86"/>
        <v/>
      </c>
      <c r="AA262" s="150">
        <f t="shared" si="91"/>
        <v>0</v>
      </c>
      <c r="AB262" s="151">
        <f t="shared" si="92"/>
        <v>0</v>
      </c>
      <c r="AC262" s="199"/>
      <c r="AD262" s="199"/>
      <c r="AE262" s="151">
        <f t="shared" si="93"/>
        <v>0</v>
      </c>
      <c r="AF262" s="202"/>
      <c r="AG262" s="333"/>
      <c r="AH262" s="202"/>
      <c r="AI262" s="333"/>
      <c r="AJ262" s="202"/>
      <c r="AK262" s="333"/>
      <c r="AL262" s="151">
        <f t="shared" si="94"/>
        <v>0</v>
      </c>
      <c r="AM262" s="199"/>
      <c r="AN262" s="199"/>
      <c r="AO262" s="167">
        <f t="shared" si="77"/>
        <v>0</v>
      </c>
      <c r="AP262" s="167">
        <f t="shared" si="78"/>
        <v>0</v>
      </c>
      <c r="AQ262" s="152" t="str">
        <f t="shared" si="74"/>
        <v/>
      </c>
      <c r="AR262" s="207">
        <f t="shared" si="75"/>
        <v>0</v>
      </c>
      <c r="AS262" s="167">
        <f t="shared" si="87"/>
        <v>0</v>
      </c>
      <c r="AT262" s="167">
        <f>IFERROR((AR262/SUM('4_Структура пл.соб.'!$F$4:$F$6))*100,0)</f>
        <v>0</v>
      </c>
      <c r="AU262" s="207">
        <f>IFERROR(AF262+(SUM($AC262:$AD262)/100*($AE$14/$AB$14*100))/'4_Структура пл.соб.'!$B$7*'4_Структура пл.соб.'!$B$4,0)</f>
        <v>0</v>
      </c>
      <c r="AV262" s="167">
        <f>IFERROR(AU262/'5_Розрахунок тарифів'!$H$7,0)</f>
        <v>0</v>
      </c>
      <c r="AW262" s="167">
        <f>IFERROR((AU262/SUM('4_Структура пл.соб.'!$F$4:$F$6))*100,0)</f>
        <v>0</v>
      </c>
      <c r="AX262" s="207">
        <f>IFERROR(AH262+(SUM($AC262:$AD262)/100*($AE$14/$AB$14*100))/'4_Структура пл.соб.'!$B$7*'4_Структура пл.соб.'!$B$5,0)</f>
        <v>0</v>
      </c>
      <c r="AY262" s="167">
        <f>IFERROR(AX262/'5_Розрахунок тарифів'!$L$7,0)</f>
        <v>0</v>
      </c>
      <c r="AZ262" s="167">
        <f>IFERROR((AX262/SUM('4_Структура пл.соб.'!$F$4:$F$6))*100,0)</f>
        <v>0</v>
      </c>
      <c r="BA262" s="207">
        <f>IFERROR(AJ262+(SUM($AC262:$AD262)/100*($AE$14/$AB$14*100))/'4_Структура пл.соб.'!$B$7*'4_Структура пл.соб.'!$B$6,0)</f>
        <v>0</v>
      </c>
      <c r="BB262" s="167">
        <f>IFERROR(BA262/'5_Розрахунок тарифів'!$P$7,0)</f>
        <v>0</v>
      </c>
      <c r="BC262" s="167">
        <f>IFERROR((BA262/SUM('4_Структура пл.соб.'!$F$4:$F$6))*100,0)</f>
        <v>0</v>
      </c>
      <c r="BD262" s="167">
        <f t="shared" si="88"/>
        <v>0</v>
      </c>
      <c r="BE262" s="167">
        <f t="shared" si="89"/>
        <v>0</v>
      </c>
      <c r="BF262" s="203"/>
      <c r="BG262" s="203"/>
    </row>
    <row r="263" spans="1:59" s="118" customFormat="1" x14ac:dyDescent="0.25">
      <c r="A263" s="128" t="str">
        <f>IF(ISBLANK(B263),"",COUNTA($B$11:B263))</f>
        <v/>
      </c>
      <c r="B263" s="200"/>
      <c r="C263" s="150">
        <f t="shared" si="79"/>
        <v>0</v>
      </c>
      <c r="D263" s="151">
        <f t="shared" si="80"/>
        <v>0</v>
      </c>
      <c r="E263" s="199"/>
      <c r="F263" s="199"/>
      <c r="G263" s="151">
        <f t="shared" si="81"/>
        <v>0</v>
      </c>
      <c r="H263" s="199"/>
      <c r="I263" s="199"/>
      <c r="J263" s="199"/>
      <c r="K263" s="151">
        <f t="shared" si="90"/>
        <v>0</v>
      </c>
      <c r="L263" s="199"/>
      <c r="M263" s="199"/>
      <c r="N263" s="152" t="str">
        <f t="shared" si="82"/>
        <v/>
      </c>
      <c r="O263" s="150">
        <f t="shared" si="83"/>
        <v>0</v>
      </c>
      <c r="P263" s="151">
        <f t="shared" si="84"/>
        <v>0</v>
      </c>
      <c r="Q263" s="199"/>
      <c r="R263" s="199"/>
      <c r="S263" s="151">
        <f t="shared" si="85"/>
        <v>0</v>
      </c>
      <c r="T263" s="199"/>
      <c r="U263" s="199"/>
      <c r="V263" s="199"/>
      <c r="W263" s="151">
        <f t="shared" si="76"/>
        <v>0</v>
      </c>
      <c r="X263" s="199"/>
      <c r="Y263" s="199"/>
      <c r="Z263" s="152" t="str">
        <f t="shared" si="86"/>
        <v/>
      </c>
      <c r="AA263" s="150">
        <f t="shared" si="91"/>
        <v>0</v>
      </c>
      <c r="AB263" s="151">
        <f t="shared" si="92"/>
        <v>0</v>
      </c>
      <c r="AC263" s="199"/>
      <c r="AD263" s="199"/>
      <c r="AE263" s="151">
        <f t="shared" si="93"/>
        <v>0</v>
      </c>
      <c r="AF263" s="202"/>
      <c r="AG263" s="333"/>
      <c r="AH263" s="202"/>
      <c r="AI263" s="333"/>
      <c r="AJ263" s="202"/>
      <c r="AK263" s="333"/>
      <c r="AL263" s="151">
        <f t="shared" si="94"/>
        <v>0</v>
      </c>
      <c r="AM263" s="199"/>
      <c r="AN263" s="199"/>
      <c r="AO263" s="167">
        <f t="shared" si="77"/>
        <v>0</v>
      </c>
      <c r="AP263" s="167">
        <f t="shared" si="78"/>
        <v>0</v>
      </c>
      <c r="AQ263" s="152" t="str">
        <f t="shared" si="74"/>
        <v/>
      </c>
      <c r="AR263" s="207">
        <f t="shared" si="75"/>
        <v>0</v>
      </c>
      <c r="AS263" s="167">
        <f t="shared" si="87"/>
        <v>0</v>
      </c>
      <c r="AT263" s="167">
        <f>IFERROR((AR263/SUM('4_Структура пл.соб.'!$F$4:$F$6))*100,0)</f>
        <v>0</v>
      </c>
      <c r="AU263" s="207">
        <f>IFERROR(AF263+(SUM($AC263:$AD263)/100*($AE$14/$AB$14*100))/'4_Структура пл.соб.'!$B$7*'4_Структура пл.соб.'!$B$4,0)</f>
        <v>0</v>
      </c>
      <c r="AV263" s="167">
        <f>IFERROR(AU263/'5_Розрахунок тарифів'!$H$7,0)</f>
        <v>0</v>
      </c>
      <c r="AW263" s="167">
        <f>IFERROR((AU263/SUM('4_Структура пл.соб.'!$F$4:$F$6))*100,0)</f>
        <v>0</v>
      </c>
      <c r="AX263" s="207">
        <f>IFERROR(AH263+(SUM($AC263:$AD263)/100*($AE$14/$AB$14*100))/'4_Структура пл.соб.'!$B$7*'4_Структура пл.соб.'!$B$5,0)</f>
        <v>0</v>
      </c>
      <c r="AY263" s="167">
        <f>IFERROR(AX263/'5_Розрахунок тарифів'!$L$7,0)</f>
        <v>0</v>
      </c>
      <c r="AZ263" s="167">
        <f>IFERROR((AX263/SUM('4_Структура пл.соб.'!$F$4:$F$6))*100,0)</f>
        <v>0</v>
      </c>
      <c r="BA263" s="207">
        <f>IFERROR(AJ263+(SUM($AC263:$AD263)/100*($AE$14/$AB$14*100))/'4_Структура пл.соб.'!$B$7*'4_Структура пл.соб.'!$B$6,0)</f>
        <v>0</v>
      </c>
      <c r="BB263" s="167">
        <f>IFERROR(BA263/'5_Розрахунок тарифів'!$P$7,0)</f>
        <v>0</v>
      </c>
      <c r="BC263" s="167">
        <f>IFERROR((BA263/SUM('4_Структура пл.соб.'!$F$4:$F$6))*100,0)</f>
        <v>0</v>
      </c>
      <c r="BD263" s="167">
        <f t="shared" si="88"/>
        <v>0</v>
      </c>
      <c r="BE263" s="167">
        <f t="shared" si="89"/>
        <v>0</v>
      </c>
      <c r="BF263" s="203"/>
      <c r="BG263" s="203"/>
    </row>
    <row r="264" spans="1:59" s="118" customFormat="1" x14ac:dyDescent="0.25">
      <c r="A264" s="128" t="str">
        <f>IF(ISBLANK(B264),"",COUNTA($B$11:B264))</f>
        <v/>
      </c>
      <c r="B264" s="200"/>
      <c r="C264" s="150">
        <f t="shared" si="79"/>
        <v>0</v>
      </c>
      <c r="D264" s="151">
        <f t="shared" si="80"/>
        <v>0</v>
      </c>
      <c r="E264" s="199"/>
      <c r="F264" s="199"/>
      <c r="G264" s="151">
        <f t="shared" si="81"/>
        <v>0</v>
      </c>
      <c r="H264" s="199"/>
      <c r="I264" s="199"/>
      <c r="J264" s="199"/>
      <c r="K264" s="151">
        <f t="shared" si="90"/>
        <v>0</v>
      </c>
      <c r="L264" s="199"/>
      <c r="M264" s="199"/>
      <c r="N264" s="152" t="str">
        <f t="shared" si="82"/>
        <v/>
      </c>
      <c r="O264" s="150">
        <f t="shared" si="83"/>
        <v>0</v>
      </c>
      <c r="P264" s="151">
        <f t="shared" si="84"/>
        <v>0</v>
      </c>
      <c r="Q264" s="199"/>
      <c r="R264" s="199"/>
      <c r="S264" s="151">
        <f t="shared" si="85"/>
        <v>0</v>
      </c>
      <c r="T264" s="199"/>
      <c r="U264" s="199"/>
      <c r="V264" s="199"/>
      <c r="W264" s="151">
        <f t="shared" si="76"/>
        <v>0</v>
      </c>
      <c r="X264" s="199"/>
      <c r="Y264" s="199"/>
      <c r="Z264" s="152" t="str">
        <f t="shared" si="86"/>
        <v/>
      </c>
      <c r="AA264" s="150">
        <f t="shared" si="91"/>
        <v>0</v>
      </c>
      <c r="AB264" s="151">
        <f t="shared" si="92"/>
        <v>0</v>
      </c>
      <c r="AC264" s="199"/>
      <c r="AD264" s="199"/>
      <c r="AE264" s="151">
        <f t="shared" si="93"/>
        <v>0</v>
      </c>
      <c r="AF264" s="202"/>
      <c r="AG264" s="333"/>
      <c r="AH264" s="202"/>
      <c r="AI264" s="333"/>
      <c r="AJ264" s="202"/>
      <c r="AK264" s="333"/>
      <c r="AL264" s="151">
        <f t="shared" si="94"/>
        <v>0</v>
      </c>
      <c r="AM264" s="199"/>
      <c r="AN264" s="199"/>
      <c r="AO264" s="167">
        <f t="shared" si="77"/>
        <v>0</v>
      </c>
      <c r="AP264" s="167">
        <f t="shared" si="78"/>
        <v>0</v>
      </c>
      <c r="AQ264" s="152" t="str">
        <f t="shared" si="74"/>
        <v/>
      </c>
      <c r="AR264" s="207">
        <f t="shared" si="75"/>
        <v>0</v>
      </c>
      <c r="AS264" s="167">
        <f t="shared" si="87"/>
        <v>0</v>
      </c>
      <c r="AT264" s="167">
        <f>IFERROR((AR264/SUM('4_Структура пл.соб.'!$F$4:$F$6))*100,0)</f>
        <v>0</v>
      </c>
      <c r="AU264" s="207">
        <f>IFERROR(AF264+(SUM($AC264:$AD264)/100*($AE$14/$AB$14*100))/'4_Структура пл.соб.'!$B$7*'4_Структура пл.соб.'!$B$4,0)</f>
        <v>0</v>
      </c>
      <c r="AV264" s="167">
        <f>IFERROR(AU264/'5_Розрахунок тарифів'!$H$7,0)</f>
        <v>0</v>
      </c>
      <c r="AW264" s="167">
        <f>IFERROR((AU264/SUM('4_Структура пл.соб.'!$F$4:$F$6))*100,0)</f>
        <v>0</v>
      </c>
      <c r="AX264" s="207">
        <f>IFERROR(AH264+(SUM($AC264:$AD264)/100*($AE$14/$AB$14*100))/'4_Структура пл.соб.'!$B$7*'4_Структура пл.соб.'!$B$5,0)</f>
        <v>0</v>
      </c>
      <c r="AY264" s="167">
        <f>IFERROR(AX264/'5_Розрахунок тарифів'!$L$7,0)</f>
        <v>0</v>
      </c>
      <c r="AZ264" s="167">
        <f>IFERROR((AX264/SUM('4_Структура пл.соб.'!$F$4:$F$6))*100,0)</f>
        <v>0</v>
      </c>
      <c r="BA264" s="207">
        <f>IFERROR(AJ264+(SUM($AC264:$AD264)/100*($AE$14/$AB$14*100))/'4_Структура пл.соб.'!$B$7*'4_Структура пл.соб.'!$B$6,0)</f>
        <v>0</v>
      </c>
      <c r="BB264" s="167">
        <f>IFERROR(BA264/'5_Розрахунок тарифів'!$P$7,0)</f>
        <v>0</v>
      </c>
      <c r="BC264" s="167">
        <f>IFERROR((BA264/SUM('4_Структура пл.соб.'!$F$4:$F$6))*100,0)</f>
        <v>0</v>
      </c>
      <c r="BD264" s="167">
        <f t="shared" si="88"/>
        <v>0</v>
      </c>
      <c r="BE264" s="167">
        <f t="shared" si="89"/>
        <v>0</v>
      </c>
      <c r="BF264" s="203"/>
      <c r="BG264" s="203"/>
    </row>
    <row r="265" spans="1:59" s="118" customFormat="1" x14ac:dyDescent="0.25">
      <c r="A265" s="128" t="str">
        <f>IF(ISBLANK(B265),"",COUNTA($B$11:B265))</f>
        <v/>
      </c>
      <c r="B265" s="200"/>
      <c r="C265" s="150">
        <f t="shared" si="79"/>
        <v>0</v>
      </c>
      <c r="D265" s="151">
        <f t="shared" si="80"/>
        <v>0</v>
      </c>
      <c r="E265" s="199"/>
      <c r="F265" s="199"/>
      <c r="G265" s="151">
        <f t="shared" si="81"/>
        <v>0</v>
      </c>
      <c r="H265" s="199"/>
      <c r="I265" s="199"/>
      <c r="J265" s="199"/>
      <c r="K265" s="151">
        <f t="shared" si="90"/>
        <v>0</v>
      </c>
      <c r="L265" s="199"/>
      <c r="M265" s="199"/>
      <c r="N265" s="152" t="str">
        <f t="shared" si="82"/>
        <v/>
      </c>
      <c r="O265" s="150">
        <f t="shared" si="83"/>
        <v>0</v>
      </c>
      <c r="P265" s="151">
        <f t="shared" si="84"/>
        <v>0</v>
      </c>
      <c r="Q265" s="199"/>
      <c r="R265" s="199"/>
      <c r="S265" s="151">
        <f t="shared" si="85"/>
        <v>0</v>
      </c>
      <c r="T265" s="199"/>
      <c r="U265" s="199"/>
      <c r="V265" s="199"/>
      <c r="W265" s="151">
        <f t="shared" si="76"/>
        <v>0</v>
      </c>
      <c r="X265" s="199"/>
      <c r="Y265" s="199"/>
      <c r="Z265" s="152" t="str">
        <f t="shared" si="86"/>
        <v/>
      </c>
      <c r="AA265" s="150">
        <f t="shared" si="91"/>
        <v>0</v>
      </c>
      <c r="AB265" s="151">
        <f t="shared" si="92"/>
        <v>0</v>
      </c>
      <c r="AC265" s="199"/>
      <c r="AD265" s="199"/>
      <c r="AE265" s="151">
        <f t="shared" si="93"/>
        <v>0</v>
      </c>
      <c r="AF265" s="202"/>
      <c r="AG265" s="333"/>
      <c r="AH265" s="202"/>
      <c r="AI265" s="333"/>
      <c r="AJ265" s="202"/>
      <c r="AK265" s="333"/>
      <c r="AL265" s="151">
        <f t="shared" si="94"/>
        <v>0</v>
      </c>
      <c r="AM265" s="199"/>
      <c r="AN265" s="199"/>
      <c r="AO265" s="167">
        <f t="shared" si="77"/>
        <v>0</v>
      </c>
      <c r="AP265" s="167">
        <f t="shared" si="78"/>
        <v>0</v>
      </c>
      <c r="AQ265" s="152" t="str">
        <f t="shared" si="74"/>
        <v/>
      </c>
      <c r="AR265" s="207">
        <f t="shared" si="75"/>
        <v>0</v>
      </c>
      <c r="AS265" s="167">
        <f t="shared" si="87"/>
        <v>0</v>
      </c>
      <c r="AT265" s="167">
        <f>IFERROR((AR265/SUM('4_Структура пл.соб.'!$F$4:$F$6))*100,0)</f>
        <v>0</v>
      </c>
      <c r="AU265" s="207">
        <f>IFERROR(AF265+(SUM($AC265:$AD265)/100*($AE$14/$AB$14*100))/'4_Структура пл.соб.'!$B$7*'4_Структура пл.соб.'!$B$4,0)</f>
        <v>0</v>
      </c>
      <c r="AV265" s="167">
        <f>IFERROR(AU265/'5_Розрахунок тарифів'!$H$7,0)</f>
        <v>0</v>
      </c>
      <c r="AW265" s="167">
        <f>IFERROR((AU265/SUM('4_Структура пл.соб.'!$F$4:$F$6))*100,0)</f>
        <v>0</v>
      </c>
      <c r="AX265" s="207">
        <f>IFERROR(AH265+(SUM($AC265:$AD265)/100*($AE$14/$AB$14*100))/'4_Структура пл.соб.'!$B$7*'4_Структура пл.соб.'!$B$5,0)</f>
        <v>0</v>
      </c>
      <c r="AY265" s="167">
        <f>IFERROR(AX265/'5_Розрахунок тарифів'!$L$7,0)</f>
        <v>0</v>
      </c>
      <c r="AZ265" s="167">
        <f>IFERROR((AX265/SUM('4_Структура пл.соб.'!$F$4:$F$6))*100,0)</f>
        <v>0</v>
      </c>
      <c r="BA265" s="207">
        <f>IFERROR(AJ265+(SUM($AC265:$AD265)/100*($AE$14/$AB$14*100))/'4_Структура пл.соб.'!$B$7*'4_Структура пл.соб.'!$B$6,0)</f>
        <v>0</v>
      </c>
      <c r="BB265" s="167">
        <f>IFERROR(BA265/'5_Розрахунок тарифів'!$P$7,0)</f>
        <v>0</v>
      </c>
      <c r="BC265" s="167">
        <f>IFERROR((BA265/SUM('4_Структура пл.соб.'!$F$4:$F$6))*100,0)</f>
        <v>0</v>
      </c>
      <c r="BD265" s="167">
        <f t="shared" si="88"/>
        <v>0</v>
      </c>
      <c r="BE265" s="167">
        <f t="shared" si="89"/>
        <v>0</v>
      </c>
      <c r="BF265" s="203"/>
      <c r="BG265" s="203"/>
    </row>
    <row r="266" spans="1:59" s="118" customFormat="1" x14ac:dyDescent="0.25">
      <c r="A266" s="128" t="str">
        <f>IF(ISBLANK(B266),"",COUNTA($B$11:B266))</f>
        <v/>
      </c>
      <c r="B266" s="200"/>
      <c r="C266" s="150">
        <f t="shared" si="79"/>
        <v>0</v>
      </c>
      <c r="D266" s="151">
        <f t="shared" si="80"/>
        <v>0</v>
      </c>
      <c r="E266" s="199"/>
      <c r="F266" s="199"/>
      <c r="G266" s="151">
        <f t="shared" si="81"/>
        <v>0</v>
      </c>
      <c r="H266" s="199"/>
      <c r="I266" s="199"/>
      <c r="J266" s="199"/>
      <c r="K266" s="151">
        <f t="shared" si="90"/>
        <v>0</v>
      </c>
      <c r="L266" s="199"/>
      <c r="M266" s="199"/>
      <c r="N266" s="152" t="str">
        <f t="shared" si="82"/>
        <v/>
      </c>
      <c r="O266" s="150">
        <f t="shared" si="83"/>
        <v>0</v>
      </c>
      <c r="P266" s="151">
        <f t="shared" si="84"/>
        <v>0</v>
      </c>
      <c r="Q266" s="199"/>
      <c r="R266" s="199"/>
      <c r="S266" s="151">
        <f t="shared" si="85"/>
        <v>0</v>
      </c>
      <c r="T266" s="199"/>
      <c r="U266" s="199"/>
      <c r="V266" s="199"/>
      <c r="W266" s="151">
        <f t="shared" si="76"/>
        <v>0</v>
      </c>
      <c r="X266" s="199"/>
      <c r="Y266" s="199"/>
      <c r="Z266" s="152" t="str">
        <f t="shared" si="86"/>
        <v/>
      </c>
      <c r="AA266" s="150">
        <f t="shared" si="91"/>
        <v>0</v>
      </c>
      <c r="AB266" s="151">
        <f t="shared" si="92"/>
        <v>0</v>
      </c>
      <c r="AC266" s="199"/>
      <c r="AD266" s="199"/>
      <c r="AE266" s="151">
        <f t="shared" si="93"/>
        <v>0</v>
      </c>
      <c r="AF266" s="202"/>
      <c r="AG266" s="333"/>
      <c r="AH266" s="202"/>
      <c r="AI266" s="333"/>
      <c r="AJ266" s="202"/>
      <c r="AK266" s="333"/>
      <c r="AL266" s="151">
        <f t="shared" si="94"/>
        <v>0</v>
      </c>
      <c r="AM266" s="199"/>
      <c r="AN266" s="199"/>
      <c r="AO266" s="167">
        <f t="shared" si="77"/>
        <v>0</v>
      </c>
      <c r="AP266" s="167">
        <f t="shared" si="78"/>
        <v>0</v>
      </c>
      <c r="AQ266" s="152" t="str">
        <f t="shared" si="74"/>
        <v/>
      </c>
      <c r="AR266" s="207">
        <f t="shared" si="75"/>
        <v>0</v>
      </c>
      <c r="AS266" s="167">
        <f t="shared" si="87"/>
        <v>0</v>
      </c>
      <c r="AT266" s="167">
        <f>IFERROR((AR266/SUM('4_Структура пл.соб.'!$F$4:$F$6))*100,0)</f>
        <v>0</v>
      </c>
      <c r="AU266" s="207">
        <f>IFERROR(AF266+(SUM($AC266:$AD266)/100*($AE$14/$AB$14*100))/'4_Структура пл.соб.'!$B$7*'4_Структура пл.соб.'!$B$4,0)</f>
        <v>0</v>
      </c>
      <c r="AV266" s="167">
        <f>IFERROR(AU266/'5_Розрахунок тарифів'!$H$7,0)</f>
        <v>0</v>
      </c>
      <c r="AW266" s="167">
        <f>IFERROR((AU266/SUM('4_Структура пл.соб.'!$F$4:$F$6))*100,0)</f>
        <v>0</v>
      </c>
      <c r="AX266" s="207">
        <f>IFERROR(AH266+(SUM($AC266:$AD266)/100*($AE$14/$AB$14*100))/'4_Структура пл.соб.'!$B$7*'4_Структура пл.соб.'!$B$5,0)</f>
        <v>0</v>
      </c>
      <c r="AY266" s="167">
        <f>IFERROR(AX266/'5_Розрахунок тарифів'!$L$7,0)</f>
        <v>0</v>
      </c>
      <c r="AZ266" s="167">
        <f>IFERROR((AX266/SUM('4_Структура пл.соб.'!$F$4:$F$6))*100,0)</f>
        <v>0</v>
      </c>
      <c r="BA266" s="207">
        <f>IFERROR(AJ266+(SUM($AC266:$AD266)/100*($AE$14/$AB$14*100))/'4_Структура пл.соб.'!$B$7*'4_Структура пл.соб.'!$B$6,0)</f>
        <v>0</v>
      </c>
      <c r="BB266" s="167">
        <f>IFERROR(BA266/'5_Розрахунок тарифів'!$P$7,0)</f>
        <v>0</v>
      </c>
      <c r="BC266" s="167">
        <f>IFERROR((BA266/SUM('4_Структура пл.соб.'!$F$4:$F$6))*100,0)</f>
        <v>0</v>
      </c>
      <c r="BD266" s="167">
        <f t="shared" si="88"/>
        <v>0</v>
      </c>
      <c r="BE266" s="167">
        <f t="shared" si="89"/>
        <v>0</v>
      </c>
      <c r="BF266" s="203"/>
      <c r="BG266" s="203"/>
    </row>
    <row r="267" spans="1:59" s="118" customFormat="1" x14ac:dyDescent="0.25">
      <c r="A267" s="128" t="str">
        <f>IF(ISBLANK(B267),"",COUNTA($B$11:B267))</f>
        <v/>
      </c>
      <c r="B267" s="200"/>
      <c r="C267" s="150">
        <f t="shared" si="79"/>
        <v>0</v>
      </c>
      <c r="D267" s="151">
        <f t="shared" si="80"/>
        <v>0</v>
      </c>
      <c r="E267" s="199"/>
      <c r="F267" s="199"/>
      <c r="G267" s="151">
        <f t="shared" si="81"/>
        <v>0</v>
      </c>
      <c r="H267" s="199"/>
      <c r="I267" s="199"/>
      <c r="J267" s="199"/>
      <c r="K267" s="151">
        <f t="shared" si="90"/>
        <v>0</v>
      </c>
      <c r="L267" s="199"/>
      <c r="M267" s="199"/>
      <c r="N267" s="152" t="str">
        <f t="shared" si="82"/>
        <v/>
      </c>
      <c r="O267" s="150">
        <f t="shared" si="83"/>
        <v>0</v>
      </c>
      <c r="P267" s="151">
        <f t="shared" si="84"/>
        <v>0</v>
      </c>
      <c r="Q267" s="199"/>
      <c r="R267" s="199"/>
      <c r="S267" s="151">
        <f t="shared" si="85"/>
        <v>0</v>
      </c>
      <c r="T267" s="199"/>
      <c r="U267" s="199"/>
      <c r="V267" s="199"/>
      <c r="W267" s="151">
        <f t="shared" si="76"/>
        <v>0</v>
      </c>
      <c r="X267" s="199"/>
      <c r="Y267" s="199"/>
      <c r="Z267" s="152" t="str">
        <f t="shared" si="86"/>
        <v/>
      </c>
      <c r="AA267" s="150">
        <f t="shared" si="91"/>
        <v>0</v>
      </c>
      <c r="AB267" s="151">
        <f t="shared" si="92"/>
        <v>0</v>
      </c>
      <c r="AC267" s="199"/>
      <c r="AD267" s="199"/>
      <c r="AE267" s="151">
        <f t="shared" si="93"/>
        <v>0</v>
      </c>
      <c r="AF267" s="202"/>
      <c r="AG267" s="333"/>
      <c r="AH267" s="202"/>
      <c r="AI267" s="333"/>
      <c r="AJ267" s="202"/>
      <c r="AK267" s="333"/>
      <c r="AL267" s="151">
        <f t="shared" si="94"/>
        <v>0</v>
      </c>
      <c r="AM267" s="199"/>
      <c r="AN267" s="199"/>
      <c r="AO267" s="167">
        <f t="shared" si="77"/>
        <v>0</v>
      </c>
      <c r="AP267" s="167">
        <f t="shared" si="78"/>
        <v>0</v>
      </c>
      <c r="AQ267" s="152" t="str">
        <f t="shared" si="74"/>
        <v/>
      </c>
      <c r="AR267" s="207">
        <f t="shared" si="75"/>
        <v>0</v>
      </c>
      <c r="AS267" s="167">
        <f t="shared" si="87"/>
        <v>0</v>
      </c>
      <c r="AT267" s="167">
        <f>IFERROR((AR267/SUM('4_Структура пл.соб.'!$F$4:$F$6))*100,0)</f>
        <v>0</v>
      </c>
      <c r="AU267" s="207">
        <f>IFERROR(AF267+(SUM($AC267:$AD267)/100*($AE$14/$AB$14*100))/'4_Структура пл.соб.'!$B$7*'4_Структура пл.соб.'!$B$4,0)</f>
        <v>0</v>
      </c>
      <c r="AV267" s="167">
        <f>IFERROR(AU267/'5_Розрахунок тарифів'!$H$7,0)</f>
        <v>0</v>
      </c>
      <c r="AW267" s="167">
        <f>IFERROR((AU267/SUM('4_Структура пл.соб.'!$F$4:$F$6))*100,0)</f>
        <v>0</v>
      </c>
      <c r="AX267" s="207">
        <f>IFERROR(AH267+(SUM($AC267:$AD267)/100*($AE$14/$AB$14*100))/'4_Структура пл.соб.'!$B$7*'4_Структура пл.соб.'!$B$5,0)</f>
        <v>0</v>
      </c>
      <c r="AY267" s="167">
        <f>IFERROR(AX267/'5_Розрахунок тарифів'!$L$7,0)</f>
        <v>0</v>
      </c>
      <c r="AZ267" s="167">
        <f>IFERROR((AX267/SUM('4_Структура пл.соб.'!$F$4:$F$6))*100,0)</f>
        <v>0</v>
      </c>
      <c r="BA267" s="207">
        <f>IFERROR(AJ267+(SUM($AC267:$AD267)/100*($AE$14/$AB$14*100))/'4_Структура пл.соб.'!$B$7*'4_Структура пл.соб.'!$B$6,0)</f>
        <v>0</v>
      </c>
      <c r="BB267" s="167">
        <f>IFERROR(BA267/'5_Розрахунок тарифів'!$P$7,0)</f>
        <v>0</v>
      </c>
      <c r="BC267" s="167">
        <f>IFERROR((BA267/SUM('4_Структура пл.соб.'!$F$4:$F$6))*100,0)</f>
        <v>0</v>
      </c>
      <c r="BD267" s="167">
        <f t="shared" si="88"/>
        <v>0</v>
      </c>
      <c r="BE267" s="167">
        <f t="shared" si="89"/>
        <v>0</v>
      </c>
      <c r="BF267" s="203"/>
      <c r="BG267" s="203"/>
    </row>
    <row r="268" spans="1:59" s="118" customFormat="1" x14ac:dyDescent="0.25">
      <c r="A268" s="128" t="str">
        <f>IF(ISBLANK(B268),"",COUNTA($B$11:B268))</f>
        <v/>
      </c>
      <c r="B268" s="200"/>
      <c r="C268" s="150">
        <f t="shared" si="79"/>
        <v>0</v>
      </c>
      <c r="D268" s="151">
        <f t="shared" si="80"/>
        <v>0</v>
      </c>
      <c r="E268" s="199"/>
      <c r="F268" s="199"/>
      <c r="G268" s="151">
        <f t="shared" si="81"/>
        <v>0</v>
      </c>
      <c r="H268" s="199"/>
      <c r="I268" s="199"/>
      <c r="J268" s="199"/>
      <c r="K268" s="151">
        <f t="shared" si="90"/>
        <v>0</v>
      </c>
      <c r="L268" s="199"/>
      <c r="M268" s="199"/>
      <c r="N268" s="152" t="str">
        <f t="shared" si="82"/>
        <v/>
      </c>
      <c r="O268" s="150">
        <f t="shared" si="83"/>
        <v>0</v>
      </c>
      <c r="P268" s="151">
        <f t="shared" si="84"/>
        <v>0</v>
      </c>
      <c r="Q268" s="199"/>
      <c r="R268" s="199"/>
      <c r="S268" s="151">
        <f t="shared" si="85"/>
        <v>0</v>
      </c>
      <c r="T268" s="199"/>
      <c r="U268" s="199"/>
      <c r="V268" s="199"/>
      <c r="W268" s="151">
        <f t="shared" si="76"/>
        <v>0</v>
      </c>
      <c r="X268" s="199"/>
      <c r="Y268" s="199"/>
      <c r="Z268" s="152" t="str">
        <f t="shared" si="86"/>
        <v/>
      </c>
      <c r="AA268" s="150">
        <f t="shared" si="91"/>
        <v>0</v>
      </c>
      <c r="AB268" s="151">
        <f t="shared" si="92"/>
        <v>0</v>
      </c>
      <c r="AC268" s="199"/>
      <c r="AD268" s="199"/>
      <c r="AE268" s="151">
        <f t="shared" si="93"/>
        <v>0</v>
      </c>
      <c r="AF268" s="202"/>
      <c r="AG268" s="333"/>
      <c r="AH268" s="202"/>
      <c r="AI268" s="333"/>
      <c r="AJ268" s="202"/>
      <c r="AK268" s="333"/>
      <c r="AL268" s="151">
        <f t="shared" si="94"/>
        <v>0</v>
      </c>
      <c r="AM268" s="199"/>
      <c r="AN268" s="199"/>
      <c r="AO268" s="167">
        <f t="shared" si="77"/>
        <v>0</v>
      </c>
      <c r="AP268" s="167">
        <f t="shared" si="78"/>
        <v>0</v>
      </c>
      <c r="AQ268" s="152" t="str">
        <f t="shared" si="74"/>
        <v/>
      </c>
      <c r="AR268" s="207">
        <f t="shared" si="75"/>
        <v>0</v>
      </c>
      <c r="AS268" s="167">
        <f t="shared" si="87"/>
        <v>0</v>
      </c>
      <c r="AT268" s="167">
        <f>IFERROR((AR268/SUM('4_Структура пл.соб.'!$F$4:$F$6))*100,0)</f>
        <v>0</v>
      </c>
      <c r="AU268" s="207">
        <f>IFERROR(AF268+(SUM($AC268:$AD268)/100*($AE$14/$AB$14*100))/'4_Структура пл.соб.'!$B$7*'4_Структура пл.соб.'!$B$4,0)</f>
        <v>0</v>
      </c>
      <c r="AV268" s="167">
        <f>IFERROR(AU268/'5_Розрахунок тарифів'!$H$7,0)</f>
        <v>0</v>
      </c>
      <c r="AW268" s="167">
        <f>IFERROR((AU268/SUM('4_Структура пл.соб.'!$F$4:$F$6))*100,0)</f>
        <v>0</v>
      </c>
      <c r="AX268" s="207">
        <f>IFERROR(AH268+(SUM($AC268:$AD268)/100*($AE$14/$AB$14*100))/'4_Структура пл.соб.'!$B$7*'4_Структура пл.соб.'!$B$5,0)</f>
        <v>0</v>
      </c>
      <c r="AY268" s="167">
        <f>IFERROR(AX268/'5_Розрахунок тарифів'!$L$7,0)</f>
        <v>0</v>
      </c>
      <c r="AZ268" s="167">
        <f>IFERROR((AX268/SUM('4_Структура пл.соб.'!$F$4:$F$6))*100,0)</f>
        <v>0</v>
      </c>
      <c r="BA268" s="207">
        <f>IFERROR(AJ268+(SUM($AC268:$AD268)/100*($AE$14/$AB$14*100))/'4_Структура пл.соб.'!$B$7*'4_Структура пл.соб.'!$B$6,0)</f>
        <v>0</v>
      </c>
      <c r="BB268" s="167">
        <f>IFERROR(BA268/'5_Розрахунок тарифів'!$P$7,0)</f>
        <v>0</v>
      </c>
      <c r="BC268" s="167">
        <f>IFERROR((BA268/SUM('4_Структура пл.соб.'!$F$4:$F$6))*100,0)</f>
        <v>0</v>
      </c>
      <c r="BD268" s="167">
        <f t="shared" si="88"/>
        <v>0</v>
      </c>
      <c r="BE268" s="167">
        <f t="shared" si="89"/>
        <v>0</v>
      </c>
      <c r="BF268" s="203"/>
      <c r="BG268" s="203"/>
    </row>
    <row r="269" spans="1:59" s="118" customFormat="1" x14ac:dyDescent="0.25">
      <c r="A269" s="128" t="str">
        <f>IF(ISBLANK(B269),"",COUNTA($B$11:B269))</f>
        <v/>
      </c>
      <c r="B269" s="200"/>
      <c r="C269" s="150">
        <f t="shared" si="79"/>
        <v>0</v>
      </c>
      <c r="D269" s="151">
        <f t="shared" si="80"/>
        <v>0</v>
      </c>
      <c r="E269" s="199"/>
      <c r="F269" s="199"/>
      <c r="G269" s="151">
        <f t="shared" si="81"/>
        <v>0</v>
      </c>
      <c r="H269" s="199"/>
      <c r="I269" s="199"/>
      <c r="J269" s="199"/>
      <c r="K269" s="151">
        <f t="shared" si="90"/>
        <v>0</v>
      </c>
      <c r="L269" s="199"/>
      <c r="M269" s="199"/>
      <c r="N269" s="152" t="str">
        <f t="shared" si="82"/>
        <v/>
      </c>
      <c r="O269" s="150">
        <f t="shared" si="83"/>
        <v>0</v>
      </c>
      <c r="P269" s="151">
        <f t="shared" si="84"/>
        <v>0</v>
      </c>
      <c r="Q269" s="199"/>
      <c r="R269" s="199"/>
      <c r="S269" s="151">
        <f t="shared" si="85"/>
        <v>0</v>
      </c>
      <c r="T269" s="199"/>
      <c r="U269" s="199"/>
      <c r="V269" s="199"/>
      <c r="W269" s="151">
        <f t="shared" si="76"/>
        <v>0</v>
      </c>
      <c r="X269" s="199"/>
      <c r="Y269" s="199"/>
      <c r="Z269" s="152" t="str">
        <f t="shared" si="86"/>
        <v/>
      </c>
      <c r="AA269" s="150">
        <f t="shared" si="91"/>
        <v>0</v>
      </c>
      <c r="AB269" s="151">
        <f t="shared" si="92"/>
        <v>0</v>
      </c>
      <c r="AC269" s="199"/>
      <c r="AD269" s="199"/>
      <c r="AE269" s="151">
        <f t="shared" si="93"/>
        <v>0</v>
      </c>
      <c r="AF269" s="202"/>
      <c r="AG269" s="333"/>
      <c r="AH269" s="202"/>
      <c r="AI269" s="333"/>
      <c r="AJ269" s="202"/>
      <c r="AK269" s="333"/>
      <c r="AL269" s="151">
        <f t="shared" si="94"/>
        <v>0</v>
      </c>
      <c r="AM269" s="199"/>
      <c r="AN269" s="199"/>
      <c r="AO269" s="167">
        <f t="shared" si="77"/>
        <v>0</v>
      </c>
      <c r="AP269" s="167">
        <f t="shared" si="78"/>
        <v>0</v>
      </c>
      <c r="AQ269" s="152" t="str">
        <f t="shared" ref="AQ269:AQ332" si="95">A269</f>
        <v/>
      </c>
      <c r="AR269" s="207">
        <f t="shared" ref="AR269:AR332" si="96">IFERROR(AE269+(SUM(AC269:AD269)/100*($AE$14/$AB$14*100)),0)</f>
        <v>0</v>
      </c>
      <c r="AS269" s="167">
        <f t="shared" si="87"/>
        <v>0</v>
      </c>
      <c r="AT269" s="167">
        <f>IFERROR((AR269/SUM('4_Структура пл.соб.'!$F$4:$F$6))*100,0)</f>
        <v>0</v>
      </c>
      <c r="AU269" s="207">
        <f>IFERROR(AF269+(SUM($AC269:$AD269)/100*($AE$14/$AB$14*100))/'4_Структура пл.соб.'!$B$7*'4_Структура пл.соб.'!$B$4,0)</f>
        <v>0</v>
      </c>
      <c r="AV269" s="167">
        <f>IFERROR(AU269/'5_Розрахунок тарифів'!$H$7,0)</f>
        <v>0</v>
      </c>
      <c r="AW269" s="167">
        <f>IFERROR((AU269/SUM('4_Структура пл.соб.'!$F$4:$F$6))*100,0)</f>
        <v>0</v>
      </c>
      <c r="AX269" s="207">
        <f>IFERROR(AH269+(SUM($AC269:$AD269)/100*($AE$14/$AB$14*100))/'4_Структура пл.соб.'!$B$7*'4_Структура пл.соб.'!$B$5,0)</f>
        <v>0</v>
      </c>
      <c r="AY269" s="167">
        <f>IFERROR(AX269/'5_Розрахунок тарифів'!$L$7,0)</f>
        <v>0</v>
      </c>
      <c r="AZ269" s="167">
        <f>IFERROR((AX269/SUM('4_Структура пл.соб.'!$F$4:$F$6))*100,0)</f>
        <v>0</v>
      </c>
      <c r="BA269" s="207">
        <f>IFERROR(AJ269+(SUM($AC269:$AD269)/100*($AE$14/$AB$14*100))/'4_Структура пл.соб.'!$B$7*'4_Структура пл.соб.'!$B$6,0)</f>
        <v>0</v>
      </c>
      <c r="BB269" s="167">
        <f>IFERROR(BA269/'5_Розрахунок тарифів'!$P$7,0)</f>
        <v>0</v>
      </c>
      <c r="BC269" s="167">
        <f>IFERROR((BA269/SUM('4_Структура пл.соб.'!$F$4:$F$6))*100,0)</f>
        <v>0</v>
      </c>
      <c r="BD269" s="167">
        <f t="shared" si="88"/>
        <v>0</v>
      </c>
      <c r="BE269" s="167">
        <f t="shared" si="89"/>
        <v>0</v>
      </c>
      <c r="BF269" s="203"/>
      <c r="BG269" s="203"/>
    </row>
    <row r="270" spans="1:59" s="118" customFormat="1" x14ac:dyDescent="0.25">
      <c r="A270" s="128" t="str">
        <f>IF(ISBLANK(B270),"",COUNTA($B$11:B270))</f>
        <v/>
      </c>
      <c r="B270" s="200"/>
      <c r="C270" s="150">
        <f t="shared" si="79"/>
        <v>0</v>
      </c>
      <c r="D270" s="151">
        <f t="shared" si="80"/>
        <v>0</v>
      </c>
      <c r="E270" s="199"/>
      <c r="F270" s="199"/>
      <c r="G270" s="151">
        <f t="shared" si="81"/>
        <v>0</v>
      </c>
      <c r="H270" s="199"/>
      <c r="I270" s="199"/>
      <c r="J270" s="199"/>
      <c r="K270" s="151">
        <f t="shared" si="90"/>
        <v>0</v>
      </c>
      <c r="L270" s="199"/>
      <c r="M270" s="199"/>
      <c r="N270" s="152" t="str">
        <f t="shared" si="82"/>
        <v/>
      </c>
      <c r="O270" s="150">
        <f t="shared" si="83"/>
        <v>0</v>
      </c>
      <c r="P270" s="151">
        <f t="shared" si="84"/>
        <v>0</v>
      </c>
      <c r="Q270" s="199"/>
      <c r="R270" s="199"/>
      <c r="S270" s="151">
        <f t="shared" si="85"/>
        <v>0</v>
      </c>
      <c r="T270" s="199"/>
      <c r="U270" s="199"/>
      <c r="V270" s="199"/>
      <c r="W270" s="151">
        <f t="shared" ref="W270:W333" si="97">X270+Y270</f>
        <v>0</v>
      </c>
      <c r="X270" s="199"/>
      <c r="Y270" s="199"/>
      <c r="Z270" s="152" t="str">
        <f t="shared" si="86"/>
        <v/>
      </c>
      <c r="AA270" s="150">
        <f t="shared" si="91"/>
        <v>0</v>
      </c>
      <c r="AB270" s="151">
        <f t="shared" si="92"/>
        <v>0</v>
      </c>
      <c r="AC270" s="199"/>
      <c r="AD270" s="199"/>
      <c r="AE270" s="151">
        <f t="shared" si="93"/>
        <v>0</v>
      </c>
      <c r="AF270" s="202"/>
      <c r="AG270" s="333"/>
      <c r="AH270" s="202"/>
      <c r="AI270" s="333"/>
      <c r="AJ270" s="202"/>
      <c r="AK270" s="333"/>
      <c r="AL270" s="151">
        <f t="shared" si="94"/>
        <v>0</v>
      </c>
      <c r="AM270" s="199"/>
      <c r="AN270" s="199"/>
      <c r="AO270" s="167">
        <f t="shared" ref="AO270:AO333" si="98">BD270</f>
        <v>0</v>
      </c>
      <c r="AP270" s="167">
        <f t="shared" ref="AP270:AP333" si="99">BE270</f>
        <v>0</v>
      </c>
      <c r="AQ270" s="152" t="str">
        <f t="shared" si="95"/>
        <v/>
      </c>
      <c r="AR270" s="207">
        <f t="shared" si="96"/>
        <v>0</v>
      </c>
      <c r="AS270" s="167">
        <f t="shared" si="87"/>
        <v>0</v>
      </c>
      <c r="AT270" s="167">
        <f>IFERROR((AR270/SUM('4_Структура пл.соб.'!$F$4:$F$6))*100,0)</f>
        <v>0</v>
      </c>
      <c r="AU270" s="207">
        <f>IFERROR(AF270+(SUM($AC270:$AD270)/100*($AE$14/$AB$14*100))/'4_Структура пл.соб.'!$B$7*'4_Структура пл.соб.'!$B$4,0)</f>
        <v>0</v>
      </c>
      <c r="AV270" s="167">
        <f>IFERROR(AU270/'5_Розрахунок тарифів'!$H$7,0)</f>
        <v>0</v>
      </c>
      <c r="AW270" s="167">
        <f>IFERROR((AU270/SUM('4_Структура пл.соб.'!$F$4:$F$6))*100,0)</f>
        <v>0</v>
      </c>
      <c r="AX270" s="207">
        <f>IFERROR(AH270+(SUM($AC270:$AD270)/100*($AE$14/$AB$14*100))/'4_Структура пл.соб.'!$B$7*'4_Структура пл.соб.'!$B$5,0)</f>
        <v>0</v>
      </c>
      <c r="AY270" s="167">
        <f>IFERROR(AX270/'5_Розрахунок тарифів'!$L$7,0)</f>
        <v>0</v>
      </c>
      <c r="AZ270" s="167">
        <f>IFERROR((AX270/SUM('4_Структура пл.соб.'!$F$4:$F$6))*100,0)</f>
        <v>0</v>
      </c>
      <c r="BA270" s="207">
        <f>IFERROR(AJ270+(SUM($AC270:$AD270)/100*($AE$14/$AB$14*100))/'4_Структура пл.соб.'!$B$7*'4_Структура пл.соб.'!$B$6,0)</f>
        <v>0</v>
      </c>
      <c r="BB270" s="167">
        <f>IFERROR(BA270/'5_Розрахунок тарифів'!$P$7,0)</f>
        <v>0</v>
      </c>
      <c r="BC270" s="167">
        <f>IFERROR((BA270/SUM('4_Структура пл.соб.'!$F$4:$F$6))*100,0)</f>
        <v>0</v>
      </c>
      <c r="BD270" s="167">
        <f t="shared" si="88"/>
        <v>0</v>
      </c>
      <c r="BE270" s="167">
        <f t="shared" si="89"/>
        <v>0</v>
      </c>
      <c r="BF270" s="203"/>
      <c r="BG270" s="203"/>
    </row>
    <row r="271" spans="1:59" s="118" customFormat="1" x14ac:dyDescent="0.25">
      <c r="A271" s="128" t="str">
        <f>IF(ISBLANK(B271),"",COUNTA($B$11:B271))</f>
        <v/>
      </c>
      <c r="B271" s="200"/>
      <c r="C271" s="150">
        <f t="shared" ref="C271:C334" si="100">D271+E271+F271</f>
        <v>0</v>
      </c>
      <c r="D271" s="151">
        <f t="shared" ref="D271:D334" si="101">G271+K271</f>
        <v>0</v>
      </c>
      <c r="E271" s="199"/>
      <c r="F271" s="199"/>
      <c r="G271" s="151">
        <f t="shared" ref="G271:G334" si="102">SUM(H271:J271)</f>
        <v>0</v>
      </c>
      <c r="H271" s="199"/>
      <c r="I271" s="199"/>
      <c r="J271" s="199"/>
      <c r="K271" s="151">
        <f t="shared" si="90"/>
        <v>0</v>
      </c>
      <c r="L271" s="199"/>
      <c r="M271" s="199"/>
      <c r="N271" s="152" t="str">
        <f t="shared" ref="N271:N334" si="103">A271</f>
        <v/>
      </c>
      <c r="O271" s="150">
        <f t="shared" ref="O271:O334" si="104">P271+Q271+R271</f>
        <v>0</v>
      </c>
      <c r="P271" s="151">
        <f t="shared" ref="P271:P334" si="105">S271+W271</f>
        <v>0</v>
      </c>
      <c r="Q271" s="199"/>
      <c r="R271" s="199"/>
      <c r="S271" s="151">
        <f t="shared" ref="S271:S334" si="106">SUM(T271:V271)</f>
        <v>0</v>
      </c>
      <c r="T271" s="199"/>
      <c r="U271" s="199"/>
      <c r="V271" s="199"/>
      <c r="W271" s="151">
        <f t="shared" si="97"/>
        <v>0</v>
      </c>
      <c r="X271" s="199"/>
      <c r="Y271" s="199"/>
      <c r="Z271" s="152" t="str">
        <f t="shared" ref="Z271:Z334" si="107">A271</f>
        <v/>
      </c>
      <c r="AA271" s="150">
        <f t="shared" si="91"/>
        <v>0</v>
      </c>
      <c r="AB271" s="151">
        <f t="shared" si="92"/>
        <v>0</v>
      </c>
      <c r="AC271" s="199"/>
      <c r="AD271" s="199"/>
      <c r="AE271" s="151">
        <f t="shared" si="93"/>
        <v>0</v>
      </c>
      <c r="AF271" s="202"/>
      <c r="AG271" s="333"/>
      <c r="AH271" s="202"/>
      <c r="AI271" s="333"/>
      <c r="AJ271" s="202"/>
      <c r="AK271" s="333"/>
      <c r="AL271" s="151">
        <f t="shared" si="94"/>
        <v>0</v>
      </c>
      <c r="AM271" s="199"/>
      <c r="AN271" s="199"/>
      <c r="AO271" s="167">
        <f t="shared" si="98"/>
        <v>0</v>
      </c>
      <c r="AP271" s="167">
        <f t="shared" si="99"/>
        <v>0</v>
      </c>
      <c r="AQ271" s="152" t="str">
        <f t="shared" si="95"/>
        <v/>
      </c>
      <c r="AR271" s="207">
        <f t="shared" si="96"/>
        <v>0</v>
      </c>
      <c r="AS271" s="167">
        <f t="shared" ref="AS271:AS334" si="108">AV271+AY271+BB271</f>
        <v>0</v>
      </c>
      <c r="AT271" s="167">
        <f>IFERROR((AR271/SUM('4_Структура пл.соб.'!$F$4:$F$6))*100,0)</f>
        <v>0</v>
      </c>
      <c r="AU271" s="207">
        <f>IFERROR(AF271+(SUM($AC271:$AD271)/100*($AE$14/$AB$14*100))/'4_Структура пл.соб.'!$B$7*'4_Структура пл.соб.'!$B$4,0)</f>
        <v>0</v>
      </c>
      <c r="AV271" s="167">
        <f>IFERROR(AU271/'5_Розрахунок тарифів'!$H$7,0)</f>
        <v>0</v>
      </c>
      <c r="AW271" s="167">
        <f>IFERROR((AU271/SUM('4_Структура пл.соб.'!$F$4:$F$6))*100,0)</f>
        <v>0</v>
      </c>
      <c r="AX271" s="207">
        <f>IFERROR(AH271+(SUM($AC271:$AD271)/100*($AE$14/$AB$14*100))/'4_Структура пл.соб.'!$B$7*'4_Структура пл.соб.'!$B$5,0)</f>
        <v>0</v>
      </c>
      <c r="AY271" s="167">
        <f>IFERROR(AX271/'5_Розрахунок тарифів'!$L$7,0)</f>
        <v>0</v>
      </c>
      <c r="AZ271" s="167">
        <f>IFERROR((AX271/SUM('4_Структура пл.соб.'!$F$4:$F$6))*100,0)</f>
        <v>0</v>
      </c>
      <c r="BA271" s="207">
        <f>IFERROR(AJ271+(SUM($AC271:$AD271)/100*($AE$14/$AB$14*100))/'4_Структура пл.соб.'!$B$7*'4_Структура пл.соб.'!$B$6,0)</f>
        <v>0</v>
      </c>
      <c r="BB271" s="167">
        <f>IFERROR(BA271/'5_Розрахунок тарифів'!$P$7,0)</f>
        <v>0</v>
      </c>
      <c r="BC271" s="167">
        <f>IFERROR((BA271/SUM('4_Структура пл.соб.'!$F$4:$F$6))*100,0)</f>
        <v>0</v>
      </c>
      <c r="BD271" s="167">
        <f t="shared" ref="BD271:BD334" si="109">IFERROR(ROUND(AE271/S271*100,2),0)</f>
        <v>0</v>
      </c>
      <c r="BE271" s="167">
        <f t="shared" ref="BE271:BE334" si="110">IFERROR(ROUND(AA271/O271*100,2),0)</f>
        <v>0</v>
      </c>
      <c r="BF271" s="203"/>
      <c r="BG271" s="203"/>
    </row>
    <row r="272" spans="1:59" s="118" customFormat="1" x14ac:dyDescent="0.25">
      <c r="A272" s="128" t="str">
        <f>IF(ISBLANK(B272),"",COUNTA($B$11:B272))</f>
        <v/>
      </c>
      <c r="B272" s="200"/>
      <c r="C272" s="150">
        <f t="shared" si="100"/>
        <v>0</v>
      </c>
      <c r="D272" s="151">
        <f t="shared" si="101"/>
        <v>0</v>
      </c>
      <c r="E272" s="199"/>
      <c r="F272" s="199"/>
      <c r="G272" s="151">
        <f t="shared" si="102"/>
        <v>0</v>
      </c>
      <c r="H272" s="199"/>
      <c r="I272" s="199"/>
      <c r="J272" s="199"/>
      <c r="K272" s="151">
        <f t="shared" si="90"/>
        <v>0</v>
      </c>
      <c r="L272" s="199"/>
      <c r="M272" s="199"/>
      <c r="N272" s="152" t="str">
        <f t="shared" si="103"/>
        <v/>
      </c>
      <c r="O272" s="150">
        <f t="shared" si="104"/>
        <v>0</v>
      </c>
      <c r="P272" s="151">
        <f t="shared" si="105"/>
        <v>0</v>
      </c>
      <c r="Q272" s="199"/>
      <c r="R272" s="199"/>
      <c r="S272" s="151">
        <f t="shared" si="106"/>
        <v>0</v>
      </c>
      <c r="T272" s="199"/>
      <c r="U272" s="199"/>
      <c r="V272" s="199"/>
      <c r="W272" s="151">
        <f t="shared" si="97"/>
        <v>0</v>
      </c>
      <c r="X272" s="199"/>
      <c r="Y272" s="199"/>
      <c r="Z272" s="152" t="str">
        <f t="shared" si="107"/>
        <v/>
      </c>
      <c r="AA272" s="150">
        <f t="shared" si="91"/>
        <v>0</v>
      </c>
      <c r="AB272" s="151">
        <f t="shared" si="92"/>
        <v>0</v>
      </c>
      <c r="AC272" s="199"/>
      <c r="AD272" s="199"/>
      <c r="AE272" s="151">
        <f t="shared" si="93"/>
        <v>0</v>
      </c>
      <c r="AF272" s="202"/>
      <c r="AG272" s="333"/>
      <c r="AH272" s="202"/>
      <c r="AI272" s="333"/>
      <c r="AJ272" s="202"/>
      <c r="AK272" s="333"/>
      <c r="AL272" s="151">
        <f t="shared" si="94"/>
        <v>0</v>
      </c>
      <c r="AM272" s="199"/>
      <c r="AN272" s="199"/>
      <c r="AO272" s="167">
        <f t="shared" si="98"/>
        <v>0</v>
      </c>
      <c r="AP272" s="167">
        <f t="shared" si="99"/>
        <v>0</v>
      </c>
      <c r="AQ272" s="152" t="str">
        <f t="shared" si="95"/>
        <v/>
      </c>
      <c r="AR272" s="207">
        <f t="shared" si="96"/>
        <v>0</v>
      </c>
      <c r="AS272" s="167">
        <f t="shared" si="108"/>
        <v>0</v>
      </c>
      <c r="AT272" s="167">
        <f>IFERROR((AR272/SUM('4_Структура пл.соб.'!$F$4:$F$6))*100,0)</f>
        <v>0</v>
      </c>
      <c r="AU272" s="207">
        <f>IFERROR(AF272+(SUM($AC272:$AD272)/100*($AE$14/$AB$14*100))/'4_Структура пл.соб.'!$B$7*'4_Структура пл.соб.'!$B$4,0)</f>
        <v>0</v>
      </c>
      <c r="AV272" s="167">
        <f>IFERROR(AU272/'5_Розрахунок тарифів'!$H$7,0)</f>
        <v>0</v>
      </c>
      <c r="AW272" s="167">
        <f>IFERROR((AU272/SUM('4_Структура пл.соб.'!$F$4:$F$6))*100,0)</f>
        <v>0</v>
      </c>
      <c r="AX272" s="207">
        <f>IFERROR(AH272+(SUM($AC272:$AD272)/100*($AE$14/$AB$14*100))/'4_Структура пл.соб.'!$B$7*'4_Структура пл.соб.'!$B$5,0)</f>
        <v>0</v>
      </c>
      <c r="AY272" s="167">
        <f>IFERROR(AX272/'5_Розрахунок тарифів'!$L$7,0)</f>
        <v>0</v>
      </c>
      <c r="AZ272" s="167">
        <f>IFERROR((AX272/SUM('4_Структура пл.соб.'!$F$4:$F$6))*100,0)</f>
        <v>0</v>
      </c>
      <c r="BA272" s="207">
        <f>IFERROR(AJ272+(SUM($AC272:$AD272)/100*($AE$14/$AB$14*100))/'4_Структура пл.соб.'!$B$7*'4_Структура пл.соб.'!$B$6,0)</f>
        <v>0</v>
      </c>
      <c r="BB272" s="167">
        <f>IFERROR(BA272/'5_Розрахунок тарифів'!$P$7,0)</f>
        <v>0</v>
      </c>
      <c r="BC272" s="167">
        <f>IFERROR((BA272/SUM('4_Структура пл.соб.'!$F$4:$F$6))*100,0)</f>
        <v>0</v>
      </c>
      <c r="BD272" s="167">
        <f t="shared" si="109"/>
        <v>0</v>
      </c>
      <c r="BE272" s="167">
        <f t="shared" si="110"/>
        <v>0</v>
      </c>
      <c r="BF272" s="203"/>
      <c r="BG272" s="203"/>
    </row>
    <row r="273" spans="1:59" s="118" customFormat="1" x14ac:dyDescent="0.25">
      <c r="A273" s="128" t="str">
        <f>IF(ISBLANK(B273),"",COUNTA($B$11:B273))</f>
        <v/>
      </c>
      <c r="B273" s="200"/>
      <c r="C273" s="150">
        <f t="shared" si="100"/>
        <v>0</v>
      </c>
      <c r="D273" s="151">
        <f t="shared" si="101"/>
        <v>0</v>
      </c>
      <c r="E273" s="199"/>
      <c r="F273" s="199"/>
      <c r="G273" s="151">
        <f t="shared" si="102"/>
        <v>0</v>
      </c>
      <c r="H273" s="199"/>
      <c r="I273" s="199"/>
      <c r="J273" s="199"/>
      <c r="K273" s="151">
        <f t="shared" si="90"/>
        <v>0</v>
      </c>
      <c r="L273" s="199"/>
      <c r="M273" s="199"/>
      <c r="N273" s="152" t="str">
        <f t="shared" si="103"/>
        <v/>
      </c>
      <c r="O273" s="150">
        <f t="shared" si="104"/>
        <v>0</v>
      </c>
      <c r="P273" s="151">
        <f t="shared" si="105"/>
        <v>0</v>
      </c>
      <c r="Q273" s="199"/>
      <c r="R273" s="199"/>
      <c r="S273" s="151">
        <f t="shared" si="106"/>
        <v>0</v>
      </c>
      <c r="T273" s="199"/>
      <c r="U273" s="199"/>
      <c r="V273" s="199"/>
      <c r="W273" s="151">
        <f t="shared" si="97"/>
        <v>0</v>
      </c>
      <c r="X273" s="199"/>
      <c r="Y273" s="199"/>
      <c r="Z273" s="152" t="str">
        <f t="shared" si="107"/>
        <v/>
      </c>
      <c r="AA273" s="150">
        <f t="shared" si="91"/>
        <v>0</v>
      </c>
      <c r="AB273" s="151">
        <f t="shared" si="92"/>
        <v>0</v>
      </c>
      <c r="AC273" s="199"/>
      <c r="AD273" s="199"/>
      <c r="AE273" s="151">
        <f t="shared" si="93"/>
        <v>0</v>
      </c>
      <c r="AF273" s="202"/>
      <c r="AG273" s="333"/>
      <c r="AH273" s="202"/>
      <c r="AI273" s="333"/>
      <c r="AJ273" s="202"/>
      <c r="AK273" s="333"/>
      <c r="AL273" s="151">
        <f t="shared" si="94"/>
        <v>0</v>
      </c>
      <c r="AM273" s="199"/>
      <c r="AN273" s="199"/>
      <c r="AO273" s="167">
        <f t="shared" si="98"/>
        <v>0</v>
      </c>
      <c r="AP273" s="167">
        <f t="shared" si="99"/>
        <v>0</v>
      </c>
      <c r="AQ273" s="152" t="str">
        <f t="shared" si="95"/>
        <v/>
      </c>
      <c r="AR273" s="207">
        <f t="shared" si="96"/>
        <v>0</v>
      </c>
      <c r="AS273" s="167">
        <f t="shared" si="108"/>
        <v>0</v>
      </c>
      <c r="AT273" s="167">
        <f>IFERROR((AR273/SUM('4_Структура пл.соб.'!$F$4:$F$6))*100,0)</f>
        <v>0</v>
      </c>
      <c r="AU273" s="207">
        <f>IFERROR(AF273+(SUM($AC273:$AD273)/100*($AE$14/$AB$14*100))/'4_Структура пл.соб.'!$B$7*'4_Структура пл.соб.'!$B$4,0)</f>
        <v>0</v>
      </c>
      <c r="AV273" s="167">
        <f>IFERROR(AU273/'5_Розрахунок тарифів'!$H$7,0)</f>
        <v>0</v>
      </c>
      <c r="AW273" s="167">
        <f>IFERROR((AU273/SUM('4_Структура пл.соб.'!$F$4:$F$6))*100,0)</f>
        <v>0</v>
      </c>
      <c r="AX273" s="207">
        <f>IFERROR(AH273+(SUM($AC273:$AD273)/100*($AE$14/$AB$14*100))/'4_Структура пл.соб.'!$B$7*'4_Структура пл.соб.'!$B$5,0)</f>
        <v>0</v>
      </c>
      <c r="AY273" s="167">
        <f>IFERROR(AX273/'5_Розрахунок тарифів'!$L$7,0)</f>
        <v>0</v>
      </c>
      <c r="AZ273" s="167">
        <f>IFERROR((AX273/SUM('4_Структура пл.соб.'!$F$4:$F$6))*100,0)</f>
        <v>0</v>
      </c>
      <c r="BA273" s="207">
        <f>IFERROR(AJ273+(SUM($AC273:$AD273)/100*($AE$14/$AB$14*100))/'4_Структура пл.соб.'!$B$7*'4_Структура пл.соб.'!$B$6,0)</f>
        <v>0</v>
      </c>
      <c r="BB273" s="167">
        <f>IFERROR(BA273/'5_Розрахунок тарифів'!$P$7,0)</f>
        <v>0</v>
      </c>
      <c r="BC273" s="167">
        <f>IFERROR((BA273/SUM('4_Структура пл.соб.'!$F$4:$F$6))*100,0)</f>
        <v>0</v>
      </c>
      <c r="BD273" s="167">
        <f t="shared" si="109"/>
        <v>0</v>
      </c>
      <c r="BE273" s="167">
        <f t="shared" si="110"/>
        <v>0</v>
      </c>
      <c r="BF273" s="203"/>
      <c r="BG273" s="203"/>
    </row>
    <row r="274" spans="1:59" s="118" customFormat="1" x14ac:dyDescent="0.25">
      <c r="A274" s="128" t="str">
        <f>IF(ISBLANK(B274),"",COUNTA($B$11:B274))</f>
        <v/>
      </c>
      <c r="B274" s="200"/>
      <c r="C274" s="150">
        <f t="shared" si="100"/>
        <v>0</v>
      </c>
      <c r="D274" s="151">
        <f t="shared" si="101"/>
        <v>0</v>
      </c>
      <c r="E274" s="199"/>
      <c r="F274" s="199"/>
      <c r="G274" s="151">
        <f t="shared" si="102"/>
        <v>0</v>
      </c>
      <c r="H274" s="199"/>
      <c r="I274" s="199"/>
      <c r="J274" s="199"/>
      <c r="K274" s="151">
        <f t="shared" si="90"/>
        <v>0</v>
      </c>
      <c r="L274" s="199"/>
      <c r="M274" s="199"/>
      <c r="N274" s="152" t="str">
        <f t="shared" si="103"/>
        <v/>
      </c>
      <c r="O274" s="150">
        <f t="shared" si="104"/>
        <v>0</v>
      </c>
      <c r="P274" s="151">
        <f t="shared" si="105"/>
        <v>0</v>
      </c>
      <c r="Q274" s="199"/>
      <c r="R274" s="199"/>
      <c r="S274" s="151">
        <f t="shared" si="106"/>
        <v>0</v>
      </c>
      <c r="T274" s="199"/>
      <c r="U274" s="199"/>
      <c r="V274" s="199"/>
      <c r="W274" s="151">
        <f t="shared" si="97"/>
        <v>0</v>
      </c>
      <c r="X274" s="199"/>
      <c r="Y274" s="199"/>
      <c r="Z274" s="152" t="str">
        <f t="shared" si="107"/>
        <v/>
      </c>
      <c r="AA274" s="150">
        <f t="shared" si="91"/>
        <v>0</v>
      </c>
      <c r="AB274" s="151">
        <f t="shared" si="92"/>
        <v>0</v>
      </c>
      <c r="AC274" s="199"/>
      <c r="AD274" s="199"/>
      <c r="AE274" s="151">
        <f t="shared" si="93"/>
        <v>0</v>
      </c>
      <c r="AF274" s="202"/>
      <c r="AG274" s="333"/>
      <c r="AH274" s="202"/>
      <c r="AI274" s="333"/>
      <c r="AJ274" s="202"/>
      <c r="AK274" s="333"/>
      <c r="AL274" s="151">
        <f t="shared" si="94"/>
        <v>0</v>
      </c>
      <c r="AM274" s="199"/>
      <c r="AN274" s="199"/>
      <c r="AO274" s="167">
        <f t="shared" si="98"/>
        <v>0</v>
      </c>
      <c r="AP274" s="167">
        <f t="shared" si="99"/>
        <v>0</v>
      </c>
      <c r="AQ274" s="152" t="str">
        <f t="shared" si="95"/>
        <v/>
      </c>
      <c r="AR274" s="207">
        <f t="shared" si="96"/>
        <v>0</v>
      </c>
      <c r="AS274" s="167">
        <f t="shared" si="108"/>
        <v>0</v>
      </c>
      <c r="AT274" s="167">
        <f>IFERROR((AR274/SUM('4_Структура пл.соб.'!$F$4:$F$6))*100,0)</f>
        <v>0</v>
      </c>
      <c r="AU274" s="207">
        <f>IFERROR(AF274+(SUM($AC274:$AD274)/100*($AE$14/$AB$14*100))/'4_Структура пл.соб.'!$B$7*'4_Структура пл.соб.'!$B$4,0)</f>
        <v>0</v>
      </c>
      <c r="AV274" s="167">
        <f>IFERROR(AU274/'5_Розрахунок тарифів'!$H$7,0)</f>
        <v>0</v>
      </c>
      <c r="AW274" s="167">
        <f>IFERROR((AU274/SUM('4_Структура пл.соб.'!$F$4:$F$6))*100,0)</f>
        <v>0</v>
      </c>
      <c r="AX274" s="207">
        <f>IFERROR(AH274+(SUM($AC274:$AD274)/100*($AE$14/$AB$14*100))/'4_Структура пл.соб.'!$B$7*'4_Структура пл.соб.'!$B$5,0)</f>
        <v>0</v>
      </c>
      <c r="AY274" s="167">
        <f>IFERROR(AX274/'5_Розрахунок тарифів'!$L$7,0)</f>
        <v>0</v>
      </c>
      <c r="AZ274" s="167">
        <f>IFERROR((AX274/SUM('4_Структура пл.соб.'!$F$4:$F$6))*100,0)</f>
        <v>0</v>
      </c>
      <c r="BA274" s="207">
        <f>IFERROR(AJ274+(SUM($AC274:$AD274)/100*($AE$14/$AB$14*100))/'4_Структура пл.соб.'!$B$7*'4_Структура пл.соб.'!$B$6,0)</f>
        <v>0</v>
      </c>
      <c r="BB274" s="167">
        <f>IFERROR(BA274/'5_Розрахунок тарифів'!$P$7,0)</f>
        <v>0</v>
      </c>
      <c r="BC274" s="167">
        <f>IFERROR((BA274/SUM('4_Структура пл.соб.'!$F$4:$F$6))*100,0)</f>
        <v>0</v>
      </c>
      <c r="BD274" s="167">
        <f t="shared" si="109"/>
        <v>0</v>
      </c>
      <c r="BE274" s="167">
        <f t="shared" si="110"/>
        <v>0</v>
      </c>
      <c r="BF274" s="203"/>
      <c r="BG274" s="203"/>
    </row>
    <row r="275" spans="1:59" s="118" customFormat="1" x14ac:dyDescent="0.25">
      <c r="A275" s="128" t="str">
        <f>IF(ISBLANK(B275),"",COUNTA($B$11:B275))</f>
        <v/>
      </c>
      <c r="B275" s="200"/>
      <c r="C275" s="150">
        <f t="shared" si="100"/>
        <v>0</v>
      </c>
      <c r="D275" s="151">
        <f t="shared" si="101"/>
        <v>0</v>
      </c>
      <c r="E275" s="199"/>
      <c r="F275" s="199"/>
      <c r="G275" s="151">
        <f t="shared" si="102"/>
        <v>0</v>
      </c>
      <c r="H275" s="199"/>
      <c r="I275" s="199"/>
      <c r="J275" s="199"/>
      <c r="K275" s="151">
        <f t="shared" si="90"/>
        <v>0</v>
      </c>
      <c r="L275" s="199"/>
      <c r="M275" s="199"/>
      <c r="N275" s="152" t="str">
        <f t="shared" si="103"/>
        <v/>
      </c>
      <c r="O275" s="150">
        <f t="shared" si="104"/>
        <v>0</v>
      </c>
      <c r="P275" s="151">
        <f t="shared" si="105"/>
        <v>0</v>
      </c>
      <c r="Q275" s="199"/>
      <c r="R275" s="199"/>
      <c r="S275" s="151">
        <f t="shared" si="106"/>
        <v>0</v>
      </c>
      <c r="T275" s="199"/>
      <c r="U275" s="199"/>
      <c r="V275" s="199"/>
      <c r="W275" s="151">
        <f t="shared" si="97"/>
        <v>0</v>
      </c>
      <c r="X275" s="199"/>
      <c r="Y275" s="199"/>
      <c r="Z275" s="152" t="str">
        <f t="shared" si="107"/>
        <v/>
      </c>
      <c r="AA275" s="150">
        <f t="shared" si="91"/>
        <v>0</v>
      </c>
      <c r="AB275" s="151">
        <f t="shared" si="92"/>
        <v>0</v>
      </c>
      <c r="AC275" s="199"/>
      <c r="AD275" s="199"/>
      <c r="AE275" s="151">
        <f t="shared" si="93"/>
        <v>0</v>
      </c>
      <c r="AF275" s="202"/>
      <c r="AG275" s="333"/>
      <c r="AH275" s="202"/>
      <c r="AI275" s="333"/>
      <c r="AJ275" s="202"/>
      <c r="AK275" s="333"/>
      <c r="AL275" s="151">
        <f t="shared" si="94"/>
        <v>0</v>
      </c>
      <c r="AM275" s="199"/>
      <c r="AN275" s="199"/>
      <c r="AO275" s="167">
        <f t="shared" si="98"/>
        <v>0</v>
      </c>
      <c r="AP275" s="167">
        <f t="shared" si="99"/>
        <v>0</v>
      </c>
      <c r="AQ275" s="152" t="str">
        <f t="shared" si="95"/>
        <v/>
      </c>
      <c r="AR275" s="207">
        <f t="shared" si="96"/>
        <v>0</v>
      </c>
      <c r="AS275" s="167">
        <f t="shared" si="108"/>
        <v>0</v>
      </c>
      <c r="AT275" s="167">
        <f>IFERROR((AR275/SUM('4_Структура пл.соб.'!$F$4:$F$6))*100,0)</f>
        <v>0</v>
      </c>
      <c r="AU275" s="207">
        <f>IFERROR(AF275+(SUM($AC275:$AD275)/100*($AE$14/$AB$14*100))/'4_Структура пл.соб.'!$B$7*'4_Структура пл.соб.'!$B$4,0)</f>
        <v>0</v>
      </c>
      <c r="AV275" s="167">
        <f>IFERROR(AU275/'5_Розрахунок тарифів'!$H$7,0)</f>
        <v>0</v>
      </c>
      <c r="AW275" s="167">
        <f>IFERROR((AU275/SUM('4_Структура пл.соб.'!$F$4:$F$6))*100,0)</f>
        <v>0</v>
      </c>
      <c r="AX275" s="207">
        <f>IFERROR(AH275+(SUM($AC275:$AD275)/100*($AE$14/$AB$14*100))/'4_Структура пл.соб.'!$B$7*'4_Структура пл.соб.'!$B$5,0)</f>
        <v>0</v>
      </c>
      <c r="AY275" s="167">
        <f>IFERROR(AX275/'5_Розрахунок тарифів'!$L$7,0)</f>
        <v>0</v>
      </c>
      <c r="AZ275" s="167">
        <f>IFERROR((AX275/SUM('4_Структура пл.соб.'!$F$4:$F$6))*100,0)</f>
        <v>0</v>
      </c>
      <c r="BA275" s="207">
        <f>IFERROR(AJ275+(SUM($AC275:$AD275)/100*($AE$14/$AB$14*100))/'4_Структура пл.соб.'!$B$7*'4_Структура пл.соб.'!$B$6,0)</f>
        <v>0</v>
      </c>
      <c r="BB275" s="167">
        <f>IFERROR(BA275/'5_Розрахунок тарифів'!$P$7,0)</f>
        <v>0</v>
      </c>
      <c r="BC275" s="167">
        <f>IFERROR((BA275/SUM('4_Структура пл.соб.'!$F$4:$F$6))*100,0)</f>
        <v>0</v>
      </c>
      <c r="BD275" s="167">
        <f t="shared" si="109"/>
        <v>0</v>
      </c>
      <c r="BE275" s="167">
        <f t="shared" si="110"/>
        <v>0</v>
      </c>
      <c r="BF275" s="203"/>
      <c r="BG275" s="203"/>
    </row>
    <row r="276" spans="1:59" s="118" customFormat="1" x14ac:dyDescent="0.25">
      <c r="A276" s="128" t="str">
        <f>IF(ISBLANK(B276),"",COUNTA($B$11:B276))</f>
        <v/>
      </c>
      <c r="B276" s="200"/>
      <c r="C276" s="150">
        <f t="shared" si="100"/>
        <v>0</v>
      </c>
      <c r="D276" s="151">
        <f t="shared" si="101"/>
        <v>0</v>
      </c>
      <c r="E276" s="199"/>
      <c r="F276" s="199"/>
      <c r="G276" s="151">
        <f t="shared" si="102"/>
        <v>0</v>
      </c>
      <c r="H276" s="199"/>
      <c r="I276" s="199"/>
      <c r="J276" s="199"/>
      <c r="K276" s="151">
        <f t="shared" si="90"/>
        <v>0</v>
      </c>
      <c r="L276" s="199"/>
      <c r="M276" s="199"/>
      <c r="N276" s="152" t="str">
        <f t="shared" si="103"/>
        <v/>
      </c>
      <c r="O276" s="150">
        <f t="shared" si="104"/>
        <v>0</v>
      </c>
      <c r="P276" s="151">
        <f t="shared" si="105"/>
        <v>0</v>
      </c>
      <c r="Q276" s="199"/>
      <c r="R276" s="199"/>
      <c r="S276" s="151">
        <f t="shared" si="106"/>
        <v>0</v>
      </c>
      <c r="T276" s="199"/>
      <c r="U276" s="199"/>
      <c r="V276" s="199"/>
      <c r="W276" s="151">
        <f t="shared" si="97"/>
        <v>0</v>
      </c>
      <c r="X276" s="199"/>
      <c r="Y276" s="199"/>
      <c r="Z276" s="152" t="str">
        <f t="shared" si="107"/>
        <v/>
      </c>
      <c r="AA276" s="150">
        <f t="shared" si="91"/>
        <v>0</v>
      </c>
      <c r="AB276" s="151">
        <f t="shared" si="92"/>
        <v>0</v>
      </c>
      <c r="AC276" s="199"/>
      <c r="AD276" s="199"/>
      <c r="AE276" s="151">
        <f t="shared" si="93"/>
        <v>0</v>
      </c>
      <c r="AF276" s="202"/>
      <c r="AG276" s="333"/>
      <c r="AH276" s="202"/>
      <c r="AI276" s="333"/>
      <c r="AJ276" s="202"/>
      <c r="AK276" s="333"/>
      <c r="AL276" s="151">
        <f t="shared" si="94"/>
        <v>0</v>
      </c>
      <c r="AM276" s="199"/>
      <c r="AN276" s="199"/>
      <c r="AO276" s="167">
        <f t="shared" si="98"/>
        <v>0</v>
      </c>
      <c r="AP276" s="167">
        <f t="shared" si="99"/>
        <v>0</v>
      </c>
      <c r="AQ276" s="152" t="str">
        <f t="shared" si="95"/>
        <v/>
      </c>
      <c r="AR276" s="207">
        <f t="shared" si="96"/>
        <v>0</v>
      </c>
      <c r="AS276" s="167">
        <f t="shared" si="108"/>
        <v>0</v>
      </c>
      <c r="AT276" s="167">
        <f>IFERROR((AR276/SUM('4_Структура пл.соб.'!$F$4:$F$6))*100,0)</f>
        <v>0</v>
      </c>
      <c r="AU276" s="207">
        <f>IFERROR(AF276+(SUM($AC276:$AD276)/100*($AE$14/$AB$14*100))/'4_Структура пл.соб.'!$B$7*'4_Структура пл.соб.'!$B$4,0)</f>
        <v>0</v>
      </c>
      <c r="AV276" s="167">
        <f>IFERROR(AU276/'5_Розрахунок тарифів'!$H$7,0)</f>
        <v>0</v>
      </c>
      <c r="AW276" s="167">
        <f>IFERROR((AU276/SUM('4_Структура пл.соб.'!$F$4:$F$6))*100,0)</f>
        <v>0</v>
      </c>
      <c r="AX276" s="207">
        <f>IFERROR(AH276+(SUM($AC276:$AD276)/100*($AE$14/$AB$14*100))/'4_Структура пл.соб.'!$B$7*'4_Структура пл.соб.'!$B$5,0)</f>
        <v>0</v>
      </c>
      <c r="AY276" s="167">
        <f>IFERROR(AX276/'5_Розрахунок тарифів'!$L$7,0)</f>
        <v>0</v>
      </c>
      <c r="AZ276" s="167">
        <f>IFERROR((AX276/SUM('4_Структура пл.соб.'!$F$4:$F$6))*100,0)</f>
        <v>0</v>
      </c>
      <c r="BA276" s="207">
        <f>IFERROR(AJ276+(SUM($AC276:$AD276)/100*($AE$14/$AB$14*100))/'4_Структура пл.соб.'!$B$7*'4_Структура пл.соб.'!$B$6,0)</f>
        <v>0</v>
      </c>
      <c r="BB276" s="167">
        <f>IFERROR(BA276/'5_Розрахунок тарифів'!$P$7,0)</f>
        <v>0</v>
      </c>
      <c r="BC276" s="167">
        <f>IFERROR((BA276/SUM('4_Структура пл.соб.'!$F$4:$F$6))*100,0)</f>
        <v>0</v>
      </c>
      <c r="BD276" s="167">
        <f t="shared" si="109"/>
        <v>0</v>
      </c>
      <c r="BE276" s="167">
        <f t="shared" si="110"/>
        <v>0</v>
      </c>
      <c r="BF276" s="203"/>
      <c r="BG276" s="203"/>
    </row>
    <row r="277" spans="1:59" s="118" customFormat="1" x14ac:dyDescent="0.25">
      <c r="A277" s="128" t="str">
        <f>IF(ISBLANK(B277),"",COUNTA($B$11:B277))</f>
        <v/>
      </c>
      <c r="B277" s="200"/>
      <c r="C277" s="150">
        <f t="shared" si="100"/>
        <v>0</v>
      </c>
      <c r="D277" s="151">
        <f t="shared" si="101"/>
        <v>0</v>
      </c>
      <c r="E277" s="199"/>
      <c r="F277" s="199"/>
      <c r="G277" s="151">
        <f t="shared" si="102"/>
        <v>0</v>
      </c>
      <c r="H277" s="199"/>
      <c r="I277" s="199"/>
      <c r="J277" s="199"/>
      <c r="K277" s="151">
        <f t="shared" ref="K277:K340" si="111">L277+M277</f>
        <v>0</v>
      </c>
      <c r="L277" s="199"/>
      <c r="M277" s="199"/>
      <c r="N277" s="152" t="str">
        <f t="shared" si="103"/>
        <v/>
      </c>
      <c r="O277" s="150">
        <f t="shared" si="104"/>
        <v>0</v>
      </c>
      <c r="P277" s="151">
        <f t="shared" si="105"/>
        <v>0</v>
      </c>
      <c r="Q277" s="199"/>
      <c r="R277" s="199"/>
      <c r="S277" s="151">
        <f t="shared" si="106"/>
        <v>0</v>
      </c>
      <c r="T277" s="199"/>
      <c r="U277" s="199"/>
      <c r="V277" s="199"/>
      <c r="W277" s="151">
        <f t="shared" si="97"/>
        <v>0</v>
      </c>
      <c r="X277" s="199"/>
      <c r="Y277" s="199"/>
      <c r="Z277" s="152" t="str">
        <f t="shared" si="107"/>
        <v/>
      </c>
      <c r="AA277" s="150">
        <f t="shared" ref="AA277:AA340" si="112">SUM(AB277:AD277)</f>
        <v>0</v>
      </c>
      <c r="AB277" s="151">
        <f t="shared" ref="AB277:AB340" si="113">AE277+AL277</f>
        <v>0</v>
      </c>
      <c r="AC277" s="199"/>
      <c r="AD277" s="199"/>
      <c r="AE277" s="151">
        <f t="shared" ref="AE277:AE340" si="114">SUM(AF277:AJ277)</f>
        <v>0</v>
      </c>
      <c r="AF277" s="202"/>
      <c r="AG277" s="333"/>
      <c r="AH277" s="202"/>
      <c r="AI277" s="333"/>
      <c r="AJ277" s="202"/>
      <c r="AK277" s="333"/>
      <c r="AL277" s="151">
        <f t="shared" ref="AL277:AL340" si="115">AM277+AN277</f>
        <v>0</v>
      </c>
      <c r="AM277" s="199"/>
      <c r="AN277" s="199"/>
      <c r="AO277" s="167">
        <f t="shared" si="98"/>
        <v>0</v>
      </c>
      <c r="AP277" s="167">
        <f t="shared" si="99"/>
        <v>0</v>
      </c>
      <c r="AQ277" s="152" t="str">
        <f t="shared" si="95"/>
        <v/>
      </c>
      <c r="AR277" s="207">
        <f t="shared" si="96"/>
        <v>0</v>
      </c>
      <c r="AS277" s="167">
        <f t="shared" si="108"/>
        <v>0</v>
      </c>
      <c r="AT277" s="167">
        <f>IFERROR((AR277/SUM('4_Структура пл.соб.'!$F$4:$F$6))*100,0)</f>
        <v>0</v>
      </c>
      <c r="AU277" s="207">
        <f>IFERROR(AF277+(SUM($AC277:$AD277)/100*($AE$14/$AB$14*100))/'4_Структура пл.соб.'!$B$7*'4_Структура пл.соб.'!$B$4,0)</f>
        <v>0</v>
      </c>
      <c r="AV277" s="167">
        <f>IFERROR(AU277/'5_Розрахунок тарифів'!$H$7,0)</f>
        <v>0</v>
      </c>
      <c r="AW277" s="167">
        <f>IFERROR((AU277/SUM('4_Структура пл.соб.'!$F$4:$F$6))*100,0)</f>
        <v>0</v>
      </c>
      <c r="AX277" s="207">
        <f>IFERROR(AH277+(SUM($AC277:$AD277)/100*($AE$14/$AB$14*100))/'4_Структура пл.соб.'!$B$7*'4_Структура пл.соб.'!$B$5,0)</f>
        <v>0</v>
      </c>
      <c r="AY277" s="167">
        <f>IFERROR(AX277/'5_Розрахунок тарифів'!$L$7,0)</f>
        <v>0</v>
      </c>
      <c r="AZ277" s="167">
        <f>IFERROR((AX277/SUM('4_Структура пл.соб.'!$F$4:$F$6))*100,0)</f>
        <v>0</v>
      </c>
      <c r="BA277" s="207">
        <f>IFERROR(AJ277+(SUM($AC277:$AD277)/100*($AE$14/$AB$14*100))/'4_Структура пл.соб.'!$B$7*'4_Структура пл.соб.'!$B$6,0)</f>
        <v>0</v>
      </c>
      <c r="BB277" s="167">
        <f>IFERROR(BA277/'5_Розрахунок тарифів'!$P$7,0)</f>
        <v>0</v>
      </c>
      <c r="BC277" s="167">
        <f>IFERROR((BA277/SUM('4_Структура пл.соб.'!$F$4:$F$6))*100,0)</f>
        <v>0</v>
      </c>
      <c r="BD277" s="167">
        <f t="shared" si="109"/>
        <v>0</v>
      </c>
      <c r="BE277" s="167">
        <f t="shared" si="110"/>
        <v>0</v>
      </c>
      <c r="BF277" s="203"/>
      <c r="BG277" s="203"/>
    </row>
    <row r="278" spans="1:59" s="118" customFormat="1" x14ac:dyDescent="0.25">
      <c r="A278" s="128" t="str">
        <f>IF(ISBLANK(B278),"",COUNTA($B$11:B278))</f>
        <v/>
      </c>
      <c r="B278" s="200"/>
      <c r="C278" s="150">
        <f t="shared" si="100"/>
        <v>0</v>
      </c>
      <c r="D278" s="151">
        <f t="shared" si="101"/>
        <v>0</v>
      </c>
      <c r="E278" s="199"/>
      <c r="F278" s="199"/>
      <c r="G278" s="151">
        <f t="shared" si="102"/>
        <v>0</v>
      </c>
      <c r="H278" s="199"/>
      <c r="I278" s="199"/>
      <c r="J278" s="199"/>
      <c r="K278" s="151">
        <f t="shared" si="111"/>
        <v>0</v>
      </c>
      <c r="L278" s="199"/>
      <c r="M278" s="199"/>
      <c r="N278" s="152" t="str">
        <f t="shared" si="103"/>
        <v/>
      </c>
      <c r="O278" s="150">
        <f t="shared" si="104"/>
        <v>0</v>
      </c>
      <c r="P278" s="151">
        <f t="shared" si="105"/>
        <v>0</v>
      </c>
      <c r="Q278" s="199"/>
      <c r="R278" s="199"/>
      <c r="S278" s="151">
        <f t="shared" si="106"/>
        <v>0</v>
      </c>
      <c r="T278" s="199"/>
      <c r="U278" s="199"/>
      <c r="V278" s="199"/>
      <c r="W278" s="151">
        <f t="shared" si="97"/>
        <v>0</v>
      </c>
      <c r="X278" s="199"/>
      <c r="Y278" s="199"/>
      <c r="Z278" s="152" t="str">
        <f t="shared" si="107"/>
        <v/>
      </c>
      <c r="AA278" s="150">
        <f t="shared" si="112"/>
        <v>0</v>
      </c>
      <c r="AB278" s="151">
        <f t="shared" si="113"/>
        <v>0</v>
      </c>
      <c r="AC278" s="199"/>
      <c r="AD278" s="199"/>
      <c r="AE278" s="151">
        <f t="shared" si="114"/>
        <v>0</v>
      </c>
      <c r="AF278" s="202"/>
      <c r="AG278" s="333"/>
      <c r="AH278" s="202"/>
      <c r="AI278" s="333"/>
      <c r="AJ278" s="202"/>
      <c r="AK278" s="333"/>
      <c r="AL278" s="151">
        <f t="shared" si="115"/>
        <v>0</v>
      </c>
      <c r="AM278" s="199"/>
      <c r="AN278" s="199"/>
      <c r="AO278" s="167">
        <f t="shared" si="98"/>
        <v>0</v>
      </c>
      <c r="AP278" s="167">
        <f t="shared" si="99"/>
        <v>0</v>
      </c>
      <c r="AQ278" s="152" t="str">
        <f t="shared" si="95"/>
        <v/>
      </c>
      <c r="AR278" s="207">
        <f t="shared" si="96"/>
        <v>0</v>
      </c>
      <c r="AS278" s="167">
        <f t="shared" si="108"/>
        <v>0</v>
      </c>
      <c r="AT278" s="167">
        <f>IFERROR((AR278/SUM('4_Структура пл.соб.'!$F$4:$F$6))*100,0)</f>
        <v>0</v>
      </c>
      <c r="AU278" s="207">
        <f>IFERROR(AF278+(SUM($AC278:$AD278)/100*($AE$14/$AB$14*100))/'4_Структура пл.соб.'!$B$7*'4_Структура пл.соб.'!$B$4,0)</f>
        <v>0</v>
      </c>
      <c r="AV278" s="167">
        <f>IFERROR(AU278/'5_Розрахунок тарифів'!$H$7,0)</f>
        <v>0</v>
      </c>
      <c r="AW278" s="167">
        <f>IFERROR((AU278/SUM('4_Структура пл.соб.'!$F$4:$F$6))*100,0)</f>
        <v>0</v>
      </c>
      <c r="AX278" s="207">
        <f>IFERROR(AH278+(SUM($AC278:$AD278)/100*($AE$14/$AB$14*100))/'4_Структура пл.соб.'!$B$7*'4_Структура пл.соб.'!$B$5,0)</f>
        <v>0</v>
      </c>
      <c r="AY278" s="167">
        <f>IFERROR(AX278/'5_Розрахунок тарифів'!$L$7,0)</f>
        <v>0</v>
      </c>
      <c r="AZ278" s="167">
        <f>IFERROR((AX278/SUM('4_Структура пл.соб.'!$F$4:$F$6))*100,0)</f>
        <v>0</v>
      </c>
      <c r="BA278" s="207">
        <f>IFERROR(AJ278+(SUM($AC278:$AD278)/100*($AE$14/$AB$14*100))/'4_Структура пл.соб.'!$B$7*'4_Структура пл.соб.'!$B$6,0)</f>
        <v>0</v>
      </c>
      <c r="BB278" s="167">
        <f>IFERROR(BA278/'5_Розрахунок тарифів'!$P$7,0)</f>
        <v>0</v>
      </c>
      <c r="BC278" s="167">
        <f>IFERROR((BA278/SUM('4_Структура пл.соб.'!$F$4:$F$6))*100,0)</f>
        <v>0</v>
      </c>
      <c r="BD278" s="167">
        <f t="shared" si="109"/>
        <v>0</v>
      </c>
      <c r="BE278" s="167">
        <f t="shared" si="110"/>
        <v>0</v>
      </c>
      <c r="BF278" s="203"/>
      <c r="BG278" s="203"/>
    </row>
    <row r="279" spans="1:59" s="118" customFormat="1" x14ac:dyDescent="0.25">
      <c r="A279" s="128" t="str">
        <f>IF(ISBLANK(B279),"",COUNTA($B$11:B279))</f>
        <v/>
      </c>
      <c r="B279" s="200"/>
      <c r="C279" s="150">
        <f t="shared" si="100"/>
        <v>0</v>
      </c>
      <c r="D279" s="151">
        <f t="shared" si="101"/>
        <v>0</v>
      </c>
      <c r="E279" s="199"/>
      <c r="F279" s="199"/>
      <c r="G279" s="151">
        <f t="shared" si="102"/>
        <v>0</v>
      </c>
      <c r="H279" s="199"/>
      <c r="I279" s="199"/>
      <c r="J279" s="199"/>
      <c r="K279" s="151">
        <f t="shared" si="111"/>
        <v>0</v>
      </c>
      <c r="L279" s="199"/>
      <c r="M279" s="199"/>
      <c r="N279" s="152" t="str">
        <f t="shared" si="103"/>
        <v/>
      </c>
      <c r="O279" s="150">
        <f t="shared" si="104"/>
        <v>0</v>
      </c>
      <c r="P279" s="151">
        <f t="shared" si="105"/>
        <v>0</v>
      </c>
      <c r="Q279" s="199"/>
      <c r="R279" s="199"/>
      <c r="S279" s="151">
        <f t="shared" si="106"/>
        <v>0</v>
      </c>
      <c r="T279" s="199"/>
      <c r="U279" s="199"/>
      <c r="V279" s="199"/>
      <c r="W279" s="151">
        <f t="shared" si="97"/>
        <v>0</v>
      </c>
      <c r="X279" s="199"/>
      <c r="Y279" s="199"/>
      <c r="Z279" s="152" t="str">
        <f t="shared" si="107"/>
        <v/>
      </c>
      <c r="AA279" s="150">
        <f t="shared" si="112"/>
        <v>0</v>
      </c>
      <c r="AB279" s="151">
        <f t="shared" si="113"/>
        <v>0</v>
      </c>
      <c r="AC279" s="199"/>
      <c r="AD279" s="199"/>
      <c r="AE279" s="151">
        <f t="shared" si="114"/>
        <v>0</v>
      </c>
      <c r="AF279" s="202"/>
      <c r="AG279" s="333"/>
      <c r="AH279" s="202"/>
      <c r="AI279" s="333"/>
      <c r="AJ279" s="202"/>
      <c r="AK279" s="333"/>
      <c r="AL279" s="151">
        <f t="shared" si="115"/>
        <v>0</v>
      </c>
      <c r="AM279" s="199"/>
      <c r="AN279" s="199"/>
      <c r="AO279" s="167">
        <f t="shared" si="98"/>
        <v>0</v>
      </c>
      <c r="AP279" s="167">
        <f t="shared" si="99"/>
        <v>0</v>
      </c>
      <c r="AQ279" s="152" t="str">
        <f t="shared" si="95"/>
        <v/>
      </c>
      <c r="AR279" s="207">
        <f t="shared" si="96"/>
        <v>0</v>
      </c>
      <c r="AS279" s="167">
        <f t="shared" si="108"/>
        <v>0</v>
      </c>
      <c r="AT279" s="167">
        <f>IFERROR((AR279/SUM('4_Структура пл.соб.'!$F$4:$F$6))*100,0)</f>
        <v>0</v>
      </c>
      <c r="AU279" s="207">
        <f>IFERROR(AF279+(SUM($AC279:$AD279)/100*($AE$14/$AB$14*100))/'4_Структура пл.соб.'!$B$7*'4_Структура пл.соб.'!$B$4,0)</f>
        <v>0</v>
      </c>
      <c r="AV279" s="167">
        <f>IFERROR(AU279/'5_Розрахунок тарифів'!$H$7,0)</f>
        <v>0</v>
      </c>
      <c r="AW279" s="167">
        <f>IFERROR((AU279/SUM('4_Структура пл.соб.'!$F$4:$F$6))*100,0)</f>
        <v>0</v>
      </c>
      <c r="AX279" s="207">
        <f>IFERROR(AH279+(SUM($AC279:$AD279)/100*($AE$14/$AB$14*100))/'4_Структура пл.соб.'!$B$7*'4_Структура пл.соб.'!$B$5,0)</f>
        <v>0</v>
      </c>
      <c r="AY279" s="167">
        <f>IFERROR(AX279/'5_Розрахунок тарифів'!$L$7,0)</f>
        <v>0</v>
      </c>
      <c r="AZ279" s="167">
        <f>IFERROR((AX279/SUM('4_Структура пл.соб.'!$F$4:$F$6))*100,0)</f>
        <v>0</v>
      </c>
      <c r="BA279" s="207">
        <f>IFERROR(AJ279+(SUM($AC279:$AD279)/100*($AE$14/$AB$14*100))/'4_Структура пл.соб.'!$B$7*'4_Структура пл.соб.'!$B$6,0)</f>
        <v>0</v>
      </c>
      <c r="BB279" s="167">
        <f>IFERROR(BA279/'5_Розрахунок тарифів'!$P$7,0)</f>
        <v>0</v>
      </c>
      <c r="BC279" s="167">
        <f>IFERROR((BA279/SUM('4_Структура пл.соб.'!$F$4:$F$6))*100,0)</f>
        <v>0</v>
      </c>
      <c r="BD279" s="167">
        <f t="shared" si="109"/>
        <v>0</v>
      </c>
      <c r="BE279" s="167">
        <f t="shared" si="110"/>
        <v>0</v>
      </c>
      <c r="BF279" s="203"/>
      <c r="BG279" s="203"/>
    </row>
    <row r="280" spans="1:59" s="118" customFormat="1" x14ac:dyDescent="0.25">
      <c r="A280" s="128" t="str">
        <f>IF(ISBLANK(B280),"",COUNTA($B$11:B280))</f>
        <v/>
      </c>
      <c r="B280" s="200"/>
      <c r="C280" s="150">
        <f t="shared" si="100"/>
        <v>0</v>
      </c>
      <c r="D280" s="151">
        <f t="shared" si="101"/>
        <v>0</v>
      </c>
      <c r="E280" s="199"/>
      <c r="F280" s="199"/>
      <c r="G280" s="151">
        <f t="shared" si="102"/>
        <v>0</v>
      </c>
      <c r="H280" s="199"/>
      <c r="I280" s="199"/>
      <c r="J280" s="199"/>
      <c r="K280" s="151">
        <f t="shared" si="111"/>
        <v>0</v>
      </c>
      <c r="L280" s="199"/>
      <c r="M280" s="199"/>
      <c r="N280" s="152" t="str">
        <f t="shared" si="103"/>
        <v/>
      </c>
      <c r="O280" s="150">
        <f t="shared" si="104"/>
        <v>0</v>
      </c>
      <c r="P280" s="151">
        <f t="shared" si="105"/>
        <v>0</v>
      </c>
      <c r="Q280" s="199"/>
      <c r="R280" s="199"/>
      <c r="S280" s="151">
        <f t="shared" si="106"/>
        <v>0</v>
      </c>
      <c r="T280" s="199"/>
      <c r="U280" s="199"/>
      <c r="V280" s="199"/>
      <c r="W280" s="151">
        <f t="shared" si="97"/>
        <v>0</v>
      </c>
      <c r="X280" s="199"/>
      <c r="Y280" s="199"/>
      <c r="Z280" s="152" t="str">
        <f t="shared" si="107"/>
        <v/>
      </c>
      <c r="AA280" s="150">
        <f t="shared" si="112"/>
        <v>0</v>
      </c>
      <c r="AB280" s="151">
        <f t="shared" si="113"/>
        <v>0</v>
      </c>
      <c r="AC280" s="199"/>
      <c r="AD280" s="199"/>
      <c r="AE280" s="151">
        <f t="shared" si="114"/>
        <v>0</v>
      </c>
      <c r="AF280" s="202"/>
      <c r="AG280" s="333"/>
      <c r="AH280" s="202"/>
      <c r="AI280" s="333"/>
      <c r="AJ280" s="202"/>
      <c r="AK280" s="333"/>
      <c r="AL280" s="151">
        <f t="shared" si="115"/>
        <v>0</v>
      </c>
      <c r="AM280" s="199"/>
      <c r="AN280" s="199"/>
      <c r="AO280" s="167">
        <f t="shared" si="98"/>
        <v>0</v>
      </c>
      <c r="AP280" s="167">
        <f t="shared" si="99"/>
        <v>0</v>
      </c>
      <c r="AQ280" s="152" t="str">
        <f t="shared" si="95"/>
        <v/>
      </c>
      <c r="AR280" s="207">
        <f t="shared" si="96"/>
        <v>0</v>
      </c>
      <c r="AS280" s="167">
        <f t="shared" si="108"/>
        <v>0</v>
      </c>
      <c r="AT280" s="167">
        <f>IFERROR((AR280/SUM('4_Структура пл.соб.'!$F$4:$F$6))*100,0)</f>
        <v>0</v>
      </c>
      <c r="AU280" s="207">
        <f>IFERROR(AF280+(SUM($AC280:$AD280)/100*($AE$14/$AB$14*100))/'4_Структура пл.соб.'!$B$7*'4_Структура пл.соб.'!$B$4,0)</f>
        <v>0</v>
      </c>
      <c r="AV280" s="167">
        <f>IFERROR(AU280/'5_Розрахунок тарифів'!$H$7,0)</f>
        <v>0</v>
      </c>
      <c r="AW280" s="167">
        <f>IFERROR((AU280/SUM('4_Структура пл.соб.'!$F$4:$F$6))*100,0)</f>
        <v>0</v>
      </c>
      <c r="AX280" s="207">
        <f>IFERROR(AH280+(SUM($AC280:$AD280)/100*($AE$14/$AB$14*100))/'4_Структура пл.соб.'!$B$7*'4_Структура пл.соб.'!$B$5,0)</f>
        <v>0</v>
      </c>
      <c r="AY280" s="167">
        <f>IFERROR(AX280/'5_Розрахунок тарифів'!$L$7,0)</f>
        <v>0</v>
      </c>
      <c r="AZ280" s="167">
        <f>IFERROR((AX280/SUM('4_Структура пл.соб.'!$F$4:$F$6))*100,0)</f>
        <v>0</v>
      </c>
      <c r="BA280" s="207">
        <f>IFERROR(AJ280+(SUM($AC280:$AD280)/100*($AE$14/$AB$14*100))/'4_Структура пл.соб.'!$B$7*'4_Структура пл.соб.'!$B$6,0)</f>
        <v>0</v>
      </c>
      <c r="BB280" s="167">
        <f>IFERROR(BA280/'5_Розрахунок тарифів'!$P$7,0)</f>
        <v>0</v>
      </c>
      <c r="BC280" s="167">
        <f>IFERROR((BA280/SUM('4_Структура пл.соб.'!$F$4:$F$6))*100,0)</f>
        <v>0</v>
      </c>
      <c r="BD280" s="167">
        <f t="shared" si="109"/>
        <v>0</v>
      </c>
      <c r="BE280" s="167">
        <f t="shared" si="110"/>
        <v>0</v>
      </c>
      <c r="BF280" s="203"/>
      <c r="BG280" s="203"/>
    </row>
    <row r="281" spans="1:59" s="118" customFormat="1" x14ac:dyDescent="0.25">
      <c r="A281" s="128" t="str">
        <f>IF(ISBLANK(B281),"",COUNTA($B$11:B281))</f>
        <v/>
      </c>
      <c r="B281" s="200"/>
      <c r="C281" s="150">
        <f t="shared" si="100"/>
        <v>0</v>
      </c>
      <c r="D281" s="151">
        <f t="shared" si="101"/>
        <v>0</v>
      </c>
      <c r="E281" s="199"/>
      <c r="F281" s="199"/>
      <c r="G281" s="151">
        <f t="shared" si="102"/>
        <v>0</v>
      </c>
      <c r="H281" s="199"/>
      <c r="I281" s="199"/>
      <c r="J281" s="199"/>
      <c r="K281" s="151">
        <f t="shared" si="111"/>
        <v>0</v>
      </c>
      <c r="L281" s="199"/>
      <c r="M281" s="199"/>
      <c r="N281" s="152" t="str">
        <f t="shared" si="103"/>
        <v/>
      </c>
      <c r="O281" s="150">
        <f t="shared" si="104"/>
        <v>0</v>
      </c>
      <c r="P281" s="151">
        <f t="shared" si="105"/>
        <v>0</v>
      </c>
      <c r="Q281" s="199"/>
      <c r="R281" s="199"/>
      <c r="S281" s="151">
        <f t="shared" si="106"/>
        <v>0</v>
      </c>
      <c r="T281" s="199"/>
      <c r="U281" s="199"/>
      <c r="V281" s="199"/>
      <c r="W281" s="151">
        <f t="shared" si="97"/>
        <v>0</v>
      </c>
      <c r="X281" s="199"/>
      <c r="Y281" s="199"/>
      <c r="Z281" s="152" t="str">
        <f t="shared" si="107"/>
        <v/>
      </c>
      <c r="AA281" s="150">
        <f t="shared" si="112"/>
        <v>0</v>
      </c>
      <c r="AB281" s="151">
        <f t="shared" si="113"/>
        <v>0</v>
      </c>
      <c r="AC281" s="199"/>
      <c r="AD281" s="199"/>
      <c r="AE281" s="151">
        <f t="shared" si="114"/>
        <v>0</v>
      </c>
      <c r="AF281" s="202"/>
      <c r="AG281" s="333"/>
      <c r="AH281" s="202"/>
      <c r="AI281" s="333"/>
      <c r="AJ281" s="202"/>
      <c r="AK281" s="333"/>
      <c r="AL281" s="151">
        <f t="shared" si="115"/>
        <v>0</v>
      </c>
      <c r="AM281" s="199"/>
      <c r="AN281" s="199"/>
      <c r="AO281" s="167">
        <f t="shared" si="98"/>
        <v>0</v>
      </c>
      <c r="AP281" s="167">
        <f t="shared" si="99"/>
        <v>0</v>
      </c>
      <c r="AQ281" s="152" t="str">
        <f t="shared" si="95"/>
        <v/>
      </c>
      <c r="AR281" s="207">
        <f t="shared" si="96"/>
        <v>0</v>
      </c>
      <c r="AS281" s="167">
        <f t="shared" si="108"/>
        <v>0</v>
      </c>
      <c r="AT281" s="167">
        <f>IFERROR((AR281/SUM('4_Структура пл.соб.'!$F$4:$F$6))*100,0)</f>
        <v>0</v>
      </c>
      <c r="AU281" s="207">
        <f>IFERROR(AF281+(SUM($AC281:$AD281)/100*($AE$14/$AB$14*100))/'4_Структура пл.соб.'!$B$7*'4_Структура пл.соб.'!$B$4,0)</f>
        <v>0</v>
      </c>
      <c r="AV281" s="167">
        <f>IFERROR(AU281/'5_Розрахунок тарифів'!$H$7,0)</f>
        <v>0</v>
      </c>
      <c r="AW281" s="167">
        <f>IFERROR((AU281/SUM('4_Структура пл.соб.'!$F$4:$F$6))*100,0)</f>
        <v>0</v>
      </c>
      <c r="AX281" s="207">
        <f>IFERROR(AH281+(SUM($AC281:$AD281)/100*($AE$14/$AB$14*100))/'4_Структура пл.соб.'!$B$7*'4_Структура пл.соб.'!$B$5,0)</f>
        <v>0</v>
      </c>
      <c r="AY281" s="167">
        <f>IFERROR(AX281/'5_Розрахунок тарифів'!$L$7,0)</f>
        <v>0</v>
      </c>
      <c r="AZ281" s="167">
        <f>IFERROR((AX281/SUM('4_Структура пл.соб.'!$F$4:$F$6))*100,0)</f>
        <v>0</v>
      </c>
      <c r="BA281" s="207">
        <f>IFERROR(AJ281+(SUM($AC281:$AD281)/100*($AE$14/$AB$14*100))/'4_Структура пл.соб.'!$B$7*'4_Структура пл.соб.'!$B$6,0)</f>
        <v>0</v>
      </c>
      <c r="BB281" s="167">
        <f>IFERROR(BA281/'5_Розрахунок тарифів'!$P$7,0)</f>
        <v>0</v>
      </c>
      <c r="BC281" s="167">
        <f>IFERROR((BA281/SUM('4_Структура пл.соб.'!$F$4:$F$6))*100,0)</f>
        <v>0</v>
      </c>
      <c r="BD281" s="167">
        <f t="shared" si="109"/>
        <v>0</v>
      </c>
      <c r="BE281" s="167">
        <f t="shared" si="110"/>
        <v>0</v>
      </c>
      <c r="BF281" s="203"/>
      <c r="BG281" s="203"/>
    </row>
    <row r="282" spans="1:59" s="118" customFormat="1" x14ac:dyDescent="0.25">
      <c r="A282" s="128" t="str">
        <f>IF(ISBLANK(B282),"",COUNTA($B$11:B282))</f>
        <v/>
      </c>
      <c r="B282" s="200"/>
      <c r="C282" s="150">
        <f t="shared" si="100"/>
        <v>0</v>
      </c>
      <c r="D282" s="151">
        <f t="shared" si="101"/>
        <v>0</v>
      </c>
      <c r="E282" s="199"/>
      <c r="F282" s="199"/>
      <c r="G282" s="151">
        <f t="shared" si="102"/>
        <v>0</v>
      </c>
      <c r="H282" s="199"/>
      <c r="I282" s="199"/>
      <c r="J282" s="199"/>
      <c r="K282" s="151">
        <f t="shared" si="111"/>
        <v>0</v>
      </c>
      <c r="L282" s="199"/>
      <c r="M282" s="199"/>
      <c r="N282" s="152" t="str">
        <f t="shared" si="103"/>
        <v/>
      </c>
      <c r="O282" s="150">
        <f t="shared" si="104"/>
        <v>0</v>
      </c>
      <c r="P282" s="151">
        <f t="shared" si="105"/>
        <v>0</v>
      </c>
      <c r="Q282" s="199"/>
      <c r="R282" s="199"/>
      <c r="S282" s="151">
        <f t="shared" si="106"/>
        <v>0</v>
      </c>
      <c r="T282" s="199"/>
      <c r="U282" s="199"/>
      <c r="V282" s="199"/>
      <c r="W282" s="151">
        <f t="shared" si="97"/>
        <v>0</v>
      </c>
      <c r="X282" s="199"/>
      <c r="Y282" s="199"/>
      <c r="Z282" s="152" t="str">
        <f t="shared" si="107"/>
        <v/>
      </c>
      <c r="AA282" s="150">
        <f t="shared" si="112"/>
        <v>0</v>
      </c>
      <c r="AB282" s="151">
        <f t="shared" si="113"/>
        <v>0</v>
      </c>
      <c r="AC282" s="199"/>
      <c r="AD282" s="199"/>
      <c r="AE282" s="151">
        <f t="shared" si="114"/>
        <v>0</v>
      </c>
      <c r="AF282" s="202"/>
      <c r="AG282" s="333"/>
      <c r="AH282" s="202"/>
      <c r="AI282" s="333"/>
      <c r="AJ282" s="202"/>
      <c r="AK282" s="333"/>
      <c r="AL282" s="151">
        <f t="shared" si="115"/>
        <v>0</v>
      </c>
      <c r="AM282" s="199"/>
      <c r="AN282" s="199"/>
      <c r="AO282" s="167">
        <f t="shared" si="98"/>
        <v>0</v>
      </c>
      <c r="AP282" s="167">
        <f t="shared" si="99"/>
        <v>0</v>
      </c>
      <c r="AQ282" s="152" t="str">
        <f t="shared" si="95"/>
        <v/>
      </c>
      <c r="AR282" s="207">
        <f t="shared" si="96"/>
        <v>0</v>
      </c>
      <c r="AS282" s="167">
        <f t="shared" si="108"/>
        <v>0</v>
      </c>
      <c r="AT282" s="167">
        <f>IFERROR((AR282/SUM('4_Структура пл.соб.'!$F$4:$F$6))*100,0)</f>
        <v>0</v>
      </c>
      <c r="AU282" s="207">
        <f>IFERROR(AF282+(SUM($AC282:$AD282)/100*($AE$14/$AB$14*100))/'4_Структура пл.соб.'!$B$7*'4_Структура пл.соб.'!$B$4,0)</f>
        <v>0</v>
      </c>
      <c r="AV282" s="167">
        <f>IFERROR(AU282/'5_Розрахунок тарифів'!$H$7,0)</f>
        <v>0</v>
      </c>
      <c r="AW282" s="167">
        <f>IFERROR((AU282/SUM('4_Структура пл.соб.'!$F$4:$F$6))*100,0)</f>
        <v>0</v>
      </c>
      <c r="AX282" s="207">
        <f>IFERROR(AH282+(SUM($AC282:$AD282)/100*($AE$14/$AB$14*100))/'4_Структура пл.соб.'!$B$7*'4_Структура пл.соб.'!$B$5,0)</f>
        <v>0</v>
      </c>
      <c r="AY282" s="167">
        <f>IFERROR(AX282/'5_Розрахунок тарифів'!$L$7,0)</f>
        <v>0</v>
      </c>
      <c r="AZ282" s="167">
        <f>IFERROR((AX282/SUM('4_Структура пл.соб.'!$F$4:$F$6))*100,0)</f>
        <v>0</v>
      </c>
      <c r="BA282" s="207">
        <f>IFERROR(AJ282+(SUM($AC282:$AD282)/100*($AE$14/$AB$14*100))/'4_Структура пл.соб.'!$B$7*'4_Структура пл.соб.'!$B$6,0)</f>
        <v>0</v>
      </c>
      <c r="BB282" s="167">
        <f>IFERROR(BA282/'5_Розрахунок тарифів'!$P$7,0)</f>
        <v>0</v>
      </c>
      <c r="BC282" s="167">
        <f>IFERROR((BA282/SUM('4_Структура пл.соб.'!$F$4:$F$6))*100,0)</f>
        <v>0</v>
      </c>
      <c r="BD282" s="167">
        <f t="shared" si="109"/>
        <v>0</v>
      </c>
      <c r="BE282" s="167">
        <f t="shared" si="110"/>
        <v>0</v>
      </c>
      <c r="BF282" s="203"/>
      <c r="BG282" s="203"/>
    </row>
    <row r="283" spans="1:59" s="118" customFormat="1" x14ac:dyDescent="0.25">
      <c r="A283" s="128" t="str">
        <f>IF(ISBLANK(B283),"",COUNTA($B$11:B283))</f>
        <v/>
      </c>
      <c r="B283" s="200"/>
      <c r="C283" s="150">
        <f t="shared" si="100"/>
        <v>0</v>
      </c>
      <c r="D283" s="151">
        <f t="shared" si="101"/>
        <v>0</v>
      </c>
      <c r="E283" s="199"/>
      <c r="F283" s="199"/>
      <c r="G283" s="151">
        <f t="shared" si="102"/>
        <v>0</v>
      </c>
      <c r="H283" s="199"/>
      <c r="I283" s="199"/>
      <c r="J283" s="199"/>
      <c r="K283" s="151">
        <f t="shared" si="111"/>
        <v>0</v>
      </c>
      <c r="L283" s="199"/>
      <c r="M283" s="199"/>
      <c r="N283" s="152" t="str">
        <f t="shared" si="103"/>
        <v/>
      </c>
      <c r="O283" s="150">
        <f t="shared" si="104"/>
        <v>0</v>
      </c>
      <c r="P283" s="151">
        <f t="shared" si="105"/>
        <v>0</v>
      </c>
      <c r="Q283" s="199"/>
      <c r="R283" s="199"/>
      <c r="S283" s="151">
        <f t="shared" si="106"/>
        <v>0</v>
      </c>
      <c r="T283" s="199"/>
      <c r="U283" s="199"/>
      <c r="V283" s="199"/>
      <c r="W283" s="151">
        <f t="shared" si="97"/>
        <v>0</v>
      </c>
      <c r="X283" s="199"/>
      <c r="Y283" s="199"/>
      <c r="Z283" s="152" t="str">
        <f t="shared" si="107"/>
        <v/>
      </c>
      <c r="AA283" s="150">
        <f t="shared" si="112"/>
        <v>0</v>
      </c>
      <c r="AB283" s="151">
        <f t="shared" si="113"/>
        <v>0</v>
      </c>
      <c r="AC283" s="199"/>
      <c r="AD283" s="199"/>
      <c r="AE283" s="151">
        <f t="shared" si="114"/>
        <v>0</v>
      </c>
      <c r="AF283" s="202"/>
      <c r="AG283" s="333"/>
      <c r="AH283" s="202"/>
      <c r="AI283" s="333"/>
      <c r="AJ283" s="202"/>
      <c r="AK283" s="333"/>
      <c r="AL283" s="151">
        <f t="shared" si="115"/>
        <v>0</v>
      </c>
      <c r="AM283" s="199"/>
      <c r="AN283" s="199"/>
      <c r="AO283" s="167">
        <f t="shared" si="98"/>
        <v>0</v>
      </c>
      <c r="AP283" s="167">
        <f t="shared" si="99"/>
        <v>0</v>
      </c>
      <c r="AQ283" s="152" t="str">
        <f t="shared" si="95"/>
        <v/>
      </c>
      <c r="AR283" s="207">
        <f t="shared" si="96"/>
        <v>0</v>
      </c>
      <c r="AS283" s="167">
        <f t="shared" si="108"/>
        <v>0</v>
      </c>
      <c r="AT283" s="167">
        <f>IFERROR((AR283/SUM('4_Структура пл.соб.'!$F$4:$F$6))*100,0)</f>
        <v>0</v>
      </c>
      <c r="AU283" s="207">
        <f>IFERROR(AF283+(SUM($AC283:$AD283)/100*($AE$14/$AB$14*100))/'4_Структура пл.соб.'!$B$7*'4_Структура пл.соб.'!$B$4,0)</f>
        <v>0</v>
      </c>
      <c r="AV283" s="167">
        <f>IFERROR(AU283/'5_Розрахунок тарифів'!$H$7,0)</f>
        <v>0</v>
      </c>
      <c r="AW283" s="167">
        <f>IFERROR((AU283/SUM('4_Структура пл.соб.'!$F$4:$F$6))*100,0)</f>
        <v>0</v>
      </c>
      <c r="AX283" s="207">
        <f>IFERROR(AH283+(SUM($AC283:$AD283)/100*($AE$14/$AB$14*100))/'4_Структура пл.соб.'!$B$7*'4_Структура пл.соб.'!$B$5,0)</f>
        <v>0</v>
      </c>
      <c r="AY283" s="167">
        <f>IFERROR(AX283/'5_Розрахунок тарифів'!$L$7,0)</f>
        <v>0</v>
      </c>
      <c r="AZ283" s="167">
        <f>IFERROR((AX283/SUM('4_Структура пл.соб.'!$F$4:$F$6))*100,0)</f>
        <v>0</v>
      </c>
      <c r="BA283" s="207">
        <f>IFERROR(AJ283+(SUM($AC283:$AD283)/100*($AE$14/$AB$14*100))/'4_Структура пл.соб.'!$B$7*'4_Структура пл.соб.'!$B$6,0)</f>
        <v>0</v>
      </c>
      <c r="BB283" s="167">
        <f>IFERROR(BA283/'5_Розрахунок тарифів'!$P$7,0)</f>
        <v>0</v>
      </c>
      <c r="BC283" s="167">
        <f>IFERROR((BA283/SUM('4_Структура пл.соб.'!$F$4:$F$6))*100,0)</f>
        <v>0</v>
      </c>
      <c r="BD283" s="167">
        <f t="shared" si="109"/>
        <v>0</v>
      </c>
      <c r="BE283" s="167">
        <f t="shared" si="110"/>
        <v>0</v>
      </c>
      <c r="BF283" s="203"/>
      <c r="BG283" s="203"/>
    </row>
    <row r="284" spans="1:59" s="118" customFormat="1" x14ac:dyDescent="0.25">
      <c r="A284" s="128" t="str">
        <f>IF(ISBLANK(B284),"",COUNTA($B$11:B284))</f>
        <v/>
      </c>
      <c r="B284" s="200"/>
      <c r="C284" s="150">
        <f t="shared" si="100"/>
        <v>0</v>
      </c>
      <c r="D284" s="151">
        <f t="shared" si="101"/>
        <v>0</v>
      </c>
      <c r="E284" s="199"/>
      <c r="F284" s="199"/>
      <c r="G284" s="151">
        <f t="shared" si="102"/>
        <v>0</v>
      </c>
      <c r="H284" s="199"/>
      <c r="I284" s="199"/>
      <c r="J284" s="199"/>
      <c r="K284" s="151">
        <f t="shared" si="111"/>
        <v>0</v>
      </c>
      <c r="L284" s="199"/>
      <c r="M284" s="199"/>
      <c r="N284" s="152" t="str">
        <f t="shared" si="103"/>
        <v/>
      </c>
      <c r="O284" s="150">
        <f t="shared" si="104"/>
        <v>0</v>
      </c>
      <c r="P284" s="151">
        <f t="shared" si="105"/>
        <v>0</v>
      </c>
      <c r="Q284" s="199"/>
      <c r="R284" s="199"/>
      <c r="S284" s="151">
        <f t="shared" si="106"/>
        <v>0</v>
      </c>
      <c r="T284" s="199"/>
      <c r="U284" s="199"/>
      <c r="V284" s="199"/>
      <c r="W284" s="151">
        <f t="shared" si="97"/>
        <v>0</v>
      </c>
      <c r="X284" s="199"/>
      <c r="Y284" s="199"/>
      <c r="Z284" s="152" t="str">
        <f t="shared" si="107"/>
        <v/>
      </c>
      <c r="AA284" s="150">
        <f t="shared" si="112"/>
        <v>0</v>
      </c>
      <c r="AB284" s="151">
        <f t="shared" si="113"/>
        <v>0</v>
      </c>
      <c r="AC284" s="199"/>
      <c r="AD284" s="199"/>
      <c r="AE284" s="151">
        <f t="shared" si="114"/>
        <v>0</v>
      </c>
      <c r="AF284" s="202"/>
      <c r="AG284" s="333"/>
      <c r="AH284" s="202"/>
      <c r="AI284" s="333"/>
      <c r="AJ284" s="202"/>
      <c r="AK284" s="333"/>
      <c r="AL284" s="151">
        <f t="shared" si="115"/>
        <v>0</v>
      </c>
      <c r="AM284" s="199"/>
      <c r="AN284" s="199"/>
      <c r="AO284" s="167">
        <f t="shared" si="98"/>
        <v>0</v>
      </c>
      <c r="AP284" s="167">
        <f t="shared" si="99"/>
        <v>0</v>
      </c>
      <c r="AQ284" s="152" t="str">
        <f t="shared" si="95"/>
        <v/>
      </c>
      <c r="AR284" s="207">
        <f t="shared" si="96"/>
        <v>0</v>
      </c>
      <c r="AS284" s="167">
        <f t="shared" si="108"/>
        <v>0</v>
      </c>
      <c r="AT284" s="167">
        <f>IFERROR((AR284/SUM('4_Структура пл.соб.'!$F$4:$F$6))*100,0)</f>
        <v>0</v>
      </c>
      <c r="AU284" s="207">
        <f>IFERROR(AF284+(SUM($AC284:$AD284)/100*($AE$14/$AB$14*100))/'4_Структура пл.соб.'!$B$7*'4_Структура пл.соб.'!$B$4,0)</f>
        <v>0</v>
      </c>
      <c r="AV284" s="167">
        <f>IFERROR(AU284/'5_Розрахунок тарифів'!$H$7,0)</f>
        <v>0</v>
      </c>
      <c r="AW284" s="167">
        <f>IFERROR((AU284/SUM('4_Структура пл.соб.'!$F$4:$F$6))*100,0)</f>
        <v>0</v>
      </c>
      <c r="AX284" s="207">
        <f>IFERROR(AH284+(SUM($AC284:$AD284)/100*($AE$14/$AB$14*100))/'4_Структура пл.соб.'!$B$7*'4_Структура пл.соб.'!$B$5,0)</f>
        <v>0</v>
      </c>
      <c r="AY284" s="167">
        <f>IFERROR(AX284/'5_Розрахунок тарифів'!$L$7,0)</f>
        <v>0</v>
      </c>
      <c r="AZ284" s="167">
        <f>IFERROR((AX284/SUM('4_Структура пл.соб.'!$F$4:$F$6))*100,0)</f>
        <v>0</v>
      </c>
      <c r="BA284" s="207">
        <f>IFERROR(AJ284+(SUM($AC284:$AD284)/100*($AE$14/$AB$14*100))/'4_Структура пл.соб.'!$B$7*'4_Структура пл.соб.'!$B$6,0)</f>
        <v>0</v>
      </c>
      <c r="BB284" s="167">
        <f>IFERROR(BA284/'5_Розрахунок тарифів'!$P$7,0)</f>
        <v>0</v>
      </c>
      <c r="BC284" s="167">
        <f>IFERROR((BA284/SUM('4_Структура пл.соб.'!$F$4:$F$6))*100,0)</f>
        <v>0</v>
      </c>
      <c r="BD284" s="167">
        <f t="shared" si="109"/>
        <v>0</v>
      </c>
      <c r="BE284" s="167">
        <f t="shared" si="110"/>
        <v>0</v>
      </c>
      <c r="BF284" s="203"/>
      <c r="BG284" s="203"/>
    </row>
    <row r="285" spans="1:59" s="118" customFormat="1" x14ac:dyDescent="0.25">
      <c r="A285" s="128" t="str">
        <f>IF(ISBLANK(B285),"",COUNTA($B$11:B285))</f>
        <v/>
      </c>
      <c r="B285" s="200"/>
      <c r="C285" s="150">
        <f t="shared" si="100"/>
        <v>0</v>
      </c>
      <c r="D285" s="151">
        <f t="shared" si="101"/>
        <v>0</v>
      </c>
      <c r="E285" s="199"/>
      <c r="F285" s="199"/>
      <c r="G285" s="151">
        <f t="shared" si="102"/>
        <v>0</v>
      </c>
      <c r="H285" s="199"/>
      <c r="I285" s="199"/>
      <c r="J285" s="199"/>
      <c r="K285" s="151">
        <f t="shared" si="111"/>
        <v>0</v>
      </c>
      <c r="L285" s="199"/>
      <c r="M285" s="199"/>
      <c r="N285" s="152" t="str">
        <f t="shared" si="103"/>
        <v/>
      </c>
      <c r="O285" s="150">
        <f t="shared" si="104"/>
        <v>0</v>
      </c>
      <c r="P285" s="151">
        <f t="shared" si="105"/>
        <v>0</v>
      </c>
      <c r="Q285" s="199"/>
      <c r="R285" s="199"/>
      <c r="S285" s="151">
        <f t="shared" si="106"/>
        <v>0</v>
      </c>
      <c r="T285" s="199"/>
      <c r="U285" s="199"/>
      <c r="V285" s="199"/>
      <c r="W285" s="151">
        <f t="shared" si="97"/>
        <v>0</v>
      </c>
      <c r="X285" s="199"/>
      <c r="Y285" s="199"/>
      <c r="Z285" s="152" t="str">
        <f t="shared" si="107"/>
        <v/>
      </c>
      <c r="AA285" s="150">
        <f t="shared" si="112"/>
        <v>0</v>
      </c>
      <c r="AB285" s="151">
        <f t="shared" si="113"/>
        <v>0</v>
      </c>
      <c r="AC285" s="199"/>
      <c r="AD285" s="199"/>
      <c r="AE285" s="151">
        <f t="shared" si="114"/>
        <v>0</v>
      </c>
      <c r="AF285" s="202"/>
      <c r="AG285" s="333"/>
      <c r="AH285" s="202"/>
      <c r="AI285" s="333"/>
      <c r="AJ285" s="202"/>
      <c r="AK285" s="333"/>
      <c r="AL285" s="151">
        <f t="shared" si="115"/>
        <v>0</v>
      </c>
      <c r="AM285" s="199"/>
      <c r="AN285" s="199"/>
      <c r="AO285" s="167">
        <f t="shared" si="98"/>
        <v>0</v>
      </c>
      <c r="AP285" s="167">
        <f t="shared" si="99"/>
        <v>0</v>
      </c>
      <c r="AQ285" s="152" t="str">
        <f t="shared" si="95"/>
        <v/>
      </c>
      <c r="AR285" s="207">
        <f t="shared" si="96"/>
        <v>0</v>
      </c>
      <c r="AS285" s="167">
        <f t="shared" si="108"/>
        <v>0</v>
      </c>
      <c r="AT285" s="167">
        <f>IFERROR((AR285/SUM('4_Структура пл.соб.'!$F$4:$F$6))*100,0)</f>
        <v>0</v>
      </c>
      <c r="AU285" s="207">
        <f>IFERROR(AF285+(SUM($AC285:$AD285)/100*($AE$14/$AB$14*100))/'4_Структура пл.соб.'!$B$7*'4_Структура пл.соб.'!$B$4,0)</f>
        <v>0</v>
      </c>
      <c r="AV285" s="167">
        <f>IFERROR(AU285/'5_Розрахунок тарифів'!$H$7,0)</f>
        <v>0</v>
      </c>
      <c r="AW285" s="167">
        <f>IFERROR((AU285/SUM('4_Структура пл.соб.'!$F$4:$F$6))*100,0)</f>
        <v>0</v>
      </c>
      <c r="AX285" s="207">
        <f>IFERROR(AH285+(SUM($AC285:$AD285)/100*($AE$14/$AB$14*100))/'4_Структура пл.соб.'!$B$7*'4_Структура пл.соб.'!$B$5,0)</f>
        <v>0</v>
      </c>
      <c r="AY285" s="167">
        <f>IFERROR(AX285/'5_Розрахунок тарифів'!$L$7,0)</f>
        <v>0</v>
      </c>
      <c r="AZ285" s="167">
        <f>IFERROR((AX285/SUM('4_Структура пл.соб.'!$F$4:$F$6))*100,0)</f>
        <v>0</v>
      </c>
      <c r="BA285" s="207">
        <f>IFERROR(AJ285+(SUM($AC285:$AD285)/100*($AE$14/$AB$14*100))/'4_Структура пл.соб.'!$B$7*'4_Структура пл.соб.'!$B$6,0)</f>
        <v>0</v>
      </c>
      <c r="BB285" s="167">
        <f>IFERROR(BA285/'5_Розрахунок тарифів'!$P$7,0)</f>
        <v>0</v>
      </c>
      <c r="BC285" s="167">
        <f>IFERROR((BA285/SUM('4_Структура пл.соб.'!$F$4:$F$6))*100,0)</f>
        <v>0</v>
      </c>
      <c r="BD285" s="167">
        <f t="shared" si="109"/>
        <v>0</v>
      </c>
      <c r="BE285" s="167">
        <f t="shared" si="110"/>
        <v>0</v>
      </c>
      <c r="BF285" s="203"/>
      <c r="BG285" s="203"/>
    </row>
    <row r="286" spans="1:59" s="118" customFormat="1" x14ac:dyDescent="0.25">
      <c r="A286" s="128" t="str">
        <f>IF(ISBLANK(B286),"",COUNTA($B$11:B286))</f>
        <v/>
      </c>
      <c r="B286" s="200"/>
      <c r="C286" s="150">
        <f t="shared" si="100"/>
        <v>0</v>
      </c>
      <c r="D286" s="151">
        <f t="shared" si="101"/>
        <v>0</v>
      </c>
      <c r="E286" s="199"/>
      <c r="F286" s="199"/>
      <c r="G286" s="151">
        <f t="shared" si="102"/>
        <v>0</v>
      </c>
      <c r="H286" s="199"/>
      <c r="I286" s="199"/>
      <c r="J286" s="199"/>
      <c r="K286" s="151">
        <f t="shared" si="111"/>
        <v>0</v>
      </c>
      <c r="L286" s="199"/>
      <c r="M286" s="199"/>
      <c r="N286" s="152" t="str">
        <f t="shared" si="103"/>
        <v/>
      </c>
      <c r="O286" s="150">
        <f t="shared" si="104"/>
        <v>0</v>
      </c>
      <c r="P286" s="151">
        <f t="shared" si="105"/>
        <v>0</v>
      </c>
      <c r="Q286" s="199"/>
      <c r="R286" s="199"/>
      <c r="S286" s="151">
        <f t="shared" si="106"/>
        <v>0</v>
      </c>
      <c r="T286" s="199"/>
      <c r="U286" s="199"/>
      <c r="V286" s="199"/>
      <c r="W286" s="151">
        <f t="shared" si="97"/>
        <v>0</v>
      </c>
      <c r="X286" s="199"/>
      <c r="Y286" s="199"/>
      <c r="Z286" s="152" t="str">
        <f t="shared" si="107"/>
        <v/>
      </c>
      <c r="AA286" s="150">
        <f t="shared" si="112"/>
        <v>0</v>
      </c>
      <c r="AB286" s="151">
        <f t="shared" si="113"/>
        <v>0</v>
      </c>
      <c r="AC286" s="199"/>
      <c r="AD286" s="199"/>
      <c r="AE286" s="151">
        <f t="shared" si="114"/>
        <v>0</v>
      </c>
      <c r="AF286" s="202"/>
      <c r="AG286" s="333"/>
      <c r="AH286" s="202"/>
      <c r="AI286" s="333"/>
      <c r="AJ286" s="202"/>
      <c r="AK286" s="333"/>
      <c r="AL286" s="151">
        <f t="shared" si="115"/>
        <v>0</v>
      </c>
      <c r="AM286" s="199"/>
      <c r="AN286" s="199"/>
      <c r="AO286" s="167">
        <f t="shared" si="98"/>
        <v>0</v>
      </c>
      <c r="AP286" s="167">
        <f t="shared" si="99"/>
        <v>0</v>
      </c>
      <c r="AQ286" s="152" t="str">
        <f t="shared" si="95"/>
        <v/>
      </c>
      <c r="AR286" s="207">
        <f t="shared" si="96"/>
        <v>0</v>
      </c>
      <c r="AS286" s="167">
        <f t="shared" si="108"/>
        <v>0</v>
      </c>
      <c r="AT286" s="167">
        <f>IFERROR((AR286/SUM('4_Структура пл.соб.'!$F$4:$F$6))*100,0)</f>
        <v>0</v>
      </c>
      <c r="AU286" s="207">
        <f>IFERROR(AF286+(SUM($AC286:$AD286)/100*($AE$14/$AB$14*100))/'4_Структура пл.соб.'!$B$7*'4_Структура пл.соб.'!$B$4,0)</f>
        <v>0</v>
      </c>
      <c r="AV286" s="167">
        <f>IFERROR(AU286/'5_Розрахунок тарифів'!$H$7,0)</f>
        <v>0</v>
      </c>
      <c r="AW286" s="167">
        <f>IFERROR((AU286/SUM('4_Структура пл.соб.'!$F$4:$F$6))*100,0)</f>
        <v>0</v>
      </c>
      <c r="AX286" s="207">
        <f>IFERROR(AH286+(SUM($AC286:$AD286)/100*($AE$14/$AB$14*100))/'4_Структура пл.соб.'!$B$7*'4_Структура пл.соб.'!$B$5,0)</f>
        <v>0</v>
      </c>
      <c r="AY286" s="167">
        <f>IFERROR(AX286/'5_Розрахунок тарифів'!$L$7,0)</f>
        <v>0</v>
      </c>
      <c r="AZ286" s="167">
        <f>IFERROR((AX286/SUM('4_Структура пл.соб.'!$F$4:$F$6))*100,0)</f>
        <v>0</v>
      </c>
      <c r="BA286" s="207">
        <f>IFERROR(AJ286+(SUM($AC286:$AD286)/100*($AE$14/$AB$14*100))/'4_Структура пл.соб.'!$B$7*'4_Структура пл.соб.'!$B$6,0)</f>
        <v>0</v>
      </c>
      <c r="BB286" s="167">
        <f>IFERROR(BA286/'5_Розрахунок тарифів'!$P$7,0)</f>
        <v>0</v>
      </c>
      <c r="BC286" s="167">
        <f>IFERROR((BA286/SUM('4_Структура пл.соб.'!$F$4:$F$6))*100,0)</f>
        <v>0</v>
      </c>
      <c r="BD286" s="167">
        <f t="shared" si="109"/>
        <v>0</v>
      </c>
      <c r="BE286" s="167">
        <f t="shared" si="110"/>
        <v>0</v>
      </c>
      <c r="BF286" s="203"/>
      <c r="BG286" s="203"/>
    </row>
    <row r="287" spans="1:59" s="118" customFormat="1" x14ac:dyDescent="0.25">
      <c r="A287" s="128" t="str">
        <f>IF(ISBLANK(B287),"",COUNTA($B$11:B287))</f>
        <v/>
      </c>
      <c r="B287" s="200"/>
      <c r="C287" s="150">
        <f t="shared" si="100"/>
        <v>0</v>
      </c>
      <c r="D287" s="151">
        <f t="shared" si="101"/>
        <v>0</v>
      </c>
      <c r="E287" s="199"/>
      <c r="F287" s="199"/>
      <c r="G287" s="151">
        <f t="shared" si="102"/>
        <v>0</v>
      </c>
      <c r="H287" s="199"/>
      <c r="I287" s="199"/>
      <c r="J287" s="199"/>
      <c r="K287" s="151">
        <f t="shared" si="111"/>
        <v>0</v>
      </c>
      <c r="L287" s="199"/>
      <c r="M287" s="199"/>
      <c r="N287" s="152" t="str">
        <f t="shared" si="103"/>
        <v/>
      </c>
      <c r="O287" s="150">
        <f t="shared" si="104"/>
        <v>0</v>
      </c>
      <c r="P287" s="151">
        <f t="shared" si="105"/>
        <v>0</v>
      </c>
      <c r="Q287" s="199"/>
      <c r="R287" s="199"/>
      <c r="S287" s="151">
        <f t="shared" si="106"/>
        <v>0</v>
      </c>
      <c r="T287" s="199"/>
      <c r="U287" s="199"/>
      <c r="V287" s="199"/>
      <c r="W287" s="151">
        <f t="shared" si="97"/>
        <v>0</v>
      </c>
      <c r="X287" s="199"/>
      <c r="Y287" s="199"/>
      <c r="Z287" s="152" t="str">
        <f t="shared" si="107"/>
        <v/>
      </c>
      <c r="AA287" s="150">
        <f t="shared" si="112"/>
        <v>0</v>
      </c>
      <c r="AB287" s="151">
        <f t="shared" si="113"/>
        <v>0</v>
      </c>
      <c r="AC287" s="199"/>
      <c r="AD287" s="199"/>
      <c r="AE287" s="151">
        <f t="shared" si="114"/>
        <v>0</v>
      </c>
      <c r="AF287" s="202"/>
      <c r="AG287" s="333"/>
      <c r="AH287" s="202"/>
      <c r="AI287" s="333"/>
      <c r="AJ287" s="202"/>
      <c r="AK287" s="333"/>
      <c r="AL287" s="151">
        <f t="shared" si="115"/>
        <v>0</v>
      </c>
      <c r="AM287" s="199"/>
      <c r="AN287" s="199"/>
      <c r="AO287" s="167">
        <f t="shared" si="98"/>
        <v>0</v>
      </c>
      <c r="AP287" s="167">
        <f t="shared" si="99"/>
        <v>0</v>
      </c>
      <c r="AQ287" s="152" t="str">
        <f t="shared" si="95"/>
        <v/>
      </c>
      <c r="AR287" s="207">
        <f t="shared" si="96"/>
        <v>0</v>
      </c>
      <c r="AS287" s="167">
        <f t="shared" si="108"/>
        <v>0</v>
      </c>
      <c r="AT287" s="167">
        <f>IFERROR((AR287/SUM('4_Структура пл.соб.'!$F$4:$F$6))*100,0)</f>
        <v>0</v>
      </c>
      <c r="AU287" s="207">
        <f>IFERROR(AF287+(SUM($AC287:$AD287)/100*($AE$14/$AB$14*100))/'4_Структура пл.соб.'!$B$7*'4_Структура пл.соб.'!$B$4,0)</f>
        <v>0</v>
      </c>
      <c r="AV287" s="167">
        <f>IFERROR(AU287/'5_Розрахунок тарифів'!$H$7,0)</f>
        <v>0</v>
      </c>
      <c r="AW287" s="167">
        <f>IFERROR((AU287/SUM('4_Структура пл.соб.'!$F$4:$F$6))*100,0)</f>
        <v>0</v>
      </c>
      <c r="AX287" s="207">
        <f>IFERROR(AH287+(SUM($AC287:$AD287)/100*($AE$14/$AB$14*100))/'4_Структура пл.соб.'!$B$7*'4_Структура пл.соб.'!$B$5,0)</f>
        <v>0</v>
      </c>
      <c r="AY287" s="167">
        <f>IFERROR(AX287/'5_Розрахунок тарифів'!$L$7,0)</f>
        <v>0</v>
      </c>
      <c r="AZ287" s="167">
        <f>IFERROR((AX287/SUM('4_Структура пл.соб.'!$F$4:$F$6))*100,0)</f>
        <v>0</v>
      </c>
      <c r="BA287" s="207">
        <f>IFERROR(AJ287+(SUM($AC287:$AD287)/100*($AE$14/$AB$14*100))/'4_Структура пл.соб.'!$B$7*'4_Структура пл.соб.'!$B$6,0)</f>
        <v>0</v>
      </c>
      <c r="BB287" s="167">
        <f>IFERROR(BA287/'5_Розрахунок тарифів'!$P$7,0)</f>
        <v>0</v>
      </c>
      <c r="BC287" s="167">
        <f>IFERROR((BA287/SUM('4_Структура пл.соб.'!$F$4:$F$6))*100,0)</f>
        <v>0</v>
      </c>
      <c r="BD287" s="167">
        <f t="shared" si="109"/>
        <v>0</v>
      </c>
      <c r="BE287" s="167">
        <f t="shared" si="110"/>
        <v>0</v>
      </c>
      <c r="BF287" s="203"/>
      <c r="BG287" s="203"/>
    </row>
    <row r="288" spans="1:59" s="118" customFormat="1" x14ac:dyDescent="0.25">
      <c r="A288" s="128" t="str">
        <f>IF(ISBLANK(B288),"",COUNTA($B$11:B288))</f>
        <v/>
      </c>
      <c r="B288" s="200"/>
      <c r="C288" s="150">
        <f t="shared" si="100"/>
        <v>0</v>
      </c>
      <c r="D288" s="151">
        <f t="shared" si="101"/>
        <v>0</v>
      </c>
      <c r="E288" s="199"/>
      <c r="F288" s="199"/>
      <c r="G288" s="151">
        <f t="shared" si="102"/>
        <v>0</v>
      </c>
      <c r="H288" s="199"/>
      <c r="I288" s="199"/>
      <c r="J288" s="199"/>
      <c r="K288" s="151">
        <f t="shared" si="111"/>
        <v>0</v>
      </c>
      <c r="L288" s="199"/>
      <c r="M288" s="199"/>
      <c r="N288" s="152" t="str">
        <f t="shared" si="103"/>
        <v/>
      </c>
      <c r="O288" s="150">
        <f t="shared" si="104"/>
        <v>0</v>
      </c>
      <c r="P288" s="151">
        <f t="shared" si="105"/>
        <v>0</v>
      </c>
      <c r="Q288" s="199"/>
      <c r="R288" s="199"/>
      <c r="S288" s="151">
        <f t="shared" si="106"/>
        <v>0</v>
      </c>
      <c r="T288" s="199"/>
      <c r="U288" s="199"/>
      <c r="V288" s="199"/>
      <c r="W288" s="151">
        <f t="shared" si="97"/>
        <v>0</v>
      </c>
      <c r="X288" s="199"/>
      <c r="Y288" s="199"/>
      <c r="Z288" s="152" t="str">
        <f t="shared" si="107"/>
        <v/>
      </c>
      <c r="AA288" s="150">
        <f t="shared" si="112"/>
        <v>0</v>
      </c>
      <c r="AB288" s="151">
        <f t="shared" si="113"/>
        <v>0</v>
      </c>
      <c r="AC288" s="199"/>
      <c r="AD288" s="199"/>
      <c r="AE288" s="151">
        <f t="shared" si="114"/>
        <v>0</v>
      </c>
      <c r="AF288" s="202"/>
      <c r="AG288" s="333"/>
      <c r="AH288" s="202"/>
      <c r="AI288" s="333"/>
      <c r="AJ288" s="202"/>
      <c r="AK288" s="333"/>
      <c r="AL288" s="151">
        <f t="shared" si="115"/>
        <v>0</v>
      </c>
      <c r="AM288" s="199"/>
      <c r="AN288" s="199"/>
      <c r="AO288" s="167">
        <f t="shared" si="98"/>
        <v>0</v>
      </c>
      <c r="AP288" s="167">
        <f t="shared" si="99"/>
        <v>0</v>
      </c>
      <c r="AQ288" s="152" t="str">
        <f t="shared" si="95"/>
        <v/>
      </c>
      <c r="AR288" s="207">
        <f t="shared" si="96"/>
        <v>0</v>
      </c>
      <c r="AS288" s="167">
        <f t="shared" si="108"/>
        <v>0</v>
      </c>
      <c r="AT288" s="167">
        <f>IFERROR((AR288/SUM('4_Структура пл.соб.'!$F$4:$F$6))*100,0)</f>
        <v>0</v>
      </c>
      <c r="AU288" s="207">
        <f>IFERROR(AF288+(SUM($AC288:$AD288)/100*($AE$14/$AB$14*100))/'4_Структура пл.соб.'!$B$7*'4_Структура пл.соб.'!$B$4,0)</f>
        <v>0</v>
      </c>
      <c r="AV288" s="167">
        <f>IFERROR(AU288/'5_Розрахунок тарифів'!$H$7,0)</f>
        <v>0</v>
      </c>
      <c r="AW288" s="167">
        <f>IFERROR((AU288/SUM('4_Структура пл.соб.'!$F$4:$F$6))*100,0)</f>
        <v>0</v>
      </c>
      <c r="AX288" s="207">
        <f>IFERROR(AH288+(SUM($AC288:$AD288)/100*($AE$14/$AB$14*100))/'4_Структура пл.соб.'!$B$7*'4_Структура пл.соб.'!$B$5,0)</f>
        <v>0</v>
      </c>
      <c r="AY288" s="167">
        <f>IFERROR(AX288/'5_Розрахунок тарифів'!$L$7,0)</f>
        <v>0</v>
      </c>
      <c r="AZ288" s="167">
        <f>IFERROR((AX288/SUM('4_Структура пл.соб.'!$F$4:$F$6))*100,0)</f>
        <v>0</v>
      </c>
      <c r="BA288" s="207">
        <f>IFERROR(AJ288+(SUM($AC288:$AD288)/100*($AE$14/$AB$14*100))/'4_Структура пл.соб.'!$B$7*'4_Структура пл.соб.'!$B$6,0)</f>
        <v>0</v>
      </c>
      <c r="BB288" s="167">
        <f>IFERROR(BA288/'5_Розрахунок тарифів'!$P$7,0)</f>
        <v>0</v>
      </c>
      <c r="BC288" s="167">
        <f>IFERROR((BA288/SUM('4_Структура пл.соб.'!$F$4:$F$6))*100,0)</f>
        <v>0</v>
      </c>
      <c r="BD288" s="167">
        <f t="shared" si="109"/>
        <v>0</v>
      </c>
      <c r="BE288" s="167">
        <f t="shared" si="110"/>
        <v>0</v>
      </c>
      <c r="BF288" s="203"/>
      <c r="BG288" s="203"/>
    </row>
    <row r="289" spans="1:59" s="118" customFormat="1" x14ac:dyDescent="0.25">
      <c r="A289" s="128" t="str">
        <f>IF(ISBLANK(B289),"",COUNTA($B$11:B289))</f>
        <v/>
      </c>
      <c r="B289" s="200"/>
      <c r="C289" s="150">
        <f t="shared" si="100"/>
        <v>0</v>
      </c>
      <c r="D289" s="151">
        <f t="shared" si="101"/>
        <v>0</v>
      </c>
      <c r="E289" s="199"/>
      <c r="F289" s="199"/>
      <c r="G289" s="151">
        <f t="shared" si="102"/>
        <v>0</v>
      </c>
      <c r="H289" s="199"/>
      <c r="I289" s="199"/>
      <c r="J289" s="199"/>
      <c r="K289" s="151">
        <f t="shared" si="111"/>
        <v>0</v>
      </c>
      <c r="L289" s="199"/>
      <c r="M289" s="199"/>
      <c r="N289" s="152" t="str">
        <f t="shared" si="103"/>
        <v/>
      </c>
      <c r="O289" s="150">
        <f t="shared" si="104"/>
        <v>0</v>
      </c>
      <c r="P289" s="151">
        <f t="shared" si="105"/>
        <v>0</v>
      </c>
      <c r="Q289" s="199"/>
      <c r="R289" s="199"/>
      <c r="S289" s="151">
        <f t="shared" si="106"/>
        <v>0</v>
      </c>
      <c r="T289" s="199"/>
      <c r="U289" s="199"/>
      <c r="V289" s="199"/>
      <c r="W289" s="151">
        <f t="shared" si="97"/>
        <v>0</v>
      </c>
      <c r="X289" s="199"/>
      <c r="Y289" s="199"/>
      <c r="Z289" s="152" t="str">
        <f t="shared" si="107"/>
        <v/>
      </c>
      <c r="AA289" s="150">
        <f t="shared" si="112"/>
        <v>0</v>
      </c>
      <c r="AB289" s="151">
        <f t="shared" si="113"/>
        <v>0</v>
      </c>
      <c r="AC289" s="199"/>
      <c r="AD289" s="199"/>
      <c r="AE289" s="151">
        <f t="shared" si="114"/>
        <v>0</v>
      </c>
      <c r="AF289" s="202"/>
      <c r="AG289" s="333"/>
      <c r="AH289" s="202"/>
      <c r="AI289" s="333"/>
      <c r="AJ289" s="202"/>
      <c r="AK289" s="333"/>
      <c r="AL289" s="151">
        <f t="shared" si="115"/>
        <v>0</v>
      </c>
      <c r="AM289" s="199"/>
      <c r="AN289" s="199"/>
      <c r="AO289" s="167">
        <f t="shared" si="98"/>
        <v>0</v>
      </c>
      <c r="AP289" s="167">
        <f t="shared" si="99"/>
        <v>0</v>
      </c>
      <c r="AQ289" s="152" t="str">
        <f t="shared" si="95"/>
        <v/>
      </c>
      <c r="AR289" s="207">
        <f t="shared" si="96"/>
        <v>0</v>
      </c>
      <c r="AS289" s="167">
        <f t="shared" si="108"/>
        <v>0</v>
      </c>
      <c r="AT289" s="167">
        <f>IFERROR((AR289/SUM('4_Структура пл.соб.'!$F$4:$F$6))*100,0)</f>
        <v>0</v>
      </c>
      <c r="AU289" s="207">
        <f>IFERROR(AF289+(SUM($AC289:$AD289)/100*($AE$14/$AB$14*100))/'4_Структура пл.соб.'!$B$7*'4_Структура пл.соб.'!$B$4,0)</f>
        <v>0</v>
      </c>
      <c r="AV289" s="167">
        <f>IFERROR(AU289/'5_Розрахунок тарифів'!$H$7,0)</f>
        <v>0</v>
      </c>
      <c r="AW289" s="167">
        <f>IFERROR((AU289/SUM('4_Структура пл.соб.'!$F$4:$F$6))*100,0)</f>
        <v>0</v>
      </c>
      <c r="AX289" s="207">
        <f>IFERROR(AH289+(SUM($AC289:$AD289)/100*($AE$14/$AB$14*100))/'4_Структура пл.соб.'!$B$7*'4_Структура пл.соб.'!$B$5,0)</f>
        <v>0</v>
      </c>
      <c r="AY289" s="167">
        <f>IFERROR(AX289/'5_Розрахунок тарифів'!$L$7,0)</f>
        <v>0</v>
      </c>
      <c r="AZ289" s="167">
        <f>IFERROR((AX289/SUM('4_Структура пл.соб.'!$F$4:$F$6))*100,0)</f>
        <v>0</v>
      </c>
      <c r="BA289" s="207">
        <f>IFERROR(AJ289+(SUM($AC289:$AD289)/100*($AE$14/$AB$14*100))/'4_Структура пл.соб.'!$B$7*'4_Структура пл.соб.'!$B$6,0)</f>
        <v>0</v>
      </c>
      <c r="BB289" s="167">
        <f>IFERROR(BA289/'5_Розрахунок тарифів'!$P$7,0)</f>
        <v>0</v>
      </c>
      <c r="BC289" s="167">
        <f>IFERROR((BA289/SUM('4_Структура пл.соб.'!$F$4:$F$6))*100,0)</f>
        <v>0</v>
      </c>
      <c r="BD289" s="167">
        <f t="shared" si="109"/>
        <v>0</v>
      </c>
      <c r="BE289" s="167">
        <f t="shared" si="110"/>
        <v>0</v>
      </c>
      <c r="BF289" s="203"/>
      <c r="BG289" s="203"/>
    </row>
    <row r="290" spans="1:59" s="118" customFormat="1" x14ac:dyDescent="0.25">
      <c r="A290" s="128" t="str">
        <f>IF(ISBLANK(B290),"",COUNTA($B$11:B290))</f>
        <v/>
      </c>
      <c r="B290" s="200"/>
      <c r="C290" s="150">
        <f t="shared" si="100"/>
        <v>0</v>
      </c>
      <c r="D290" s="151">
        <f t="shared" si="101"/>
        <v>0</v>
      </c>
      <c r="E290" s="199"/>
      <c r="F290" s="199"/>
      <c r="G290" s="151">
        <f t="shared" si="102"/>
        <v>0</v>
      </c>
      <c r="H290" s="199"/>
      <c r="I290" s="199"/>
      <c r="J290" s="199"/>
      <c r="K290" s="151">
        <f t="shared" si="111"/>
        <v>0</v>
      </c>
      <c r="L290" s="199"/>
      <c r="M290" s="199"/>
      <c r="N290" s="152" t="str">
        <f t="shared" si="103"/>
        <v/>
      </c>
      <c r="O290" s="150">
        <f t="shared" si="104"/>
        <v>0</v>
      </c>
      <c r="P290" s="151">
        <f t="shared" si="105"/>
        <v>0</v>
      </c>
      <c r="Q290" s="199"/>
      <c r="R290" s="199"/>
      <c r="S290" s="151">
        <f t="shared" si="106"/>
        <v>0</v>
      </c>
      <c r="T290" s="199"/>
      <c r="U290" s="199"/>
      <c r="V290" s="199"/>
      <c r="W290" s="151">
        <f t="shared" si="97"/>
        <v>0</v>
      </c>
      <c r="X290" s="199"/>
      <c r="Y290" s="199"/>
      <c r="Z290" s="152" t="str">
        <f t="shared" si="107"/>
        <v/>
      </c>
      <c r="AA290" s="150">
        <f t="shared" si="112"/>
        <v>0</v>
      </c>
      <c r="AB290" s="151">
        <f t="shared" si="113"/>
        <v>0</v>
      </c>
      <c r="AC290" s="199"/>
      <c r="AD290" s="199"/>
      <c r="AE290" s="151">
        <f t="shared" si="114"/>
        <v>0</v>
      </c>
      <c r="AF290" s="202"/>
      <c r="AG290" s="333"/>
      <c r="AH290" s="202"/>
      <c r="AI290" s="333"/>
      <c r="AJ290" s="202"/>
      <c r="AK290" s="333"/>
      <c r="AL290" s="151">
        <f t="shared" si="115"/>
        <v>0</v>
      </c>
      <c r="AM290" s="199"/>
      <c r="AN290" s="199"/>
      <c r="AO290" s="167">
        <f t="shared" si="98"/>
        <v>0</v>
      </c>
      <c r="AP290" s="167">
        <f t="shared" si="99"/>
        <v>0</v>
      </c>
      <c r="AQ290" s="152" t="str">
        <f t="shared" si="95"/>
        <v/>
      </c>
      <c r="AR290" s="207">
        <f t="shared" si="96"/>
        <v>0</v>
      </c>
      <c r="AS290" s="167">
        <f t="shared" si="108"/>
        <v>0</v>
      </c>
      <c r="AT290" s="167">
        <f>IFERROR((AR290/SUM('4_Структура пл.соб.'!$F$4:$F$6))*100,0)</f>
        <v>0</v>
      </c>
      <c r="AU290" s="207">
        <f>IFERROR(AF290+(SUM($AC290:$AD290)/100*($AE$14/$AB$14*100))/'4_Структура пл.соб.'!$B$7*'4_Структура пл.соб.'!$B$4,0)</f>
        <v>0</v>
      </c>
      <c r="AV290" s="167">
        <f>IFERROR(AU290/'5_Розрахунок тарифів'!$H$7,0)</f>
        <v>0</v>
      </c>
      <c r="AW290" s="167">
        <f>IFERROR((AU290/SUM('4_Структура пл.соб.'!$F$4:$F$6))*100,0)</f>
        <v>0</v>
      </c>
      <c r="AX290" s="207">
        <f>IFERROR(AH290+(SUM($AC290:$AD290)/100*($AE$14/$AB$14*100))/'4_Структура пл.соб.'!$B$7*'4_Структура пл.соб.'!$B$5,0)</f>
        <v>0</v>
      </c>
      <c r="AY290" s="167">
        <f>IFERROR(AX290/'5_Розрахунок тарифів'!$L$7,0)</f>
        <v>0</v>
      </c>
      <c r="AZ290" s="167">
        <f>IFERROR((AX290/SUM('4_Структура пл.соб.'!$F$4:$F$6))*100,0)</f>
        <v>0</v>
      </c>
      <c r="BA290" s="207">
        <f>IFERROR(AJ290+(SUM($AC290:$AD290)/100*($AE$14/$AB$14*100))/'4_Структура пл.соб.'!$B$7*'4_Структура пл.соб.'!$B$6,0)</f>
        <v>0</v>
      </c>
      <c r="BB290" s="167">
        <f>IFERROR(BA290/'5_Розрахунок тарифів'!$P$7,0)</f>
        <v>0</v>
      </c>
      <c r="BC290" s="167">
        <f>IFERROR((BA290/SUM('4_Структура пл.соб.'!$F$4:$F$6))*100,0)</f>
        <v>0</v>
      </c>
      <c r="BD290" s="167">
        <f t="shared" si="109"/>
        <v>0</v>
      </c>
      <c r="BE290" s="167">
        <f t="shared" si="110"/>
        <v>0</v>
      </c>
      <c r="BF290" s="203"/>
      <c r="BG290" s="203"/>
    </row>
    <row r="291" spans="1:59" s="118" customFormat="1" x14ac:dyDescent="0.25">
      <c r="A291" s="128" t="str">
        <f>IF(ISBLANK(B291),"",COUNTA($B$11:B291))</f>
        <v/>
      </c>
      <c r="B291" s="200"/>
      <c r="C291" s="150">
        <f t="shared" si="100"/>
        <v>0</v>
      </c>
      <c r="D291" s="151">
        <f t="shared" si="101"/>
        <v>0</v>
      </c>
      <c r="E291" s="199"/>
      <c r="F291" s="199"/>
      <c r="G291" s="151">
        <f t="shared" si="102"/>
        <v>0</v>
      </c>
      <c r="H291" s="199"/>
      <c r="I291" s="199"/>
      <c r="J291" s="199"/>
      <c r="K291" s="151">
        <f t="shared" si="111"/>
        <v>0</v>
      </c>
      <c r="L291" s="199"/>
      <c r="M291" s="199"/>
      <c r="N291" s="152" t="str">
        <f t="shared" si="103"/>
        <v/>
      </c>
      <c r="O291" s="150">
        <f t="shared" si="104"/>
        <v>0</v>
      </c>
      <c r="P291" s="151">
        <f t="shared" si="105"/>
        <v>0</v>
      </c>
      <c r="Q291" s="199"/>
      <c r="R291" s="199"/>
      <c r="S291" s="151">
        <f t="shared" si="106"/>
        <v>0</v>
      </c>
      <c r="T291" s="199"/>
      <c r="U291" s="199"/>
      <c r="V291" s="199"/>
      <c r="W291" s="151">
        <f t="shared" si="97"/>
        <v>0</v>
      </c>
      <c r="X291" s="199"/>
      <c r="Y291" s="199"/>
      <c r="Z291" s="152" t="str">
        <f t="shared" si="107"/>
        <v/>
      </c>
      <c r="AA291" s="150">
        <f t="shared" si="112"/>
        <v>0</v>
      </c>
      <c r="AB291" s="151">
        <f t="shared" si="113"/>
        <v>0</v>
      </c>
      <c r="AC291" s="199"/>
      <c r="AD291" s="199"/>
      <c r="AE291" s="151">
        <f t="shared" si="114"/>
        <v>0</v>
      </c>
      <c r="AF291" s="202"/>
      <c r="AG291" s="333"/>
      <c r="AH291" s="202"/>
      <c r="AI291" s="333"/>
      <c r="AJ291" s="202"/>
      <c r="AK291" s="333"/>
      <c r="AL291" s="151">
        <f t="shared" si="115"/>
        <v>0</v>
      </c>
      <c r="AM291" s="199"/>
      <c r="AN291" s="199"/>
      <c r="AO291" s="167">
        <f t="shared" si="98"/>
        <v>0</v>
      </c>
      <c r="AP291" s="167">
        <f t="shared" si="99"/>
        <v>0</v>
      </c>
      <c r="AQ291" s="152" t="str">
        <f t="shared" si="95"/>
        <v/>
      </c>
      <c r="AR291" s="207">
        <f t="shared" si="96"/>
        <v>0</v>
      </c>
      <c r="AS291" s="167">
        <f t="shared" si="108"/>
        <v>0</v>
      </c>
      <c r="AT291" s="167">
        <f>IFERROR((AR291/SUM('4_Структура пл.соб.'!$F$4:$F$6))*100,0)</f>
        <v>0</v>
      </c>
      <c r="AU291" s="207">
        <f>IFERROR(AF291+(SUM($AC291:$AD291)/100*($AE$14/$AB$14*100))/'4_Структура пл.соб.'!$B$7*'4_Структура пл.соб.'!$B$4,0)</f>
        <v>0</v>
      </c>
      <c r="AV291" s="167">
        <f>IFERROR(AU291/'5_Розрахунок тарифів'!$H$7,0)</f>
        <v>0</v>
      </c>
      <c r="AW291" s="167">
        <f>IFERROR((AU291/SUM('4_Структура пл.соб.'!$F$4:$F$6))*100,0)</f>
        <v>0</v>
      </c>
      <c r="AX291" s="207">
        <f>IFERROR(AH291+(SUM($AC291:$AD291)/100*($AE$14/$AB$14*100))/'4_Структура пл.соб.'!$B$7*'4_Структура пл.соб.'!$B$5,0)</f>
        <v>0</v>
      </c>
      <c r="AY291" s="167">
        <f>IFERROR(AX291/'5_Розрахунок тарифів'!$L$7,0)</f>
        <v>0</v>
      </c>
      <c r="AZ291" s="167">
        <f>IFERROR((AX291/SUM('4_Структура пл.соб.'!$F$4:$F$6))*100,0)</f>
        <v>0</v>
      </c>
      <c r="BA291" s="207">
        <f>IFERROR(AJ291+(SUM($AC291:$AD291)/100*($AE$14/$AB$14*100))/'4_Структура пл.соб.'!$B$7*'4_Структура пл.соб.'!$B$6,0)</f>
        <v>0</v>
      </c>
      <c r="BB291" s="167">
        <f>IFERROR(BA291/'5_Розрахунок тарифів'!$P$7,0)</f>
        <v>0</v>
      </c>
      <c r="BC291" s="167">
        <f>IFERROR((BA291/SUM('4_Структура пл.соб.'!$F$4:$F$6))*100,0)</f>
        <v>0</v>
      </c>
      <c r="BD291" s="167">
        <f t="shared" si="109"/>
        <v>0</v>
      </c>
      <c r="BE291" s="167">
        <f t="shared" si="110"/>
        <v>0</v>
      </c>
      <c r="BF291" s="203"/>
      <c r="BG291" s="203"/>
    </row>
    <row r="292" spans="1:59" s="118" customFormat="1" x14ac:dyDescent="0.25">
      <c r="A292" s="128" t="str">
        <f>IF(ISBLANK(B292),"",COUNTA($B$11:B292))</f>
        <v/>
      </c>
      <c r="B292" s="200"/>
      <c r="C292" s="150">
        <f t="shared" si="100"/>
        <v>0</v>
      </c>
      <c r="D292" s="151">
        <f t="shared" si="101"/>
        <v>0</v>
      </c>
      <c r="E292" s="199"/>
      <c r="F292" s="199"/>
      <c r="G292" s="151">
        <f t="shared" si="102"/>
        <v>0</v>
      </c>
      <c r="H292" s="199"/>
      <c r="I292" s="199"/>
      <c r="J292" s="199"/>
      <c r="K292" s="151">
        <f t="shared" si="111"/>
        <v>0</v>
      </c>
      <c r="L292" s="199"/>
      <c r="M292" s="199"/>
      <c r="N292" s="152" t="str">
        <f t="shared" si="103"/>
        <v/>
      </c>
      <c r="O292" s="150">
        <f t="shared" si="104"/>
        <v>0</v>
      </c>
      <c r="P292" s="151">
        <f t="shared" si="105"/>
        <v>0</v>
      </c>
      <c r="Q292" s="199"/>
      <c r="R292" s="199"/>
      <c r="S292" s="151">
        <f t="shared" si="106"/>
        <v>0</v>
      </c>
      <c r="T292" s="199"/>
      <c r="U292" s="199"/>
      <c r="V292" s="199"/>
      <c r="W292" s="151">
        <f t="shared" si="97"/>
        <v>0</v>
      </c>
      <c r="X292" s="199"/>
      <c r="Y292" s="199"/>
      <c r="Z292" s="152" t="str">
        <f t="shared" si="107"/>
        <v/>
      </c>
      <c r="AA292" s="150">
        <f t="shared" si="112"/>
        <v>0</v>
      </c>
      <c r="AB292" s="151">
        <f t="shared" si="113"/>
        <v>0</v>
      </c>
      <c r="AC292" s="199"/>
      <c r="AD292" s="199"/>
      <c r="AE292" s="151">
        <f t="shared" si="114"/>
        <v>0</v>
      </c>
      <c r="AF292" s="202"/>
      <c r="AG292" s="333"/>
      <c r="AH292" s="202"/>
      <c r="AI292" s="333"/>
      <c r="AJ292" s="202"/>
      <c r="AK292" s="333"/>
      <c r="AL292" s="151">
        <f t="shared" si="115"/>
        <v>0</v>
      </c>
      <c r="AM292" s="199"/>
      <c r="AN292" s="199"/>
      <c r="AO292" s="167">
        <f t="shared" si="98"/>
        <v>0</v>
      </c>
      <c r="AP292" s="167">
        <f t="shared" si="99"/>
        <v>0</v>
      </c>
      <c r="AQ292" s="152" t="str">
        <f t="shared" si="95"/>
        <v/>
      </c>
      <c r="AR292" s="207">
        <f t="shared" si="96"/>
        <v>0</v>
      </c>
      <c r="AS292" s="167">
        <f t="shared" si="108"/>
        <v>0</v>
      </c>
      <c r="AT292" s="167">
        <f>IFERROR((AR292/SUM('4_Структура пл.соб.'!$F$4:$F$6))*100,0)</f>
        <v>0</v>
      </c>
      <c r="AU292" s="207">
        <f>IFERROR(AF292+(SUM($AC292:$AD292)/100*($AE$14/$AB$14*100))/'4_Структура пл.соб.'!$B$7*'4_Структура пл.соб.'!$B$4,0)</f>
        <v>0</v>
      </c>
      <c r="AV292" s="167">
        <f>IFERROR(AU292/'5_Розрахунок тарифів'!$H$7,0)</f>
        <v>0</v>
      </c>
      <c r="AW292" s="167">
        <f>IFERROR((AU292/SUM('4_Структура пл.соб.'!$F$4:$F$6))*100,0)</f>
        <v>0</v>
      </c>
      <c r="AX292" s="207">
        <f>IFERROR(AH292+(SUM($AC292:$AD292)/100*($AE$14/$AB$14*100))/'4_Структура пл.соб.'!$B$7*'4_Структура пл.соб.'!$B$5,0)</f>
        <v>0</v>
      </c>
      <c r="AY292" s="167">
        <f>IFERROR(AX292/'5_Розрахунок тарифів'!$L$7,0)</f>
        <v>0</v>
      </c>
      <c r="AZ292" s="167">
        <f>IFERROR((AX292/SUM('4_Структура пл.соб.'!$F$4:$F$6))*100,0)</f>
        <v>0</v>
      </c>
      <c r="BA292" s="207">
        <f>IFERROR(AJ292+(SUM($AC292:$AD292)/100*($AE$14/$AB$14*100))/'4_Структура пл.соб.'!$B$7*'4_Структура пл.соб.'!$B$6,0)</f>
        <v>0</v>
      </c>
      <c r="BB292" s="167">
        <f>IFERROR(BA292/'5_Розрахунок тарифів'!$P$7,0)</f>
        <v>0</v>
      </c>
      <c r="BC292" s="167">
        <f>IFERROR((BA292/SUM('4_Структура пл.соб.'!$F$4:$F$6))*100,0)</f>
        <v>0</v>
      </c>
      <c r="BD292" s="167">
        <f t="shared" si="109"/>
        <v>0</v>
      </c>
      <c r="BE292" s="167">
        <f t="shared" si="110"/>
        <v>0</v>
      </c>
      <c r="BF292" s="203"/>
      <c r="BG292" s="203"/>
    </row>
    <row r="293" spans="1:59" s="118" customFormat="1" x14ac:dyDescent="0.25">
      <c r="A293" s="128" t="str">
        <f>IF(ISBLANK(B293),"",COUNTA($B$11:B293))</f>
        <v/>
      </c>
      <c r="B293" s="200"/>
      <c r="C293" s="150">
        <f t="shared" si="100"/>
        <v>0</v>
      </c>
      <c r="D293" s="151">
        <f t="shared" si="101"/>
        <v>0</v>
      </c>
      <c r="E293" s="199"/>
      <c r="F293" s="199"/>
      <c r="G293" s="151">
        <f t="shared" si="102"/>
        <v>0</v>
      </c>
      <c r="H293" s="199"/>
      <c r="I293" s="199"/>
      <c r="J293" s="199"/>
      <c r="K293" s="151">
        <f t="shared" si="111"/>
        <v>0</v>
      </c>
      <c r="L293" s="199"/>
      <c r="M293" s="199"/>
      <c r="N293" s="152" t="str">
        <f t="shared" si="103"/>
        <v/>
      </c>
      <c r="O293" s="150">
        <f t="shared" si="104"/>
        <v>0</v>
      </c>
      <c r="P293" s="151">
        <f t="shared" si="105"/>
        <v>0</v>
      </c>
      <c r="Q293" s="199"/>
      <c r="R293" s="199"/>
      <c r="S293" s="151">
        <f t="shared" si="106"/>
        <v>0</v>
      </c>
      <c r="T293" s="199"/>
      <c r="U293" s="199"/>
      <c r="V293" s="199"/>
      <c r="W293" s="151">
        <f t="shared" si="97"/>
        <v>0</v>
      </c>
      <c r="X293" s="199"/>
      <c r="Y293" s="199"/>
      <c r="Z293" s="152" t="str">
        <f t="shared" si="107"/>
        <v/>
      </c>
      <c r="AA293" s="150">
        <f t="shared" si="112"/>
        <v>0</v>
      </c>
      <c r="AB293" s="151">
        <f t="shared" si="113"/>
        <v>0</v>
      </c>
      <c r="AC293" s="199"/>
      <c r="AD293" s="199"/>
      <c r="AE293" s="151">
        <f t="shared" si="114"/>
        <v>0</v>
      </c>
      <c r="AF293" s="202"/>
      <c r="AG293" s="333"/>
      <c r="AH293" s="202"/>
      <c r="AI293" s="333"/>
      <c r="AJ293" s="202"/>
      <c r="AK293" s="333"/>
      <c r="AL293" s="151">
        <f t="shared" si="115"/>
        <v>0</v>
      </c>
      <c r="AM293" s="199"/>
      <c r="AN293" s="199"/>
      <c r="AO293" s="167">
        <f t="shared" si="98"/>
        <v>0</v>
      </c>
      <c r="AP293" s="167">
        <f t="shared" si="99"/>
        <v>0</v>
      </c>
      <c r="AQ293" s="152" t="str">
        <f t="shared" si="95"/>
        <v/>
      </c>
      <c r="AR293" s="207">
        <f t="shared" si="96"/>
        <v>0</v>
      </c>
      <c r="AS293" s="167">
        <f t="shared" si="108"/>
        <v>0</v>
      </c>
      <c r="AT293" s="167">
        <f>IFERROR((AR293/SUM('4_Структура пл.соб.'!$F$4:$F$6))*100,0)</f>
        <v>0</v>
      </c>
      <c r="AU293" s="207">
        <f>IFERROR(AF293+(SUM($AC293:$AD293)/100*($AE$14/$AB$14*100))/'4_Структура пл.соб.'!$B$7*'4_Структура пл.соб.'!$B$4,0)</f>
        <v>0</v>
      </c>
      <c r="AV293" s="167">
        <f>IFERROR(AU293/'5_Розрахунок тарифів'!$H$7,0)</f>
        <v>0</v>
      </c>
      <c r="AW293" s="167">
        <f>IFERROR((AU293/SUM('4_Структура пл.соб.'!$F$4:$F$6))*100,0)</f>
        <v>0</v>
      </c>
      <c r="AX293" s="207">
        <f>IFERROR(AH293+(SUM($AC293:$AD293)/100*($AE$14/$AB$14*100))/'4_Структура пл.соб.'!$B$7*'4_Структура пл.соб.'!$B$5,0)</f>
        <v>0</v>
      </c>
      <c r="AY293" s="167">
        <f>IFERROR(AX293/'5_Розрахунок тарифів'!$L$7,0)</f>
        <v>0</v>
      </c>
      <c r="AZ293" s="167">
        <f>IFERROR((AX293/SUM('4_Структура пл.соб.'!$F$4:$F$6))*100,0)</f>
        <v>0</v>
      </c>
      <c r="BA293" s="207">
        <f>IFERROR(AJ293+(SUM($AC293:$AD293)/100*($AE$14/$AB$14*100))/'4_Структура пл.соб.'!$B$7*'4_Структура пл.соб.'!$B$6,0)</f>
        <v>0</v>
      </c>
      <c r="BB293" s="167">
        <f>IFERROR(BA293/'5_Розрахунок тарифів'!$P$7,0)</f>
        <v>0</v>
      </c>
      <c r="BC293" s="167">
        <f>IFERROR((BA293/SUM('4_Структура пл.соб.'!$F$4:$F$6))*100,0)</f>
        <v>0</v>
      </c>
      <c r="BD293" s="167">
        <f t="shared" si="109"/>
        <v>0</v>
      </c>
      <c r="BE293" s="167">
        <f t="shared" si="110"/>
        <v>0</v>
      </c>
      <c r="BF293" s="203"/>
      <c r="BG293" s="203"/>
    </row>
    <row r="294" spans="1:59" s="118" customFormat="1" x14ac:dyDescent="0.25">
      <c r="A294" s="128" t="str">
        <f>IF(ISBLANK(B294),"",COUNTA($B$11:B294))</f>
        <v/>
      </c>
      <c r="B294" s="200"/>
      <c r="C294" s="150">
        <f t="shared" si="100"/>
        <v>0</v>
      </c>
      <c r="D294" s="151">
        <f t="shared" si="101"/>
        <v>0</v>
      </c>
      <c r="E294" s="199"/>
      <c r="F294" s="199"/>
      <c r="G294" s="151">
        <f t="shared" si="102"/>
        <v>0</v>
      </c>
      <c r="H294" s="199"/>
      <c r="I294" s="199"/>
      <c r="J294" s="199"/>
      <c r="K294" s="151">
        <f t="shared" si="111"/>
        <v>0</v>
      </c>
      <c r="L294" s="199"/>
      <c r="M294" s="199"/>
      <c r="N294" s="152" t="str">
        <f t="shared" si="103"/>
        <v/>
      </c>
      <c r="O294" s="150">
        <f t="shared" si="104"/>
        <v>0</v>
      </c>
      <c r="P294" s="151">
        <f t="shared" si="105"/>
        <v>0</v>
      </c>
      <c r="Q294" s="199"/>
      <c r="R294" s="199"/>
      <c r="S294" s="151">
        <f t="shared" si="106"/>
        <v>0</v>
      </c>
      <c r="T294" s="199"/>
      <c r="U294" s="199"/>
      <c r="V294" s="199"/>
      <c r="W294" s="151">
        <f t="shared" si="97"/>
        <v>0</v>
      </c>
      <c r="X294" s="199"/>
      <c r="Y294" s="199"/>
      <c r="Z294" s="152" t="str">
        <f t="shared" si="107"/>
        <v/>
      </c>
      <c r="AA294" s="150">
        <f t="shared" si="112"/>
        <v>0</v>
      </c>
      <c r="AB294" s="151">
        <f t="shared" si="113"/>
        <v>0</v>
      </c>
      <c r="AC294" s="199"/>
      <c r="AD294" s="199"/>
      <c r="AE294" s="151">
        <f t="shared" si="114"/>
        <v>0</v>
      </c>
      <c r="AF294" s="202"/>
      <c r="AG294" s="333"/>
      <c r="AH294" s="202"/>
      <c r="AI294" s="333"/>
      <c r="AJ294" s="202"/>
      <c r="AK294" s="333"/>
      <c r="AL294" s="151">
        <f t="shared" si="115"/>
        <v>0</v>
      </c>
      <c r="AM294" s="199"/>
      <c r="AN294" s="199"/>
      <c r="AO294" s="167">
        <f t="shared" si="98"/>
        <v>0</v>
      </c>
      <c r="AP294" s="167">
        <f t="shared" si="99"/>
        <v>0</v>
      </c>
      <c r="AQ294" s="152" t="str">
        <f t="shared" si="95"/>
        <v/>
      </c>
      <c r="AR294" s="207">
        <f t="shared" si="96"/>
        <v>0</v>
      </c>
      <c r="AS294" s="167">
        <f t="shared" si="108"/>
        <v>0</v>
      </c>
      <c r="AT294" s="167">
        <f>IFERROR((AR294/SUM('4_Структура пл.соб.'!$F$4:$F$6))*100,0)</f>
        <v>0</v>
      </c>
      <c r="AU294" s="207">
        <f>IFERROR(AF294+(SUM($AC294:$AD294)/100*($AE$14/$AB$14*100))/'4_Структура пл.соб.'!$B$7*'4_Структура пл.соб.'!$B$4,0)</f>
        <v>0</v>
      </c>
      <c r="AV294" s="167">
        <f>IFERROR(AU294/'5_Розрахунок тарифів'!$H$7,0)</f>
        <v>0</v>
      </c>
      <c r="AW294" s="167">
        <f>IFERROR((AU294/SUM('4_Структура пл.соб.'!$F$4:$F$6))*100,0)</f>
        <v>0</v>
      </c>
      <c r="AX294" s="207">
        <f>IFERROR(AH294+(SUM($AC294:$AD294)/100*($AE$14/$AB$14*100))/'4_Структура пл.соб.'!$B$7*'4_Структура пл.соб.'!$B$5,0)</f>
        <v>0</v>
      </c>
      <c r="AY294" s="167">
        <f>IFERROR(AX294/'5_Розрахунок тарифів'!$L$7,0)</f>
        <v>0</v>
      </c>
      <c r="AZ294" s="167">
        <f>IFERROR((AX294/SUM('4_Структура пл.соб.'!$F$4:$F$6))*100,0)</f>
        <v>0</v>
      </c>
      <c r="BA294" s="207">
        <f>IFERROR(AJ294+(SUM($AC294:$AD294)/100*($AE$14/$AB$14*100))/'4_Структура пл.соб.'!$B$7*'4_Структура пл.соб.'!$B$6,0)</f>
        <v>0</v>
      </c>
      <c r="BB294" s="167">
        <f>IFERROR(BA294/'5_Розрахунок тарифів'!$P$7,0)</f>
        <v>0</v>
      </c>
      <c r="BC294" s="167">
        <f>IFERROR((BA294/SUM('4_Структура пл.соб.'!$F$4:$F$6))*100,0)</f>
        <v>0</v>
      </c>
      <c r="BD294" s="167">
        <f t="shared" si="109"/>
        <v>0</v>
      </c>
      <c r="BE294" s="167">
        <f t="shared" si="110"/>
        <v>0</v>
      </c>
      <c r="BF294" s="203"/>
      <c r="BG294" s="203"/>
    </row>
    <row r="295" spans="1:59" s="118" customFormat="1" x14ac:dyDescent="0.25">
      <c r="A295" s="128" t="str">
        <f>IF(ISBLANK(B295),"",COUNTA($B$11:B295))</f>
        <v/>
      </c>
      <c r="B295" s="200"/>
      <c r="C295" s="150">
        <f t="shared" si="100"/>
        <v>0</v>
      </c>
      <c r="D295" s="151">
        <f t="shared" si="101"/>
        <v>0</v>
      </c>
      <c r="E295" s="199"/>
      <c r="F295" s="199"/>
      <c r="G295" s="151">
        <f t="shared" si="102"/>
        <v>0</v>
      </c>
      <c r="H295" s="199"/>
      <c r="I295" s="199"/>
      <c r="J295" s="199"/>
      <c r="K295" s="151">
        <f t="shared" si="111"/>
        <v>0</v>
      </c>
      <c r="L295" s="199"/>
      <c r="M295" s="199"/>
      <c r="N295" s="152" t="str">
        <f t="shared" si="103"/>
        <v/>
      </c>
      <c r="O295" s="150">
        <f t="shared" si="104"/>
        <v>0</v>
      </c>
      <c r="P295" s="151">
        <f t="shared" si="105"/>
        <v>0</v>
      </c>
      <c r="Q295" s="199"/>
      <c r="R295" s="199"/>
      <c r="S295" s="151">
        <f t="shared" si="106"/>
        <v>0</v>
      </c>
      <c r="T295" s="199"/>
      <c r="U295" s="199"/>
      <c r="V295" s="199"/>
      <c r="W295" s="151">
        <f t="shared" si="97"/>
        <v>0</v>
      </c>
      <c r="X295" s="199"/>
      <c r="Y295" s="199"/>
      <c r="Z295" s="152" t="str">
        <f t="shared" si="107"/>
        <v/>
      </c>
      <c r="AA295" s="150">
        <f t="shared" si="112"/>
        <v>0</v>
      </c>
      <c r="AB295" s="151">
        <f t="shared" si="113"/>
        <v>0</v>
      </c>
      <c r="AC295" s="199"/>
      <c r="AD295" s="199"/>
      <c r="AE295" s="151">
        <f t="shared" si="114"/>
        <v>0</v>
      </c>
      <c r="AF295" s="202"/>
      <c r="AG295" s="333"/>
      <c r="AH295" s="202"/>
      <c r="AI295" s="333"/>
      <c r="AJ295" s="202"/>
      <c r="AK295" s="333"/>
      <c r="AL295" s="151">
        <f t="shared" si="115"/>
        <v>0</v>
      </c>
      <c r="AM295" s="199"/>
      <c r="AN295" s="199"/>
      <c r="AO295" s="167">
        <f t="shared" si="98"/>
        <v>0</v>
      </c>
      <c r="AP295" s="167">
        <f t="shared" si="99"/>
        <v>0</v>
      </c>
      <c r="AQ295" s="152" t="str">
        <f t="shared" si="95"/>
        <v/>
      </c>
      <c r="AR295" s="207">
        <f t="shared" si="96"/>
        <v>0</v>
      </c>
      <c r="AS295" s="167">
        <f t="shared" si="108"/>
        <v>0</v>
      </c>
      <c r="AT295" s="167">
        <f>IFERROR((AR295/SUM('4_Структура пл.соб.'!$F$4:$F$6))*100,0)</f>
        <v>0</v>
      </c>
      <c r="AU295" s="207">
        <f>IFERROR(AF295+(SUM($AC295:$AD295)/100*($AE$14/$AB$14*100))/'4_Структура пл.соб.'!$B$7*'4_Структура пл.соб.'!$B$4,0)</f>
        <v>0</v>
      </c>
      <c r="AV295" s="167">
        <f>IFERROR(AU295/'5_Розрахунок тарифів'!$H$7,0)</f>
        <v>0</v>
      </c>
      <c r="AW295" s="167">
        <f>IFERROR((AU295/SUM('4_Структура пл.соб.'!$F$4:$F$6))*100,0)</f>
        <v>0</v>
      </c>
      <c r="AX295" s="207">
        <f>IFERROR(AH295+(SUM($AC295:$AD295)/100*($AE$14/$AB$14*100))/'4_Структура пл.соб.'!$B$7*'4_Структура пл.соб.'!$B$5,0)</f>
        <v>0</v>
      </c>
      <c r="AY295" s="167">
        <f>IFERROR(AX295/'5_Розрахунок тарифів'!$L$7,0)</f>
        <v>0</v>
      </c>
      <c r="AZ295" s="167">
        <f>IFERROR((AX295/SUM('4_Структура пл.соб.'!$F$4:$F$6))*100,0)</f>
        <v>0</v>
      </c>
      <c r="BA295" s="207">
        <f>IFERROR(AJ295+(SUM($AC295:$AD295)/100*($AE$14/$AB$14*100))/'4_Структура пл.соб.'!$B$7*'4_Структура пл.соб.'!$B$6,0)</f>
        <v>0</v>
      </c>
      <c r="BB295" s="167">
        <f>IFERROR(BA295/'5_Розрахунок тарифів'!$P$7,0)</f>
        <v>0</v>
      </c>
      <c r="BC295" s="167">
        <f>IFERROR((BA295/SUM('4_Структура пл.соб.'!$F$4:$F$6))*100,0)</f>
        <v>0</v>
      </c>
      <c r="BD295" s="167">
        <f t="shared" si="109"/>
        <v>0</v>
      </c>
      <c r="BE295" s="167">
        <f t="shared" si="110"/>
        <v>0</v>
      </c>
      <c r="BF295" s="203"/>
      <c r="BG295" s="203"/>
    </row>
    <row r="296" spans="1:59" s="118" customFormat="1" x14ac:dyDescent="0.25">
      <c r="A296" s="128" t="str">
        <f>IF(ISBLANK(B296),"",COUNTA($B$11:B296))</f>
        <v/>
      </c>
      <c r="B296" s="200"/>
      <c r="C296" s="150">
        <f t="shared" si="100"/>
        <v>0</v>
      </c>
      <c r="D296" s="151">
        <f t="shared" si="101"/>
        <v>0</v>
      </c>
      <c r="E296" s="199"/>
      <c r="F296" s="199"/>
      <c r="G296" s="151">
        <f t="shared" si="102"/>
        <v>0</v>
      </c>
      <c r="H296" s="199"/>
      <c r="I296" s="199"/>
      <c r="J296" s="199"/>
      <c r="K296" s="151">
        <f t="shared" si="111"/>
        <v>0</v>
      </c>
      <c r="L296" s="199"/>
      <c r="M296" s="199"/>
      <c r="N296" s="152" t="str">
        <f t="shared" si="103"/>
        <v/>
      </c>
      <c r="O296" s="150">
        <f t="shared" si="104"/>
        <v>0</v>
      </c>
      <c r="P296" s="151">
        <f t="shared" si="105"/>
        <v>0</v>
      </c>
      <c r="Q296" s="199"/>
      <c r="R296" s="199"/>
      <c r="S296" s="151">
        <f t="shared" si="106"/>
        <v>0</v>
      </c>
      <c r="T296" s="199"/>
      <c r="U296" s="199"/>
      <c r="V296" s="199"/>
      <c r="W296" s="151">
        <f t="shared" si="97"/>
        <v>0</v>
      </c>
      <c r="X296" s="199"/>
      <c r="Y296" s="199"/>
      <c r="Z296" s="152" t="str">
        <f t="shared" si="107"/>
        <v/>
      </c>
      <c r="AA296" s="150">
        <f t="shared" si="112"/>
        <v>0</v>
      </c>
      <c r="AB296" s="151">
        <f t="shared" si="113"/>
        <v>0</v>
      </c>
      <c r="AC296" s="199"/>
      <c r="AD296" s="199"/>
      <c r="AE296" s="151">
        <f t="shared" si="114"/>
        <v>0</v>
      </c>
      <c r="AF296" s="202"/>
      <c r="AG296" s="333"/>
      <c r="AH296" s="202"/>
      <c r="AI296" s="333"/>
      <c r="AJ296" s="202"/>
      <c r="AK296" s="333"/>
      <c r="AL296" s="151">
        <f t="shared" si="115"/>
        <v>0</v>
      </c>
      <c r="AM296" s="199"/>
      <c r="AN296" s="199"/>
      <c r="AO296" s="167">
        <f t="shared" si="98"/>
        <v>0</v>
      </c>
      <c r="AP296" s="167">
        <f t="shared" si="99"/>
        <v>0</v>
      </c>
      <c r="AQ296" s="152" t="str">
        <f t="shared" si="95"/>
        <v/>
      </c>
      <c r="AR296" s="207">
        <f t="shared" si="96"/>
        <v>0</v>
      </c>
      <c r="AS296" s="167">
        <f t="shared" si="108"/>
        <v>0</v>
      </c>
      <c r="AT296" s="167">
        <f>IFERROR((AR296/SUM('4_Структура пл.соб.'!$F$4:$F$6))*100,0)</f>
        <v>0</v>
      </c>
      <c r="AU296" s="207">
        <f>IFERROR(AF296+(SUM($AC296:$AD296)/100*($AE$14/$AB$14*100))/'4_Структура пл.соб.'!$B$7*'4_Структура пл.соб.'!$B$4,0)</f>
        <v>0</v>
      </c>
      <c r="AV296" s="167">
        <f>IFERROR(AU296/'5_Розрахунок тарифів'!$H$7,0)</f>
        <v>0</v>
      </c>
      <c r="AW296" s="167">
        <f>IFERROR((AU296/SUM('4_Структура пл.соб.'!$F$4:$F$6))*100,0)</f>
        <v>0</v>
      </c>
      <c r="AX296" s="207">
        <f>IFERROR(AH296+(SUM($AC296:$AD296)/100*($AE$14/$AB$14*100))/'4_Структура пл.соб.'!$B$7*'4_Структура пл.соб.'!$B$5,0)</f>
        <v>0</v>
      </c>
      <c r="AY296" s="167">
        <f>IFERROR(AX296/'5_Розрахунок тарифів'!$L$7,0)</f>
        <v>0</v>
      </c>
      <c r="AZ296" s="167">
        <f>IFERROR((AX296/SUM('4_Структура пл.соб.'!$F$4:$F$6))*100,0)</f>
        <v>0</v>
      </c>
      <c r="BA296" s="207">
        <f>IFERROR(AJ296+(SUM($AC296:$AD296)/100*($AE$14/$AB$14*100))/'4_Структура пл.соб.'!$B$7*'4_Структура пл.соб.'!$B$6,0)</f>
        <v>0</v>
      </c>
      <c r="BB296" s="167">
        <f>IFERROR(BA296/'5_Розрахунок тарифів'!$P$7,0)</f>
        <v>0</v>
      </c>
      <c r="BC296" s="167">
        <f>IFERROR((BA296/SUM('4_Структура пл.соб.'!$F$4:$F$6))*100,0)</f>
        <v>0</v>
      </c>
      <c r="BD296" s="167">
        <f t="shared" si="109"/>
        <v>0</v>
      </c>
      <c r="BE296" s="167">
        <f t="shared" si="110"/>
        <v>0</v>
      </c>
      <c r="BF296" s="203"/>
      <c r="BG296" s="203"/>
    </row>
    <row r="297" spans="1:59" s="118" customFormat="1" x14ac:dyDescent="0.25">
      <c r="A297" s="128" t="str">
        <f>IF(ISBLANK(B297),"",COUNTA($B$11:B297))</f>
        <v/>
      </c>
      <c r="B297" s="200"/>
      <c r="C297" s="150">
        <f t="shared" si="100"/>
        <v>0</v>
      </c>
      <c r="D297" s="151">
        <f t="shared" si="101"/>
        <v>0</v>
      </c>
      <c r="E297" s="199"/>
      <c r="F297" s="199"/>
      <c r="G297" s="151">
        <f t="shared" si="102"/>
        <v>0</v>
      </c>
      <c r="H297" s="199"/>
      <c r="I297" s="199"/>
      <c r="J297" s="199"/>
      <c r="K297" s="151">
        <f t="shared" si="111"/>
        <v>0</v>
      </c>
      <c r="L297" s="199"/>
      <c r="M297" s="199"/>
      <c r="N297" s="152" t="str">
        <f t="shared" si="103"/>
        <v/>
      </c>
      <c r="O297" s="150">
        <f t="shared" si="104"/>
        <v>0</v>
      </c>
      <c r="P297" s="151">
        <f t="shared" si="105"/>
        <v>0</v>
      </c>
      <c r="Q297" s="199"/>
      <c r="R297" s="199"/>
      <c r="S297" s="151">
        <f t="shared" si="106"/>
        <v>0</v>
      </c>
      <c r="T297" s="199"/>
      <c r="U297" s="199"/>
      <c r="V297" s="199"/>
      <c r="W297" s="151">
        <f t="shared" si="97"/>
        <v>0</v>
      </c>
      <c r="X297" s="199"/>
      <c r="Y297" s="199"/>
      <c r="Z297" s="152" t="str">
        <f t="shared" si="107"/>
        <v/>
      </c>
      <c r="AA297" s="150">
        <f t="shared" si="112"/>
        <v>0</v>
      </c>
      <c r="AB297" s="151">
        <f t="shared" si="113"/>
        <v>0</v>
      </c>
      <c r="AC297" s="199"/>
      <c r="AD297" s="199"/>
      <c r="AE297" s="151">
        <f t="shared" si="114"/>
        <v>0</v>
      </c>
      <c r="AF297" s="202"/>
      <c r="AG297" s="333"/>
      <c r="AH297" s="202"/>
      <c r="AI297" s="333"/>
      <c r="AJ297" s="202"/>
      <c r="AK297" s="333"/>
      <c r="AL297" s="151">
        <f t="shared" si="115"/>
        <v>0</v>
      </c>
      <c r="AM297" s="199"/>
      <c r="AN297" s="199"/>
      <c r="AO297" s="167">
        <f t="shared" si="98"/>
        <v>0</v>
      </c>
      <c r="AP297" s="167">
        <f t="shared" si="99"/>
        <v>0</v>
      </c>
      <c r="AQ297" s="152" t="str">
        <f t="shared" si="95"/>
        <v/>
      </c>
      <c r="AR297" s="207">
        <f t="shared" si="96"/>
        <v>0</v>
      </c>
      <c r="AS297" s="167">
        <f t="shared" si="108"/>
        <v>0</v>
      </c>
      <c r="AT297" s="167">
        <f>IFERROR((AR297/SUM('4_Структура пл.соб.'!$F$4:$F$6))*100,0)</f>
        <v>0</v>
      </c>
      <c r="AU297" s="207">
        <f>IFERROR(AF297+(SUM($AC297:$AD297)/100*($AE$14/$AB$14*100))/'4_Структура пл.соб.'!$B$7*'4_Структура пл.соб.'!$B$4,0)</f>
        <v>0</v>
      </c>
      <c r="AV297" s="167">
        <f>IFERROR(AU297/'5_Розрахунок тарифів'!$H$7,0)</f>
        <v>0</v>
      </c>
      <c r="AW297" s="167">
        <f>IFERROR((AU297/SUM('4_Структура пл.соб.'!$F$4:$F$6))*100,0)</f>
        <v>0</v>
      </c>
      <c r="AX297" s="207">
        <f>IFERROR(AH297+(SUM($AC297:$AD297)/100*($AE$14/$AB$14*100))/'4_Структура пл.соб.'!$B$7*'4_Структура пл.соб.'!$B$5,0)</f>
        <v>0</v>
      </c>
      <c r="AY297" s="167">
        <f>IFERROR(AX297/'5_Розрахунок тарифів'!$L$7,0)</f>
        <v>0</v>
      </c>
      <c r="AZ297" s="167">
        <f>IFERROR((AX297/SUM('4_Структура пл.соб.'!$F$4:$F$6))*100,0)</f>
        <v>0</v>
      </c>
      <c r="BA297" s="207">
        <f>IFERROR(AJ297+(SUM($AC297:$AD297)/100*($AE$14/$AB$14*100))/'4_Структура пл.соб.'!$B$7*'4_Структура пл.соб.'!$B$6,0)</f>
        <v>0</v>
      </c>
      <c r="BB297" s="167">
        <f>IFERROR(BA297/'5_Розрахунок тарифів'!$P$7,0)</f>
        <v>0</v>
      </c>
      <c r="BC297" s="167">
        <f>IFERROR((BA297/SUM('4_Структура пл.соб.'!$F$4:$F$6))*100,0)</f>
        <v>0</v>
      </c>
      <c r="BD297" s="167">
        <f t="shared" si="109"/>
        <v>0</v>
      </c>
      <c r="BE297" s="167">
        <f t="shared" si="110"/>
        <v>0</v>
      </c>
      <c r="BF297" s="203"/>
      <c r="BG297" s="203"/>
    </row>
    <row r="298" spans="1:59" s="118" customFormat="1" x14ac:dyDescent="0.25">
      <c r="A298" s="128" t="str">
        <f>IF(ISBLANK(B298),"",COUNTA($B$11:B298))</f>
        <v/>
      </c>
      <c r="B298" s="200"/>
      <c r="C298" s="150">
        <f t="shared" si="100"/>
        <v>0</v>
      </c>
      <c r="D298" s="151">
        <f t="shared" si="101"/>
        <v>0</v>
      </c>
      <c r="E298" s="199"/>
      <c r="F298" s="199"/>
      <c r="G298" s="151">
        <f t="shared" si="102"/>
        <v>0</v>
      </c>
      <c r="H298" s="199"/>
      <c r="I298" s="199"/>
      <c r="J298" s="199"/>
      <c r="K298" s="151">
        <f t="shared" si="111"/>
        <v>0</v>
      </c>
      <c r="L298" s="199"/>
      <c r="M298" s="199"/>
      <c r="N298" s="152" t="str">
        <f t="shared" si="103"/>
        <v/>
      </c>
      <c r="O298" s="150">
        <f t="shared" si="104"/>
        <v>0</v>
      </c>
      <c r="P298" s="151">
        <f t="shared" si="105"/>
        <v>0</v>
      </c>
      <c r="Q298" s="199"/>
      <c r="R298" s="199"/>
      <c r="S298" s="151">
        <f t="shared" si="106"/>
        <v>0</v>
      </c>
      <c r="T298" s="199"/>
      <c r="U298" s="199"/>
      <c r="V298" s="199"/>
      <c r="W298" s="151">
        <f t="shared" si="97"/>
        <v>0</v>
      </c>
      <c r="X298" s="199"/>
      <c r="Y298" s="199"/>
      <c r="Z298" s="152" t="str">
        <f t="shared" si="107"/>
        <v/>
      </c>
      <c r="AA298" s="150">
        <f t="shared" si="112"/>
        <v>0</v>
      </c>
      <c r="AB298" s="151">
        <f t="shared" si="113"/>
        <v>0</v>
      </c>
      <c r="AC298" s="199"/>
      <c r="AD298" s="199"/>
      <c r="AE298" s="151">
        <f t="shared" si="114"/>
        <v>0</v>
      </c>
      <c r="AF298" s="202"/>
      <c r="AG298" s="333"/>
      <c r="AH298" s="202"/>
      <c r="AI298" s="333"/>
      <c r="AJ298" s="202"/>
      <c r="AK298" s="333"/>
      <c r="AL298" s="151">
        <f t="shared" si="115"/>
        <v>0</v>
      </c>
      <c r="AM298" s="199"/>
      <c r="AN298" s="199"/>
      <c r="AO298" s="167">
        <f t="shared" si="98"/>
        <v>0</v>
      </c>
      <c r="AP298" s="167">
        <f t="shared" si="99"/>
        <v>0</v>
      </c>
      <c r="AQ298" s="152" t="str">
        <f t="shared" si="95"/>
        <v/>
      </c>
      <c r="AR298" s="207">
        <f t="shared" si="96"/>
        <v>0</v>
      </c>
      <c r="AS298" s="167">
        <f t="shared" si="108"/>
        <v>0</v>
      </c>
      <c r="AT298" s="167">
        <f>IFERROR((AR298/SUM('4_Структура пл.соб.'!$F$4:$F$6))*100,0)</f>
        <v>0</v>
      </c>
      <c r="AU298" s="207">
        <f>IFERROR(AF298+(SUM($AC298:$AD298)/100*($AE$14/$AB$14*100))/'4_Структура пл.соб.'!$B$7*'4_Структура пл.соб.'!$B$4,0)</f>
        <v>0</v>
      </c>
      <c r="AV298" s="167">
        <f>IFERROR(AU298/'5_Розрахунок тарифів'!$H$7,0)</f>
        <v>0</v>
      </c>
      <c r="AW298" s="167">
        <f>IFERROR((AU298/SUM('4_Структура пл.соб.'!$F$4:$F$6))*100,0)</f>
        <v>0</v>
      </c>
      <c r="AX298" s="207">
        <f>IFERROR(AH298+(SUM($AC298:$AD298)/100*($AE$14/$AB$14*100))/'4_Структура пл.соб.'!$B$7*'4_Структура пл.соб.'!$B$5,0)</f>
        <v>0</v>
      </c>
      <c r="AY298" s="167">
        <f>IFERROR(AX298/'5_Розрахунок тарифів'!$L$7,0)</f>
        <v>0</v>
      </c>
      <c r="AZ298" s="167">
        <f>IFERROR((AX298/SUM('4_Структура пл.соб.'!$F$4:$F$6))*100,0)</f>
        <v>0</v>
      </c>
      <c r="BA298" s="207">
        <f>IFERROR(AJ298+(SUM($AC298:$AD298)/100*($AE$14/$AB$14*100))/'4_Структура пл.соб.'!$B$7*'4_Структура пл.соб.'!$B$6,0)</f>
        <v>0</v>
      </c>
      <c r="BB298" s="167">
        <f>IFERROR(BA298/'5_Розрахунок тарифів'!$P$7,0)</f>
        <v>0</v>
      </c>
      <c r="BC298" s="167">
        <f>IFERROR((BA298/SUM('4_Структура пл.соб.'!$F$4:$F$6))*100,0)</f>
        <v>0</v>
      </c>
      <c r="BD298" s="167">
        <f t="shared" si="109"/>
        <v>0</v>
      </c>
      <c r="BE298" s="167">
        <f t="shared" si="110"/>
        <v>0</v>
      </c>
      <c r="BF298" s="203"/>
      <c r="BG298" s="203"/>
    </row>
    <row r="299" spans="1:59" s="118" customFormat="1" x14ac:dyDescent="0.25">
      <c r="A299" s="128" t="str">
        <f>IF(ISBLANK(B299),"",COUNTA($B$11:B299))</f>
        <v/>
      </c>
      <c r="B299" s="200"/>
      <c r="C299" s="150">
        <f t="shared" si="100"/>
        <v>0</v>
      </c>
      <c r="D299" s="151">
        <f t="shared" si="101"/>
        <v>0</v>
      </c>
      <c r="E299" s="199"/>
      <c r="F299" s="199"/>
      <c r="G299" s="151">
        <f t="shared" si="102"/>
        <v>0</v>
      </c>
      <c r="H299" s="199"/>
      <c r="I299" s="199"/>
      <c r="J299" s="199"/>
      <c r="K299" s="151">
        <f t="shared" si="111"/>
        <v>0</v>
      </c>
      <c r="L299" s="199"/>
      <c r="M299" s="199"/>
      <c r="N299" s="152" t="str">
        <f t="shared" si="103"/>
        <v/>
      </c>
      <c r="O299" s="150">
        <f t="shared" si="104"/>
        <v>0</v>
      </c>
      <c r="P299" s="151">
        <f t="shared" si="105"/>
        <v>0</v>
      </c>
      <c r="Q299" s="199"/>
      <c r="R299" s="199"/>
      <c r="S299" s="151">
        <f t="shared" si="106"/>
        <v>0</v>
      </c>
      <c r="T299" s="199"/>
      <c r="U299" s="199"/>
      <c r="V299" s="199"/>
      <c r="W299" s="151">
        <f t="shared" si="97"/>
        <v>0</v>
      </c>
      <c r="X299" s="199"/>
      <c r="Y299" s="199"/>
      <c r="Z299" s="152" t="str">
        <f t="shared" si="107"/>
        <v/>
      </c>
      <c r="AA299" s="150">
        <f t="shared" si="112"/>
        <v>0</v>
      </c>
      <c r="AB299" s="151">
        <f t="shared" si="113"/>
        <v>0</v>
      </c>
      <c r="AC299" s="199"/>
      <c r="AD299" s="199"/>
      <c r="AE299" s="151">
        <f t="shared" si="114"/>
        <v>0</v>
      </c>
      <c r="AF299" s="202"/>
      <c r="AG299" s="333"/>
      <c r="AH299" s="202"/>
      <c r="AI299" s="333"/>
      <c r="AJ299" s="202"/>
      <c r="AK299" s="333"/>
      <c r="AL299" s="151">
        <f t="shared" si="115"/>
        <v>0</v>
      </c>
      <c r="AM299" s="199"/>
      <c r="AN299" s="199"/>
      <c r="AO299" s="167">
        <f t="shared" si="98"/>
        <v>0</v>
      </c>
      <c r="AP299" s="167">
        <f t="shared" si="99"/>
        <v>0</v>
      </c>
      <c r="AQ299" s="152" t="str">
        <f t="shared" si="95"/>
        <v/>
      </c>
      <c r="AR299" s="207">
        <f t="shared" si="96"/>
        <v>0</v>
      </c>
      <c r="AS299" s="167">
        <f t="shared" si="108"/>
        <v>0</v>
      </c>
      <c r="AT299" s="167">
        <f>IFERROR((AR299/SUM('4_Структура пл.соб.'!$F$4:$F$6))*100,0)</f>
        <v>0</v>
      </c>
      <c r="AU299" s="207">
        <f>IFERROR(AF299+(SUM($AC299:$AD299)/100*($AE$14/$AB$14*100))/'4_Структура пл.соб.'!$B$7*'4_Структура пл.соб.'!$B$4,0)</f>
        <v>0</v>
      </c>
      <c r="AV299" s="167">
        <f>IFERROR(AU299/'5_Розрахунок тарифів'!$H$7,0)</f>
        <v>0</v>
      </c>
      <c r="AW299" s="167">
        <f>IFERROR((AU299/SUM('4_Структура пл.соб.'!$F$4:$F$6))*100,0)</f>
        <v>0</v>
      </c>
      <c r="AX299" s="207">
        <f>IFERROR(AH299+(SUM($AC299:$AD299)/100*($AE$14/$AB$14*100))/'4_Структура пл.соб.'!$B$7*'4_Структура пл.соб.'!$B$5,0)</f>
        <v>0</v>
      </c>
      <c r="AY299" s="167">
        <f>IFERROR(AX299/'5_Розрахунок тарифів'!$L$7,0)</f>
        <v>0</v>
      </c>
      <c r="AZ299" s="167">
        <f>IFERROR((AX299/SUM('4_Структура пл.соб.'!$F$4:$F$6))*100,0)</f>
        <v>0</v>
      </c>
      <c r="BA299" s="207">
        <f>IFERROR(AJ299+(SUM($AC299:$AD299)/100*($AE$14/$AB$14*100))/'4_Структура пл.соб.'!$B$7*'4_Структура пл.соб.'!$B$6,0)</f>
        <v>0</v>
      </c>
      <c r="BB299" s="167">
        <f>IFERROR(BA299/'5_Розрахунок тарифів'!$P$7,0)</f>
        <v>0</v>
      </c>
      <c r="BC299" s="167">
        <f>IFERROR((BA299/SUM('4_Структура пл.соб.'!$F$4:$F$6))*100,0)</f>
        <v>0</v>
      </c>
      <c r="BD299" s="167">
        <f t="shared" si="109"/>
        <v>0</v>
      </c>
      <c r="BE299" s="167">
        <f t="shared" si="110"/>
        <v>0</v>
      </c>
      <c r="BF299" s="203"/>
      <c r="BG299" s="203"/>
    </row>
    <row r="300" spans="1:59" s="118" customFormat="1" x14ac:dyDescent="0.25">
      <c r="A300" s="128" t="str">
        <f>IF(ISBLANK(B300),"",COUNTA($B$11:B300))</f>
        <v/>
      </c>
      <c r="B300" s="200"/>
      <c r="C300" s="150">
        <f t="shared" si="100"/>
        <v>0</v>
      </c>
      <c r="D300" s="151">
        <f t="shared" si="101"/>
        <v>0</v>
      </c>
      <c r="E300" s="199"/>
      <c r="F300" s="199"/>
      <c r="G300" s="151">
        <f t="shared" si="102"/>
        <v>0</v>
      </c>
      <c r="H300" s="199"/>
      <c r="I300" s="199"/>
      <c r="J300" s="199"/>
      <c r="K300" s="151">
        <f t="shared" si="111"/>
        <v>0</v>
      </c>
      <c r="L300" s="199"/>
      <c r="M300" s="199"/>
      <c r="N300" s="152" t="str">
        <f t="shared" si="103"/>
        <v/>
      </c>
      <c r="O300" s="150">
        <f t="shared" si="104"/>
        <v>0</v>
      </c>
      <c r="P300" s="151">
        <f t="shared" si="105"/>
        <v>0</v>
      </c>
      <c r="Q300" s="199"/>
      <c r="R300" s="199"/>
      <c r="S300" s="151">
        <f t="shared" si="106"/>
        <v>0</v>
      </c>
      <c r="T300" s="199"/>
      <c r="U300" s="199"/>
      <c r="V300" s="199"/>
      <c r="W300" s="151">
        <f t="shared" si="97"/>
        <v>0</v>
      </c>
      <c r="X300" s="199"/>
      <c r="Y300" s="199"/>
      <c r="Z300" s="152" t="str">
        <f t="shared" si="107"/>
        <v/>
      </c>
      <c r="AA300" s="150">
        <f t="shared" si="112"/>
        <v>0</v>
      </c>
      <c r="AB300" s="151">
        <f t="shared" si="113"/>
        <v>0</v>
      </c>
      <c r="AC300" s="199"/>
      <c r="AD300" s="199"/>
      <c r="AE300" s="151">
        <f t="shared" si="114"/>
        <v>0</v>
      </c>
      <c r="AF300" s="202"/>
      <c r="AG300" s="333"/>
      <c r="AH300" s="202"/>
      <c r="AI300" s="333"/>
      <c r="AJ300" s="202"/>
      <c r="AK300" s="333"/>
      <c r="AL300" s="151">
        <f t="shared" si="115"/>
        <v>0</v>
      </c>
      <c r="AM300" s="199"/>
      <c r="AN300" s="199"/>
      <c r="AO300" s="167">
        <f t="shared" si="98"/>
        <v>0</v>
      </c>
      <c r="AP300" s="167">
        <f t="shared" si="99"/>
        <v>0</v>
      </c>
      <c r="AQ300" s="152" t="str">
        <f t="shared" si="95"/>
        <v/>
      </c>
      <c r="AR300" s="207">
        <f t="shared" si="96"/>
        <v>0</v>
      </c>
      <c r="AS300" s="167">
        <f t="shared" si="108"/>
        <v>0</v>
      </c>
      <c r="AT300" s="167">
        <f>IFERROR((AR300/SUM('4_Структура пл.соб.'!$F$4:$F$6))*100,0)</f>
        <v>0</v>
      </c>
      <c r="AU300" s="207">
        <f>IFERROR(AF300+(SUM($AC300:$AD300)/100*($AE$14/$AB$14*100))/'4_Структура пл.соб.'!$B$7*'4_Структура пл.соб.'!$B$4,0)</f>
        <v>0</v>
      </c>
      <c r="AV300" s="167">
        <f>IFERROR(AU300/'5_Розрахунок тарифів'!$H$7,0)</f>
        <v>0</v>
      </c>
      <c r="AW300" s="167">
        <f>IFERROR((AU300/SUM('4_Структура пл.соб.'!$F$4:$F$6))*100,0)</f>
        <v>0</v>
      </c>
      <c r="AX300" s="207">
        <f>IFERROR(AH300+(SUM($AC300:$AD300)/100*($AE$14/$AB$14*100))/'4_Структура пл.соб.'!$B$7*'4_Структура пл.соб.'!$B$5,0)</f>
        <v>0</v>
      </c>
      <c r="AY300" s="167">
        <f>IFERROR(AX300/'5_Розрахунок тарифів'!$L$7,0)</f>
        <v>0</v>
      </c>
      <c r="AZ300" s="167">
        <f>IFERROR((AX300/SUM('4_Структура пл.соб.'!$F$4:$F$6))*100,0)</f>
        <v>0</v>
      </c>
      <c r="BA300" s="207">
        <f>IFERROR(AJ300+(SUM($AC300:$AD300)/100*($AE$14/$AB$14*100))/'4_Структура пл.соб.'!$B$7*'4_Структура пл.соб.'!$B$6,0)</f>
        <v>0</v>
      </c>
      <c r="BB300" s="167">
        <f>IFERROR(BA300/'5_Розрахунок тарифів'!$P$7,0)</f>
        <v>0</v>
      </c>
      <c r="BC300" s="167">
        <f>IFERROR((BA300/SUM('4_Структура пл.соб.'!$F$4:$F$6))*100,0)</f>
        <v>0</v>
      </c>
      <c r="BD300" s="167">
        <f t="shared" si="109"/>
        <v>0</v>
      </c>
      <c r="BE300" s="167">
        <f t="shared" si="110"/>
        <v>0</v>
      </c>
      <c r="BF300" s="203"/>
      <c r="BG300" s="203"/>
    </row>
    <row r="301" spans="1:59" s="118" customFormat="1" x14ac:dyDescent="0.25">
      <c r="A301" s="128" t="str">
        <f>IF(ISBLANK(B301),"",COUNTA($B$11:B301))</f>
        <v/>
      </c>
      <c r="B301" s="200"/>
      <c r="C301" s="150">
        <f t="shared" si="100"/>
        <v>0</v>
      </c>
      <c r="D301" s="151">
        <f t="shared" si="101"/>
        <v>0</v>
      </c>
      <c r="E301" s="199"/>
      <c r="F301" s="199"/>
      <c r="G301" s="151">
        <f t="shared" si="102"/>
        <v>0</v>
      </c>
      <c r="H301" s="199"/>
      <c r="I301" s="199"/>
      <c r="J301" s="199"/>
      <c r="K301" s="151">
        <f t="shared" si="111"/>
        <v>0</v>
      </c>
      <c r="L301" s="199"/>
      <c r="M301" s="199"/>
      <c r="N301" s="152" t="str">
        <f t="shared" si="103"/>
        <v/>
      </c>
      <c r="O301" s="150">
        <f t="shared" si="104"/>
        <v>0</v>
      </c>
      <c r="P301" s="151">
        <f t="shared" si="105"/>
        <v>0</v>
      </c>
      <c r="Q301" s="199"/>
      <c r="R301" s="199"/>
      <c r="S301" s="151">
        <f t="shared" si="106"/>
        <v>0</v>
      </c>
      <c r="T301" s="199"/>
      <c r="U301" s="199"/>
      <c r="V301" s="199"/>
      <c r="W301" s="151">
        <f t="shared" si="97"/>
        <v>0</v>
      </c>
      <c r="X301" s="199"/>
      <c r="Y301" s="199"/>
      <c r="Z301" s="152" t="str">
        <f t="shared" si="107"/>
        <v/>
      </c>
      <c r="AA301" s="150">
        <f t="shared" si="112"/>
        <v>0</v>
      </c>
      <c r="AB301" s="151">
        <f t="shared" si="113"/>
        <v>0</v>
      </c>
      <c r="AC301" s="199"/>
      <c r="AD301" s="199"/>
      <c r="AE301" s="151">
        <f t="shared" si="114"/>
        <v>0</v>
      </c>
      <c r="AF301" s="202"/>
      <c r="AG301" s="333"/>
      <c r="AH301" s="202"/>
      <c r="AI301" s="333"/>
      <c r="AJ301" s="202"/>
      <c r="AK301" s="333"/>
      <c r="AL301" s="151">
        <f t="shared" si="115"/>
        <v>0</v>
      </c>
      <c r="AM301" s="199"/>
      <c r="AN301" s="199"/>
      <c r="AO301" s="167">
        <f t="shared" si="98"/>
        <v>0</v>
      </c>
      <c r="AP301" s="167">
        <f t="shared" si="99"/>
        <v>0</v>
      </c>
      <c r="AQ301" s="152" t="str">
        <f t="shared" si="95"/>
        <v/>
      </c>
      <c r="AR301" s="207">
        <f t="shared" si="96"/>
        <v>0</v>
      </c>
      <c r="AS301" s="167">
        <f t="shared" si="108"/>
        <v>0</v>
      </c>
      <c r="AT301" s="167">
        <f>IFERROR((AR301/SUM('4_Структура пл.соб.'!$F$4:$F$6))*100,0)</f>
        <v>0</v>
      </c>
      <c r="AU301" s="207">
        <f>IFERROR(AF301+(SUM($AC301:$AD301)/100*($AE$14/$AB$14*100))/'4_Структура пл.соб.'!$B$7*'4_Структура пл.соб.'!$B$4,0)</f>
        <v>0</v>
      </c>
      <c r="AV301" s="167">
        <f>IFERROR(AU301/'5_Розрахунок тарифів'!$H$7,0)</f>
        <v>0</v>
      </c>
      <c r="AW301" s="167">
        <f>IFERROR((AU301/SUM('4_Структура пл.соб.'!$F$4:$F$6))*100,0)</f>
        <v>0</v>
      </c>
      <c r="AX301" s="207">
        <f>IFERROR(AH301+(SUM($AC301:$AD301)/100*($AE$14/$AB$14*100))/'4_Структура пл.соб.'!$B$7*'4_Структура пл.соб.'!$B$5,0)</f>
        <v>0</v>
      </c>
      <c r="AY301" s="167">
        <f>IFERROR(AX301/'5_Розрахунок тарифів'!$L$7,0)</f>
        <v>0</v>
      </c>
      <c r="AZ301" s="167">
        <f>IFERROR((AX301/SUM('4_Структура пл.соб.'!$F$4:$F$6))*100,0)</f>
        <v>0</v>
      </c>
      <c r="BA301" s="207">
        <f>IFERROR(AJ301+(SUM($AC301:$AD301)/100*($AE$14/$AB$14*100))/'4_Структура пл.соб.'!$B$7*'4_Структура пл.соб.'!$B$6,0)</f>
        <v>0</v>
      </c>
      <c r="BB301" s="167">
        <f>IFERROR(BA301/'5_Розрахунок тарифів'!$P$7,0)</f>
        <v>0</v>
      </c>
      <c r="BC301" s="167">
        <f>IFERROR((BA301/SUM('4_Структура пл.соб.'!$F$4:$F$6))*100,0)</f>
        <v>0</v>
      </c>
      <c r="BD301" s="167">
        <f t="shared" si="109"/>
        <v>0</v>
      </c>
      <c r="BE301" s="167">
        <f t="shared" si="110"/>
        <v>0</v>
      </c>
      <c r="BF301" s="203"/>
      <c r="BG301" s="203"/>
    </row>
    <row r="302" spans="1:59" s="118" customFormat="1" x14ac:dyDescent="0.25">
      <c r="A302" s="128" t="str">
        <f>IF(ISBLANK(B302),"",COUNTA($B$11:B302))</f>
        <v/>
      </c>
      <c r="B302" s="200"/>
      <c r="C302" s="150">
        <f t="shared" si="100"/>
        <v>0</v>
      </c>
      <c r="D302" s="151">
        <f t="shared" si="101"/>
        <v>0</v>
      </c>
      <c r="E302" s="199"/>
      <c r="F302" s="199"/>
      <c r="G302" s="151">
        <f t="shared" si="102"/>
        <v>0</v>
      </c>
      <c r="H302" s="199"/>
      <c r="I302" s="199"/>
      <c r="J302" s="199"/>
      <c r="K302" s="151">
        <f t="shared" si="111"/>
        <v>0</v>
      </c>
      <c r="L302" s="199"/>
      <c r="M302" s="199"/>
      <c r="N302" s="152" t="str">
        <f t="shared" si="103"/>
        <v/>
      </c>
      <c r="O302" s="150">
        <f t="shared" si="104"/>
        <v>0</v>
      </c>
      <c r="P302" s="151">
        <f t="shared" si="105"/>
        <v>0</v>
      </c>
      <c r="Q302" s="199"/>
      <c r="R302" s="199"/>
      <c r="S302" s="151">
        <f t="shared" si="106"/>
        <v>0</v>
      </c>
      <c r="T302" s="199"/>
      <c r="U302" s="199"/>
      <c r="V302" s="199"/>
      <c r="W302" s="151">
        <f t="shared" si="97"/>
        <v>0</v>
      </c>
      <c r="X302" s="199"/>
      <c r="Y302" s="199"/>
      <c r="Z302" s="152" t="str">
        <f t="shared" si="107"/>
        <v/>
      </c>
      <c r="AA302" s="150">
        <f t="shared" si="112"/>
        <v>0</v>
      </c>
      <c r="AB302" s="151">
        <f t="shared" si="113"/>
        <v>0</v>
      </c>
      <c r="AC302" s="199"/>
      <c r="AD302" s="199"/>
      <c r="AE302" s="151">
        <f t="shared" si="114"/>
        <v>0</v>
      </c>
      <c r="AF302" s="202"/>
      <c r="AG302" s="333"/>
      <c r="AH302" s="202"/>
      <c r="AI302" s="333"/>
      <c r="AJ302" s="202"/>
      <c r="AK302" s="333"/>
      <c r="AL302" s="151">
        <f t="shared" si="115"/>
        <v>0</v>
      </c>
      <c r="AM302" s="199"/>
      <c r="AN302" s="199"/>
      <c r="AO302" s="167">
        <f t="shared" si="98"/>
        <v>0</v>
      </c>
      <c r="AP302" s="167">
        <f t="shared" si="99"/>
        <v>0</v>
      </c>
      <c r="AQ302" s="152" t="str">
        <f t="shared" si="95"/>
        <v/>
      </c>
      <c r="AR302" s="207">
        <f t="shared" si="96"/>
        <v>0</v>
      </c>
      <c r="AS302" s="167">
        <f t="shared" si="108"/>
        <v>0</v>
      </c>
      <c r="AT302" s="167">
        <f>IFERROR((AR302/SUM('4_Структура пл.соб.'!$F$4:$F$6))*100,0)</f>
        <v>0</v>
      </c>
      <c r="AU302" s="207">
        <f>IFERROR(AF302+(SUM($AC302:$AD302)/100*($AE$14/$AB$14*100))/'4_Структура пл.соб.'!$B$7*'4_Структура пл.соб.'!$B$4,0)</f>
        <v>0</v>
      </c>
      <c r="AV302" s="167">
        <f>IFERROR(AU302/'5_Розрахунок тарифів'!$H$7,0)</f>
        <v>0</v>
      </c>
      <c r="AW302" s="167">
        <f>IFERROR((AU302/SUM('4_Структура пл.соб.'!$F$4:$F$6))*100,0)</f>
        <v>0</v>
      </c>
      <c r="AX302" s="207">
        <f>IFERROR(AH302+(SUM($AC302:$AD302)/100*($AE$14/$AB$14*100))/'4_Структура пл.соб.'!$B$7*'4_Структура пл.соб.'!$B$5,0)</f>
        <v>0</v>
      </c>
      <c r="AY302" s="167">
        <f>IFERROR(AX302/'5_Розрахунок тарифів'!$L$7,0)</f>
        <v>0</v>
      </c>
      <c r="AZ302" s="167">
        <f>IFERROR((AX302/SUM('4_Структура пл.соб.'!$F$4:$F$6))*100,0)</f>
        <v>0</v>
      </c>
      <c r="BA302" s="207">
        <f>IFERROR(AJ302+(SUM($AC302:$AD302)/100*($AE$14/$AB$14*100))/'4_Структура пл.соб.'!$B$7*'4_Структура пл.соб.'!$B$6,0)</f>
        <v>0</v>
      </c>
      <c r="BB302" s="167">
        <f>IFERROR(BA302/'5_Розрахунок тарифів'!$P$7,0)</f>
        <v>0</v>
      </c>
      <c r="BC302" s="167">
        <f>IFERROR((BA302/SUM('4_Структура пл.соб.'!$F$4:$F$6))*100,0)</f>
        <v>0</v>
      </c>
      <c r="BD302" s="167">
        <f t="shared" si="109"/>
        <v>0</v>
      </c>
      <c r="BE302" s="167">
        <f t="shared" si="110"/>
        <v>0</v>
      </c>
      <c r="BF302" s="203"/>
      <c r="BG302" s="203"/>
    </row>
    <row r="303" spans="1:59" s="118" customFormat="1" x14ac:dyDescent="0.25">
      <c r="A303" s="128" t="str">
        <f>IF(ISBLANK(B303),"",COUNTA($B$11:B303))</f>
        <v/>
      </c>
      <c r="B303" s="200"/>
      <c r="C303" s="150">
        <f t="shared" si="100"/>
        <v>0</v>
      </c>
      <c r="D303" s="151">
        <f t="shared" si="101"/>
        <v>0</v>
      </c>
      <c r="E303" s="199"/>
      <c r="F303" s="199"/>
      <c r="G303" s="151">
        <f t="shared" si="102"/>
        <v>0</v>
      </c>
      <c r="H303" s="199"/>
      <c r="I303" s="199"/>
      <c r="J303" s="199"/>
      <c r="K303" s="151">
        <f t="shared" si="111"/>
        <v>0</v>
      </c>
      <c r="L303" s="199"/>
      <c r="M303" s="199"/>
      <c r="N303" s="152" t="str">
        <f t="shared" si="103"/>
        <v/>
      </c>
      <c r="O303" s="150">
        <f t="shared" si="104"/>
        <v>0</v>
      </c>
      <c r="P303" s="151">
        <f t="shared" si="105"/>
        <v>0</v>
      </c>
      <c r="Q303" s="199"/>
      <c r="R303" s="199"/>
      <c r="S303" s="151">
        <f t="shared" si="106"/>
        <v>0</v>
      </c>
      <c r="T303" s="199"/>
      <c r="U303" s="199"/>
      <c r="V303" s="199"/>
      <c r="W303" s="151">
        <f t="shared" si="97"/>
        <v>0</v>
      </c>
      <c r="X303" s="199"/>
      <c r="Y303" s="199"/>
      <c r="Z303" s="152" t="str">
        <f t="shared" si="107"/>
        <v/>
      </c>
      <c r="AA303" s="150">
        <f t="shared" si="112"/>
        <v>0</v>
      </c>
      <c r="AB303" s="151">
        <f t="shared" si="113"/>
        <v>0</v>
      </c>
      <c r="AC303" s="199"/>
      <c r="AD303" s="199"/>
      <c r="AE303" s="151">
        <f t="shared" si="114"/>
        <v>0</v>
      </c>
      <c r="AF303" s="202"/>
      <c r="AG303" s="333"/>
      <c r="AH303" s="202"/>
      <c r="AI303" s="333"/>
      <c r="AJ303" s="202"/>
      <c r="AK303" s="333"/>
      <c r="AL303" s="151">
        <f t="shared" si="115"/>
        <v>0</v>
      </c>
      <c r="AM303" s="199"/>
      <c r="AN303" s="199"/>
      <c r="AO303" s="167">
        <f t="shared" si="98"/>
        <v>0</v>
      </c>
      <c r="AP303" s="167">
        <f t="shared" si="99"/>
        <v>0</v>
      </c>
      <c r="AQ303" s="152" t="str">
        <f t="shared" si="95"/>
        <v/>
      </c>
      <c r="AR303" s="207">
        <f t="shared" si="96"/>
        <v>0</v>
      </c>
      <c r="AS303" s="167">
        <f t="shared" si="108"/>
        <v>0</v>
      </c>
      <c r="AT303" s="167">
        <f>IFERROR((AR303/SUM('4_Структура пл.соб.'!$F$4:$F$6))*100,0)</f>
        <v>0</v>
      </c>
      <c r="AU303" s="207">
        <f>IFERROR(AF303+(SUM($AC303:$AD303)/100*($AE$14/$AB$14*100))/'4_Структура пл.соб.'!$B$7*'4_Структура пл.соб.'!$B$4,0)</f>
        <v>0</v>
      </c>
      <c r="AV303" s="167">
        <f>IFERROR(AU303/'5_Розрахунок тарифів'!$H$7,0)</f>
        <v>0</v>
      </c>
      <c r="AW303" s="167">
        <f>IFERROR((AU303/SUM('4_Структура пл.соб.'!$F$4:$F$6))*100,0)</f>
        <v>0</v>
      </c>
      <c r="AX303" s="207">
        <f>IFERROR(AH303+(SUM($AC303:$AD303)/100*($AE$14/$AB$14*100))/'4_Структура пл.соб.'!$B$7*'4_Структура пл.соб.'!$B$5,0)</f>
        <v>0</v>
      </c>
      <c r="AY303" s="167">
        <f>IFERROR(AX303/'5_Розрахунок тарифів'!$L$7,0)</f>
        <v>0</v>
      </c>
      <c r="AZ303" s="167">
        <f>IFERROR((AX303/SUM('4_Структура пл.соб.'!$F$4:$F$6))*100,0)</f>
        <v>0</v>
      </c>
      <c r="BA303" s="207">
        <f>IFERROR(AJ303+(SUM($AC303:$AD303)/100*($AE$14/$AB$14*100))/'4_Структура пл.соб.'!$B$7*'4_Структура пл.соб.'!$B$6,0)</f>
        <v>0</v>
      </c>
      <c r="BB303" s="167">
        <f>IFERROR(BA303/'5_Розрахунок тарифів'!$P$7,0)</f>
        <v>0</v>
      </c>
      <c r="BC303" s="167">
        <f>IFERROR((BA303/SUM('4_Структура пл.соб.'!$F$4:$F$6))*100,0)</f>
        <v>0</v>
      </c>
      <c r="BD303" s="167">
        <f t="shared" si="109"/>
        <v>0</v>
      </c>
      <c r="BE303" s="167">
        <f t="shared" si="110"/>
        <v>0</v>
      </c>
      <c r="BF303" s="203"/>
      <c r="BG303" s="203"/>
    </row>
    <row r="304" spans="1:59" s="118" customFormat="1" x14ac:dyDescent="0.25">
      <c r="A304" s="128" t="str">
        <f>IF(ISBLANK(B304),"",COUNTA($B$11:B304))</f>
        <v/>
      </c>
      <c r="B304" s="200"/>
      <c r="C304" s="150">
        <f t="shared" si="100"/>
        <v>0</v>
      </c>
      <c r="D304" s="151">
        <f t="shared" si="101"/>
        <v>0</v>
      </c>
      <c r="E304" s="199"/>
      <c r="F304" s="199"/>
      <c r="G304" s="151">
        <f t="shared" si="102"/>
        <v>0</v>
      </c>
      <c r="H304" s="199"/>
      <c r="I304" s="199"/>
      <c r="J304" s="199"/>
      <c r="K304" s="151">
        <f t="shared" si="111"/>
        <v>0</v>
      </c>
      <c r="L304" s="199"/>
      <c r="M304" s="199"/>
      <c r="N304" s="152" t="str">
        <f t="shared" si="103"/>
        <v/>
      </c>
      <c r="O304" s="150">
        <f t="shared" si="104"/>
        <v>0</v>
      </c>
      <c r="P304" s="151">
        <f t="shared" si="105"/>
        <v>0</v>
      </c>
      <c r="Q304" s="199"/>
      <c r="R304" s="199"/>
      <c r="S304" s="151">
        <f t="shared" si="106"/>
        <v>0</v>
      </c>
      <c r="T304" s="199"/>
      <c r="U304" s="199"/>
      <c r="V304" s="199"/>
      <c r="W304" s="151">
        <f t="shared" si="97"/>
        <v>0</v>
      </c>
      <c r="X304" s="199"/>
      <c r="Y304" s="199"/>
      <c r="Z304" s="152" t="str">
        <f t="shared" si="107"/>
        <v/>
      </c>
      <c r="AA304" s="150">
        <f t="shared" si="112"/>
        <v>0</v>
      </c>
      <c r="AB304" s="151">
        <f t="shared" si="113"/>
        <v>0</v>
      </c>
      <c r="AC304" s="199"/>
      <c r="AD304" s="199"/>
      <c r="AE304" s="151">
        <f t="shared" si="114"/>
        <v>0</v>
      </c>
      <c r="AF304" s="202"/>
      <c r="AG304" s="333"/>
      <c r="AH304" s="202"/>
      <c r="AI304" s="333"/>
      <c r="AJ304" s="202"/>
      <c r="AK304" s="333"/>
      <c r="AL304" s="151">
        <f t="shared" si="115"/>
        <v>0</v>
      </c>
      <c r="AM304" s="199"/>
      <c r="AN304" s="199"/>
      <c r="AO304" s="167">
        <f t="shared" si="98"/>
        <v>0</v>
      </c>
      <c r="AP304" s="167">
        <f t="shared" si="99"/>
        <v>0</v>
      </c>
      <c r="AQ304" s="152" t="str">
        <f t="shared" si="95"/>
        <v/>
      </c>
      <c r="AR304" s="207">
        <f t="shared" si="96"/>
        <v>0</v>
      </c>
      <c r="AS304" s="167">
        <f t="shared" si="108"/>
        <v>0</v>
      </c>
      <c r="AT304" s="167">
        <f>IFERROR((AR304/SUM('4_Структура пл.соб.'!$F$4:$F$6))*100,0)</f>
        <v>0</v>
      </c>
      <c r="AU304" s="207">
        <f>IFERROR(AF304+(SUM($AC304:$AD304)/100*($AE$14/$AB$14*100))/'4_Структура пл.соб.'!$B$7*'4_Структура пл.соб.'!$B$4,0)</f>
        <v>0</v>
      </c>
      <c r="AV304" s="167">
        <f>IFERROR(AU304/'5_Розрахунок тарифів'!$H$7,0)</f>
        <v>0</v>
      </c>
      <c r="AW304" s="167">
        <f>IFERROR((AU304/SUM('4_Структура пл.соб.'!$F$4:$F$6))*100,0)</f>
        <v>0</v>
      </c>
      <c r="AX304" s="207">
        <f>IFERROR(AH304+(SUM($AC304:$AD304)/100*($AE$14/$AB$14*100))/'4_Структура пл.соб.'!$B$7*'4_Структура пл.соб.'!$B$5,0)</f>
        <v>0</v>
      </c>
      <c r="AY304" s="167">
        <f>IFERROR(AX304/'5_Розрахунок тарифів'!$L$7,0)</f>
        <v>0</v>
      </c>
      <c r="AZ304" s="167">
        <f>IFERROR((AX304/SUM('4_Структура пл.соб.'!$F$4:$F$6))*100,0)</f>
        <v>0</v>
      </c>
      <c r="BA304" s="207">
        <f>IFERROR(AJ304+(SUM($AC304:$AD304)/100*($AE$14/$AB$14*100))/'4_Структура пл.соб.'!$B$7*'4_Структура пл.соб.'!$B$6,0)</f>
        <v>0</v>
      </c>
      <c r="BB304" s="167">
        <f>IFERROR(BA304/'5_Розрахунок тарифів'!$P$7,0)</f>
        <v>0</v>
      </c>
      <c r="BC304" s="167">
        <f>IFERROR((BA304/SUM('4_Структура пл.соб.'!$F$4:$F$6))*100,0)</f>
        <v>0</v>
      </c>
      <c r="BD304" s="167">
        <f t="shared" si="109"/>
        <v>0</v>
      </c>
      <c r="BE304" s="167">
        <f t="shared" si="110"/>
        <v>0</v>
      </c>
      <c r="BF304" s="203"/>
      <c r="BG304" s="203"/>
    </row>
    <row r="305" spans="1:59" s="118" customFormat="1" x14ac:dyDescent="0.25">
      <c r="A305" s="128" t="str">
        <f>IF(ISBLANK(B305),"",COUNTA($B$11:B305))</f>
        <v/>
      </c>
      <c r="B305" s="200"/>
      <c r="C305" s="150">
        <f t="shared" si="100"/>
        <v>0</v>
      </c>
      <c r="D305" s="151">
        <f t="shared" si="101"/>
        <v>0</v>
      </c>
      <c r="E305" s="199"/>
      <c r="F305" s="199"/>
      <c r="G305" s="151">
        <f t="shared" si="102"/>
        <v>0</v>
      </c>
      <c r="H305" s="199"/>
      <c r="I305" s="199"/>
      <c r="J305" s="199"/>
      <c r="K305" s="151">
        <f t="shared" si="111"/>
        <v>0</v>
      </c>
      <c r="L305" s="199"/>
      <c r="M305" s="199"/>
      <c r="N305" s="152" t="str">
        <f t="shared" si="103"/>
        <v/>
      </c>
      <c r="O305" s="150">
        <f t="shared" si="104"/>
        <v>0</v>
      </c>
      <c r="P305" s="151">
        <f t="shared" si="105"/>
        <v>0</v>
      </c>
      <c r="Q305" s="199"/>
      <c r="R305" s="199"/>
      <c r="S305" s="151">
        <f t="shared" si="106"/>
        <v>0</v>
      </c>
      <c r="T305" s="199"/>
      <c r="U305" s="199"/>
      <c r="V305" s="199"/>
      <c r="W305" s="151">
        <f t="shared" si="97"/>
        <v>0</v>
      </c>
      <c r="X305" s="199"/>
      <c r="Y305" s="199"/>
      <c r="Z305" s="152" t="str">
        <f t="shared" si="107"/>
        <v/>
      </c>
      <c r="AA305" s="150">
        <f t="shared" si="112"/>
        <v>0</v>
      </c>
      <c r="AB305" s="151">
        <f t="shared" si="113"/>
        <v>0</v>
      </c>
      <c r="AC305" s="199"/>
      <c r="AD305" s="199"/>
      <c r="AE305" s="151">
        <f t="shared" si="114"/>
        <v>0</v>
      </c>
      <c r="AF305" s="202"/>
      <c r="AG305" s="333"/>
      <c r="AH305" s="202"/>
      <c r="AI305" s="333"/>
      <c r="AJ305" s="202"/>
      <c r="AK305" s="333"/>
      <c r="AL305" s="151">
        <f t="shared" si="115"/>
        <v>0</v>
      </c>
      <c r="AM305" s="199"/>
      <c r="AN305" s="199"/>
      <c r="AO305" s="167">
        <f t="shared" si="98"/>
        <v>0</v>
      </c>
      <c r="AP305" s="167">
        <f t="shared" si="99"/>
        <v>0</v>
      </c>
      <c r="AQ305" s="152" t="str">
        <f t="shared" si="95"/>
        <v/>
      </c>
      <c r="AR305" s="207">
        <f t="shared" si="96"/>
        <v>0</v>
      </c>
      <c r="AS305" s="167">
        <f t="shared" si="108"/>
        <v>0</v>
      </c>
      <c r="AT305" s="167">
        <f>IFERROR((AR305/SUM('4_Структура пл.соб.'!$F$4:$F$6))*100,0)</f>
        <v>0</v>
      </c>
      <c r="AU305" s="207">
        <f>IFERROR(AF305+(SUM($AC305:$AD305)/100*($AE$14/$AB$14*100))/'4_Структура пл.соб.'!$B$7*'4_Структура пл.соб.'!$B$4,0)</f>
        <v>0</v>
      </c>
      <c r="AV305" s="167">
        <f>IFERROR(AU305/'5_Розрахунок тарифів'!$H$7,0)</f>
        <v>0</v>
      </c>
      <c r="AW305" s="167">
        <f>IFERROR((AU305/SUM('4_Структура пл.соб.'!$F$4:$F$6))*100,0)</f>
        <v>0</v>
      </c>
      <c r="AX305" s="207">
        <f>IFERROR(AH305+(SUM($AC305:$AD305)/100*($AE$14/$AB$14*100))/'4_Структура пл.соб.'!$B$7*'4_Структура пл.соб.'!$B$5,0)</f>
        <v>0</v>
      </c>
      <c r="AY305" s="167">
        <f>IFERROR(AX305/'5_Розрахунок тарифів'!$L$7,0)</f>
        <v>0</v>
      </c>
      <c r="AZ305" s="167">
        <f>IFERROR((AX305/SUM('4_Структура пл.соб.'!$F$4:$F$6))*100,0)</f>
        <v>0</v>
      </c>
      <c r="BA305" s="207">
        <f>IFERROR(AJ305+(SUM($AC305:$AD305)/100*($AE$14/$AB$14*100))/'4_Структура пл.соб.'!$B$7*'4_Структура пл.соб.'!$B$6,0)</f>
        <v>0</v>
      </c>
      <c r="BB305" s="167">
        <f>IFERROR(BA305/'5_Розрахунок тарифів'!$P$7,0)</f>
        <v>0</v>
      </c>
      <c r="BC305" s="167">
        <f>IFERROR((BA305/SUM('4_Структура пл.соб.'!$F$4:$F$6))*100,0)</f>
        <v>0</v>
      </c>
      <c r="BD305" s="167">
        <f t="shared" si="109"/>
        <v>0</v>
      </c>
      <c r="BE305" s="167">
        <f t="shared" si="110"/>
        <v>0</v>
      </c>
      <c r="BF305" s="203"/>
      <c r="BG305" s="203"/>
    </row>
    <row r="306" spans="1:59" s="118" customFormat="1" x14ac:dyDescent="0.25">
      <c r="A306" s="128" t="str">
        <f>IF(ISBLANK(B306),"",COUNTA($B$11:B306))</f>
        <v/>
      </c>
      <c r="B306" s="200"/>
      <c r="C306" s="150">
        <f t="shared" si="100"/>
        <v>0</v>
      </c>
      <c r="D306" s="151">
        <f t="shared" si="101"/>
        <v>0</v>
      </c>
      <c r="E306" s="199"/>
      <c r="F306" s="199"/>
      <c r="G306" s="151">
        <f t="shared" si="102"/>
        <v>0</v>
      </c>
      <c r="H306" s="199"/>
      <c r="I306" s="199"/>
      <c r="J306" s="199"/>
      <c r="K306" s="151">
        <f t="shared" si="111"/>
        <v>0</v>
      </c>
      <c r="L306" s="199"/>
      <c r="M306" s="199"/>
      <c r="N306" s="152" t="str">
        <f t="shared" si="103"/>
        <v/>
      </c>
      <c r="O306" s="150">
        <f t="shared" si="104"/>
        <v>0</v>
      </c>
      <c r="P306" s="151">
        <f t="shared" si="105"/>
        <v>0</v>
      </c>
      <c r="Q306" s="199"/>
      <c r="R306" s="199"/>
      <c r="S306" s="151">
        <f t="shared" si="106"/>
        <v>0</v>
      </c>
      <c r="T306" s="199"/>
      <c r="U306" s="199"/>
      <c r="V306" s="199"/>
      <c r="W306" s="151">
        <f t="shared" si="97"/>
        <v>0</v>
      </c>
      <c r="X306" s="199"/>
      <c r="Y306" s="199"/>
      <c r="Z306" s="152" t="str">
        <f t="shared" si="107"/>
        <v/>
      </c>
      <c r="AA306" s="150">
        <f t="shared" si="112"/>
        <v>0</v>
      </c>
      <c r="AB306" s="151">
        <f t="shared" si="113"/>
        <v>0</v>
      </c>
      <c r="AC306" s="199"/>
      <c r="AD306" s="199"/>
      <c r="AE306" s="151">
        <f t="shared" si="114"/>
        <v>0</v>
      </c>
      <c r="AF306" s="202"/>
      <c r="AG306" s="333"/>
      <c r="AH306" s="202"/>
      <c r="AI306" s="333"/>
      <c r="AJ306" s="202"/>
      <c r="AK306" s="333"/>
      <c r="AL306" s="151">
        <f t="shared" si="115"/>
        <v>0</v>
      </c>
      <c r="AM306" s="199"/>
      <c r="AN306" s="199"/>
      <c r="AO306" s="167">
        <f t="shared" si="98"/>
        <v>0</v>
      </c>
      <c r="AP306" s="167">
        <f t="shared" si="99"/>
        <v>0</v>
      </c>
      <c r="AQ306" s="152" t="str">
        <f t="shared" si="95"/>
        <v/>
      </c>
      <c r="AR306" s="207">
        <f t="shared" si="96"/>
        <v>0</v>
      </c>
      <c r="AS306" s="167">
        <f t="shared" si="108"/>
        <v>0</v>
      </c>
      <c r="AT306" s="167">
        <f>IFERROR((AR306/SUM('4_Структура пл.соб.'!$F$4:$F$6))*100,0)</f>
        <v>0</v>
      </c>
      <c r="AU306" s="207">
        <f>IFERROR(AF306+(SUM($AC306:$AD306)/100*($AE$14/$AB$14*100))/'4_Структура пл.соб.'!$B$7*'4_Структура пл.соб.'!$B$4,0)</f>
        <v>0</v>
      </c>
      <c r="AV306" s="167">
        <f>IFERROR(AU306/'5_Розрахунок тарифів'!$H$7,0)</f>
        <v>0</v>
      </c>
      <c r="AW306" s="167">
        <f>IFERROR((AU306/SUM('4_Структура пл.соб.'!$F$4:$F$6))*100,0)</f>
        <v>0</v>
      </c>
      <c r="AX306" s="207">
        <f>IFERROR(AH306+(SUM($AC306:$AD306)/100*($AE$14/$AB$14*100))/'4_Структура пл.соб.'!$B$7*'4_Структура пл.соб.'!$B$5,0)</f>
        <v>0</v>
      </c>
      <c r="AY306" s="167">
        <f>IFERROR(AX306/'5_Розрахунок тарифів'!$L$7,0)</f>
        <v>0</v>
      </c>
      <c r="AZ306" s="167">
        <f>IFERROR((AX306/SUM('4_Структура пл.соб.'!$F$4:$F$6))*100,0)</f>
        <v>0</v>
      </c>
      <c r="BA306" s="207">
        <f>IFERROR(AJ306+(SUM($AC306:$AD306)/100*($AE$14/$AB$14*100))/'4_Структура пл.соб.'!$B$7*'4_Структура пл.соб.'!$B$6,0)</f>
        <v>0</v>
      </c>
      <c r="BB306" s="167">
        <f>IFERROR(BA306/'5_Розрахунок тарифів'!$P$7,0)</f>
        <v>0</v>
      </c>
      <c r="BC306" s="167">
        <f>IFERROR((BA306/SUM('4_Структура пл.соб.'!$F$4:$F$6))*100,0)</f>
        <v>0</v>
      </c>
      <c r="BD306" s="167">
        <f t="shared" si="109"/>
        <v>0</v>
      </c>
      <c r="BE306" s="167">
        <f t="shared" si="110"/>
        <v>0</v>
      </c>
      <c r="BF306" s="203"/>
      <c r="BG306" s="203"/>
    </row>
    <row r="307" spans="1:59" s="118" customFormat="1" x14ac:dyDescent="0.25">
      <c r="A307" s="128" t="str">
        <f>IF(ISBLANK(B307),"",COUNTA($B$11:B307))</f>
        <v/>
      </c>
      <c r="B307" s="200"/>
      <c r="C307" s="150">
        <f t="shared" si="100"/>
        <v>0</v>
      </c>
      <c r="D307" s="151">
        <f t="shared" si="101"/>
        <v>0</v>
      </c>
      <c r="E307" s="199"/>
      <c r="F307" s="199"/>
      <c r="G307" s="151">
        <f t="shared" si="102"/>
        <v>0</v>
      </c>
      <c r="H307" s="199"/>
      <c r="I307" s="199"/>
      <c r="J307" s="199"/>
      <c r="K307" s="151">
        <f t="shared" si="111"/>
        <v>0</v>
      </c>
      <c r="L307" s="199"/>
      <c r="M307" s="199"/>
      <c r="N307" s="152" t="str">
        <f t="shared" si="103"/>
        <v/>
      </c>
      <c r="O307" s="150">
        <f t="shared" si="104"/>
        <v>0</v>
      </c>
      <c r="P307" s="151">
        <f t="shared" si="105"/>
        <v>0</v>
      </c>
      <c r="Q307" s="199"/>
      <c r="R307" s="199"/>
      <c r="S307" s="151">
        <f t="shared" si="106"/>
        <v>0</v>
      </c>
      <c r="T307" s="199"/>
      <c r="U307" s="199"/>
      <c r="V307" s="199"/>
      <c r="W307" s="151">
        <f t="shared" si="97"/>
        <v>0</v>
      </c>
      <c r="X307" s="199"/>
      <c r="Y307" s="199"/>
      <c r="Z307" s="152" t="str">
        <f t="shared" si="107"/>
        <v/>
      </c>
      <c r="AA307" s="150">
        <f t="shared" si="112"/>
        <v>0</v>
      </c>
      <c r="AB307" s="151">
        <f t="shared" si="113"/>
        <v>0</v>
      </c>
      <c r="AC307" s="199"/>
      <c r="AD307" s="199"/>
      <c r="AE307" s="151">
        <f t="shared" si="114"/>
        <v>0</v>
      </c>
      <c r="AF307" s="202"/>
      <c r="AG307" s="333"/>
      <c r="AH307" s="202"/>
      <c r="AI307" s="333"/>
      <c r="AJ307" s="202"/>
      <c r="AK307" s="333"/>
      <c r="AL307" s="151">
        <f t="shared" si="115"/>
        <v>0</v>
      </c>
      <c r="AM307" s="199"/>
      <c r="AN307" s="199"/>
      <c r="AO307" s="167">
        <f t="shared" si="98"/>
        <v>0</v>
      </c>
      <c r="AP307" s="167">
        <f t="shared" si="99"/>
        <v>0</v>
      </c>
      <c r="AQ307" s="152" t="str">
        <f t="shared" si="95"/>
        <v/>
      </c>
      <c r="AR307" s="207">
        <f t="shared" si="96"/>
        <v>0</v>
      </c>
      <c r="AS307" s="167">
        <f t="shared" si="108"/>
        <v>0</v>
      </c>
      <c r="AT307" s="167">
        <f>IFERROR((AR307/SUM('4_Структура пл.соб.'!$F$4:$F$6))*100,0)</f>
        <v>0</v>
      </c>
      <c r="AU307" s="207">
        <f>IFERROR(AF307+(SUM($AC307:$AD307)/100*($AE$14/$AB$14*100))/'4_Структура пл.соб.'!$B$7*'4_Структура пл.соб.'!$B$4,0)</f>
        <v>0</v>
      </c>
      <c r="AV307" s="167">
        <f>IFERROR(AU307/'5_Розрахунок тарифів'!$H$7,0)</f>
        <v>0</v>
      </c>
      <c r="AW307" s="167">
        <f>IFERROR((AU307/SUM('4_Структура пл.соб.'!$F$4:$F$6))*100,0)</f>
        <v>0</v>
      </c>
      <c r="AX307" s="207">
        <f>IFERROR(AH307+(SUM($AC307:$AD307)/100*($AE$14/$AB$14*100))/'4_Структура пл.соб.'!$B$7*'4_Структура пл.соб.'!$B$5,0)</f>
        <v>0</v>
      </c>
      <c r="AY307" s="167">
        <f>IFERROR(AX307/'5_Розрахунок тарифів'!$L$7,0)</f>
        <v>0</v>
      </c>
      <c r="AZ307" s="167">
        <f>IFERROR((AX307/SUM('4_Структура пл.соб.'!$F$4:$F$6))*100,0)</f>
        <v>0</v>
      </c>
      <c r="BA307" s="207">
        <f>IFERROR(AJ307+(SUM($AC307:$AD307)/100*($AE$14/$AB$14*100))/'4_Структура пл.соб.'!$B$7*'4_Структура пл.соб.'!$B$6,0)</f>
        <v>0</v>
      </c>
      <c r="BB307" s="167">
        <f>IFERROR(BA307/'5_Розрахунок тарифів'!$P$7,0)</f>
        <v>0</v>
      </c>
      <c r="BC307" s="167">
        <f>IFERROR((BA307/SUM('4_Структура пл.соб.'!$F$4:$F$6))*100,0)</f>
        <v>0</v>
      </c>
      <c r="BD307" s="167">
        <f t="shared" si="109"/>
        <v>0</v>
      </c>
      <c r="BE307" s="167">
        <f t="shared" si="110"/>
        <v>0</v>
      </c>
      <c r="BF307" s="203"/>
      <c r="BG307" s="203"/>
    </row>
    <row r="308" spans="1:59" s="118" customFormat="1" x14ac:dyDescent="0.25">
      <c r="A308" s="128" t="str">
        <f>IF(ISBLANK(B308),"",COUNTA($B$11:B308))</f>
        <v/>
      </c>
      <c r="B308" s="200"/>
      <c r="C308" s="150">
        <f t="shared" si="100"/>
        <v>0</v>
      </c>
      <c r="D308" s="151">
        <f t="shared" si="101"/>
        <v>0</v>
      </c>
      <c r="E308" s="199"/>
      <c r="F308" s="199"/>
      <c r="G308" s="151">
        <f t="shared" si="102"/>
        <v>0</v>
      </c>
      <c r="H308" s="199"/>
      <c r="I308" s="199"/>
      <c r="J308" s="199"/>
      <c r="K308" s="151">
        <f t="shared" si="111"/>
        <v>0</v>
      </c>
      <c r="L308" s="199"/>
      <c r="M308" s="199"/>
      <c r="N308" s="152" t="str">
        <f t="shared" si="103"/>
        <v/>
      </c>
      <c r="O308" s="150">
        <f t="shared" si="104"/>
        <v>0</v>
      </c>
      <c r="P308" s="151">
        <f t="shared" si="105"/>
        <v>0</v>
      </c>
      <c r="Q308" s="199"/>
      <c r="R308" s="199"/>
      <c r="S308" s="151">
        <f t="shared" si="106"/>
        <v>0</v>
      </c>
      <c r="T308" s="199"/>
      <c r="U308" s="199"/>
      <c r="V308" s="199"/>
      <c r="W308" s="151">
        <f t="shared" si="97"/>
        <v>0</v>
      </c>
      <c r="X308" s="199"/>
      <c r="Y308" s="199"/>
      <c r="Z308" s="152" t="str">
        <f t="shared" si="107"/>
        <v/>
      </c>
      <c r="AA308" s="150">
        <f t="shared" si="112"/>
        <v>0</v>
      </c>
      <c r="AB308" s="151">
        <f t="shared" si="113"/>
        <v>0</v>
      </c>
      <c r="AC308" s="199"/>
      <c r="AD308" s="199"/>
      <c r="AE308" s="151">
        <f t="shared" si="114"/>
        <v>0</v>
      </c>
      <c r="AF308" s="202"/>
      <c r="AG308" s="333"/>
      <c r="AH308" s="202"/>
      <c r="AI308" s="333"/>
      <c r="AJ308" s="202"/>
      <c r="AK308" s="333"/>
      <c r="AL308" s="151">
        <f t="shared" si="115"/>
        <v>0</v>
      </c>
      <c r="AM308" s="199"/>
      <c r="AN308" s="199"/>
      <c r="AO308" s="167">
        <f t="shared" si="98"/>
        <v>0</v>
      </c>
      <c r="AP308" s="167">
        <f t="shared" si="99"/>
        <v>0</v>
      </c>
      <c r="AQ308" s="152" t="str">
        <f t="shared" si="95"/>
        <v/>
      </c>
      <c r="AR308" s="207">
        <f t="shared" si="96"/>
        <v>0</v>
      </c>
      <c r="AS308" s="167">
        <f t="shared" si="108"/>
        <v>0</v>
      </c>
      <c r="AT308" s="167">
        <f>IFERROR((AR308/SUM('4_Структура пл.соб.'!$F$4:$F$6))*100,0)</f>
        <v>0</v>
      </c>
      <c r="AU308" s="207">
        <f>IFERROR(AF308+(SUM($AC308:$AD308)/100*($AE$14/$AB$14*100))/'4_Структура пл.соб.'!$B$7*'4_Структура пл.соб.'!$B$4,0)</f>
        <v>0</v>
      </c>
      <c r="AV308" s="167">
        <f>IFERROR(AU308/'5_Розрахунок тарифів'!$H$7,0)</f>
        <v>0</v>
      </c>
      <c r="AW308" s="167">
        <f>IFERROR((AU308/SUM('4_Структура пл.соб.'!$F$4:$F$6))*100,0)</f>
        <v>0</v>
      </c>
      <c r="AX308" s="207">
        <f>IFERROR(AH308+(SUM($AC308:$AD308)/100*($AE$14/$AB$14*100))/'4_Структура пл.соб.'!$B$7*'4_Структура пл.соб.'!$B$5,0)</f>
        <v>0</v>
      </c>
      <c r="AY308" s="167">
        <f>IFERROR(AX308/'5_Розрахунок тарифів'!$L$7,0)</f>
        <v>0</v>
      </c>
      <c r="AZ308" s="167">
        <f>IFERROR((AX308/SUM('4_Структура пл.соб.'!$F$4:$F$6))*100,0)</f>
        <v>0</v>
      </c>
      <c r="BA308" s="207">
        <f>IFERROR(AJ308+(SUM($AC308:$AD308)/100*($AE$14/$AB$14*100))/'4_Структура пл.соб.'!$B$7*'4_Структура пл.соб.'!$B$6,0)</f>
        <v>0</v>
      </c>
      <c r="BB308" s="167">
        <f>IFERROR(BA308/'5_Розрахунок тарифів'!$P$7,0)</f>
        <v>0</v>
      </c>
      <c r="BC308" s="167">
        <f>IFERROR((BA308/SUM('4_Структура пл.соб.'!$F$4:$F$6))*100,0)</f>
        <v>0</v>
      </c>
      <c r="BD308" s="167">
        <f t="shared" si="109"/>
        <v>0</v>
      </c>
      <c r="BE308" s="167">
        <f t="shared" si="110"/>
        <v>0</v>
      </c>
      <c r="BF308" s="203"/>
      <c r="BG308" s="203"/>
    </row>
    <row r="309" spans="1:59" s="118" customFormat="1" x14ac:dyDescent="0.25">
      <c r="A309" s="128" t="str">
        <f>IF(ISBLANK(B309),"",COUNTA($B$11:B309))</f>
        <v/>
      </c>
      <c r="B309" s="200"/>
      <c r="C309" s="150">
        <f t="shared" si="100"/>
        <v>0</v>
      </c>
      <c r="D309" s="151">
        <f t="shared" si="101"/>
        <v>0</v>
      </c>
      <c r="E309" s="199"/>
      <c r="F309" s="199"/>
      <c r="G309" s="151">
        <f t="shared" si="102"/>
        <v>0</v>
      </c>
      <c r="H309" s="199"/>
      <c r="I309" s="199"/>
      <c r="J309" s="199"/>
      <c r="K309" s="151">
        <f t="shared" si="111"/>
        <v>0</v>
      </c>
      <c r="L309" s="199"/>
      <c r="M309" s="199"/>
      <c r="N309" s="152" t="str">
        <f t="shared" si="103"/>
        <v/>
      </c>
      <c r="O309" s="150">
        <f t="shared" si="104"/>
        <v>0</v>
      </c>
      <c r="P309" s="151">
        <f t="shared" si="105"/>
        <v>0</v>
      </c>
      <c r="Q309" s="199"/>
      <c r="R309" s="199"/>
      <c r="S309" s="151">
        <f t="shared" si="106"/>
        <v>0</v>
      </c>
      <c r="T309" s="199"/>
      <c r="U309" s="199"/>
      <c r="V309" s="199"/>
      <c r="W309" s="151">
        <f t="shared" si="97"/>
        <v>0</v>
      </c>
      <c r="X309" s="199"/>
      <c r="Y309" s="199"/>
      <c r="Z309" s="152" t="str">
        <f t="shared" si="107"/>
        <v/>
      </c>
      <c r="AA309" s="150">
        <f t="shared" si="112"/>
        <v>0</v>
      </c>
      <c r="AB309" s="151">
        <f t="shared" si="113"/>
        <v>0</v>
      </c>
      <c r="AC309" s="199"/>
      <c r="AD309" s="199"/>
      <c r="AE309" s="151">
        <f t="shared" si="114"/>
        <v>0</v>
      </c>
      <c r="AF309" s="202"/>
      <c r="AG309" s="333"/>
      <c r="AH309" s="202"/>
      <c r="AI309" s="333"/>
      <c r="AJ309" s="202"/>
      <c r="AK309" s="333"/>
      <c r="AL309" s="151">
        <f t="shared" si="115"/>
        <v>0</v>
      </c>
      <c r="AM309" s="199"/>
      <c r="AN309" s="199"/>
      <c r="AO309" s="167">
        <f t="shared" si="98"/>
        <v>0</v>
      </c>
      <c r="AP309" s="167">
        <f t="shared" si="99"/>
        <v>0</v>
      </c>
      <c r="AQ309" s="152" t="str">
        <f t="shared" si="95"/>
        <v/>
      </c>
      <c r="AR309" s="207">
        <f t="shared" si="96"/>
        <v>0</v>
      </c>
      <c r="AS309" s="167">
        <f t="shared" si="108"/>
        <v>0</v>
      </c>
      <c r="AT309" s="167">
        <f>IFERROR((AR309/SUM('4_Структура пл.соб.'!$F$4:$F$6))*100,0)</f>
        <v>0</v>
      </c>
      <c r="AU309" s="207">
        <f>IFERROR(AF309+(SUM($AC309:$AD309)/100*($AE$14/$AB$14*100))/'4_Структура пл.соб.'!$B$7*'4_Структура пл.соб.'!$B$4,0)</f>
        <v>0</v>
      </c>
      <c r="AV309" s="167">
        <f>IFERROR(AU309/'5_Розрахунок тарифів'!$H$7,0)</f>
        <v>0</v>
      </c>
      <c r="AW309" s="167">
        <f>IFERROR((AU309/SUM('4_Структура пл.соб.'!$F$4:$F$6))*100,0)</f>
        <v>0</v>
      </c>
      <c r="AX309" s="207">
        <f>IFERROR(AH309+(SUM($AC309:$AD309)/100*($AE$14/$AB$14*100))/'4_Структура пл.соб.'!$B$7*'4_Структура пл.соб.'!$B$5,0)</f>
        <v>0</v>
      </c>
      <c r="AY309" s="167">
        <f>IFERROR(AX309/'5_Розрахунок тарифів'!$L$7,0)</f>
        <v>0</v>
      </c>
      <c r="AZ309" s="167">
        <f>IFERROR((AX309/SUM('4_Структура пл.соб.'!$F$4:$F$6))*100,0)</f>
        <v>0</v>
      </c>
      <c r="BA309" s="207">
        <f>IFERROR(AJ309+(SUM($AC309:$AD309)/100*($AE$14/$AB$14*100))/'4_Структура пл.соб.'!$B$7*'4_Структура пл.соб.'!$B$6,0)</f>
        <v>0</v>
      </c>
      <c r="BB309" s="167">
        <f>IFERROR(BA309/'5_Розрахунок тарифів'!$P$7,0)</f>
        <v>0</v>
      </c>
      <c r="BC309" s="167">
        <f>IFERROR((BA309/SUM('4_Структура пл.соб.'!$F$4:$F$6))*100,0)</f>
        <v>0</v>
      </c>
      <c r="BD309" s="167">
        <f t="shared" si="109"/>
        <v>0</v>
      </c>
      <c r="BE309" s="167">
        <f t="shared" si="110"/>
        <v>0</v>
      </c>
      <c r="BF309" s="203"/>
      <c r="BG309" s="203"/>
    </row>
    <row r="310" spans="1:59" s="118" customFormat="1" x14ac:dyDescent="0.25">
      <c r="A310" s="128" t="str">
        <f>IF(ISBLANK(B310),"",COUNTA($B$11:B310))</f>
        <v/>
      </c>
      <c r="B310" s="200"/>
      <c r="C310" s="150">
        <f t="shared" si="100"/>
        <v>0</v>
      </c>
      <c r="D310" s="151">
        <f t="shared" si="101"/>
        <v>0</v>
      </c>
      <c r="E310" s="199"/>
      <c r="F310" s="199"/>
      <c r="G310" s="151">
        <f t="shared" si="102"/>
        <v>0</v>
      </c>
      <c r="H310" s="199"/>
      <c r="I310" s="199"/>
      <c r="J310" s="199"/>
      <c r="K310" s="151">
        <f t="shared" si="111"/>
        <v>0</v>
      </c>
      <c r="L310" s="199"/>
      <c r="M310" s="199"/>
      <c r="N310" s="152" t="str">
        <f t="shared" si="103"/>
        <v/>
      </c>
      <c r="O310" s="150">
        <f t="shared" si="104"/>
        <v>0</v>
      </c>
      <c r="P310" s="151">
        <f t="shared" si="105"/>
        <v>0</v>
      </c>
      <c r="Q310" s="199"/>
      <c r="R310" s="199"/>
      <c r="S310" s="151">
        <f t="shared" si="106"/>
        <v>0</v>
      </c>
      <c r="T310" s="199"/>
      <c r="U310" s="199"/>
      <c r="V310" s="199"/>
      <c r="W310" s="151">
        <f t="shared" si="97"/>
        <v>0</v>
      </c>
      <c r="X310" s="199"/>
      <c r="Y310" s="199"/>
      <c r="Z310" s="152" t="str">
        <f t="shared" si="107"/>
        <v/>
      </c>
      <c r="AA310" s="150">
        <f t="shared" si="112"/>
        <v>0</v>
      </c>
      <c r="AB310" s="151">
        <f t="shared" si="113"/>
        <v>0</v>
      </c>
      <c r="AC310" s="199"/>
      <c r="AD310" s="199"/>
      <c r="AE310" s="151">
        <f t="shared" si="114"/>
        <v>0</v>
      </c>
      <c r="AF310" s="202"/>
      <c r="AG310" s="333"/>
      <c r="AH310" s="202"/>
      <c r="AI310" s="333"/>
      <c r="AJ310" s="202"/>
      <c r="AK310" s="333"/>
      <c r="AL310" s="151">
        <f t="shared" si="115"/>
        <v>0</v>
      </c>
      <c r="AM310" s="199"/>
      <c r="AN310" s="199"/>
      <c r="AO310" s="167">
        <f t="shared" si="98"/>
        <v>0</v>
      </c>
      <c r="AP310" s="167">
        <f t="shared" si="99"/>
        <v>0</v>
      </c>
      <c r="AQ310" s="152" t="str">
        <f t="shared" si="95"/>
        <v/>
      </c>
      <c r="AR310" s="207">
        <f t="shared" si="96"/>
        <v>0</v>
      </c>
      <c r="AS310" s="167">
        <f t="shared" si="108"/>
        <v>0</v>
      </c>
      <c r="AT310" s="167">
        <f>IFERROR((AR310/SUM('4_Структура пл.соб.'!$F$4:$F$6))*100,0)</f>
        <v>0</v>
      </c>
      <c r="AU310" s="207">
        <f>IFERROR(AF310+(SUM($AC310:$AD310)/100*($AE$14/$AB$14*100))/'4_Структура пл.соб.'!$B$7*'4_Структура пл.соб.'!$B$4,0)</f>
        <v>0</v>
      </c>
      <c r="AV310" s="167">
        <f>IFERROR(AU310/'5_Розрахунок тарифів'!$H$7,0)</f>
        <v>0</v>
      </c>
      <c r="AW310" s="167">
        <f>IFERROR((AU310/SUM('4_Структура пл.соб.'!$F$4:$F$6))*100,0)</f>
        <v>0</v>
      </c>
      <c r="AX310" s="207">
        <f>IFERROR(AH310+(SUM($AC310:$AD310)/100*($AE$14/$AB$14*100))/'4_Структура пл.соб.'!$B$7*'4_Структура пл.соб.'!$B$5,0)</f>
        <v>0</v>
      </c>
      <c r="AY310" s="167">
        <f>IFERROR(AX310/'5_Розрахунок тарифів'!$L$7,0)</f>
        <v>0</v>
      </c>
      <c r="AZ310" s="167">
        <f>IFERROR((AX310/SUM('4_Структура пл.соб.'!$F$4:$F$6))*100,0)</f>
        <v>0</v>
      </c>
      <c r="BA310" s="207">
        <f>IFERROR(AJ310+(SUM($AC310:$AD310)/100*($AE$14/$AB$14*100))/'4_Структура пл.соб.'!$B$7*'4_Структура пл.соб.'!$B$6,0)</f>
        <v>0</v>
      </c>
      <c r="BB310" s="167">
        <f>IFERROR(BA310/'5_Розрахунок тарифів'!$P$7,0)</f>
        <v>0</v>
      </c>
      <c r="BC310" s="167">
        <f>IFERROR((BA310/SUM('4_Структура пл.соб.'!$F$4:$F$6))*100,0)</f>
        <v>0</v>
      </c>
      <c r="BD310" s="167">
        <f t="shared" si="109"/>
        <v>0</v>
      </c>
      <c r="BE310" s="167">
        <f t="shared" si="110"/>
        <v>0</v>
      </c>
      <c r="BF310" s="203"/>
      <c r="BG310" s="203"/>
    </row>
    <row r="311" spans="1:59" s="118" customFormat="1" x14ac:dyDescent="0.25">
      <c r="A311" s="128" t="str">
        <f>IF(ISBLANK(B311),"",COUNTA($B$11:B311))</f>
        <v/>
      </c>
      <c r="B311" s="200"/>
      <c r="C311" s="150">
        <f t="shared" si="100"/>
        <v>0</v>
      </c>
      <c r="D311" s="151">
        <f t="shared" si="101"/>
        <v>0</v>
      </c>
      <c r="E311" s="199"/>
      <c r="F311" s="199"/>
      <c r="G311" s="151">
        <f t="shared" si="102"/>
        <v>0</v>
      </c>
      <c r="H311" s="199"/>
      <c r="I311" s="199"/>
      <c r="J311" s="199"/>
      <c r="K311" s="151">
        <f t="shared" si="111"/>
        <v>0</v>
      </c>
      <c r="L311" s="199"/>
      <c r="M311" s="199"/>
      <c r="N311" s="152" t="str">
        <f t="shared" si="103"/>
        <v/>
      </c>
      <c r="O311" s="150">
        <f t="shared" si="104"/>
        <v>0</v>
      </c>
      <c r="P311" s="151">
        <f t="shared" si="105"/>
        <v>0</v>
      </c>
      <c r="Q311" s="199"/>
      <c r="R311" s="199"/>
      <c r="S311" s="151">
        <f t="shared" si="106"/>
        <v>0</v>
      </c>
      <c r="T311" s="199"/>
      <c r="U311" s="199"/>
      <c r="V311" s="199"/>
      <c r="W311" s="151">
        <f t="shared" si="97"/>
        <v>0</v>
      </c>
      <c r="X311" s="199"/>
      <c r="Y311" s="199"/>
      <c r="Z311" s="152" t="str">
        <f t="shared" si="107"/>
        <v/>
      </c>
      <c r="AA311" s="150">
        <f t="shared" si="112"/>
        <v>0</v>
      </c>
      <c r="AB311" s="151">
        <f t="shared" si="113"/>
        <v>0</v>
      </c>
      <c r="AC311" s="199"/>
      <c r="AD311" s="199"/>
      <c r="AE311" s="151">
        <f t="shared" si="114"/>
        <v>0</v>
      </c>
      <c r="AF311" s="202"/>
      <c r="AG311" s="333"/>
      <c r="AH311" s="202"/>
      <c r="AI311" s="333"/>
      <c r="AJ311" s="202"/>
      <c r="AK311" s="333"/>
      <c r="AL311" s="151">
        <f t="shared" si="115"/>
        <v>0</v>
      </c>
      <c r="AM311" s="199"/>
      <c r="AN311" s="199"/>
      <c r="AO311" s="167">
        <f t="shared" si="98"/>
        <v>0</v>
      </c>
      <c r="AP311" s="167">
        <f t="shared" si="99"/>
        <v>0</v>
      </c>
      <c r="AQ311" s="152" t="str">
        <f t="shared" si="95"/>
        <v/>
      </c>
      <c r="AR311" s="207">
        <f t="shared" si="96"/>
        <v>0</v>
      </c>
      <c r="AS311" s="167">
        <f t="shared" si="108"/>
        <v>0</v>
      </c>
      <c r="AT311" s="167">
        <f>IFERROR((AR311/SUM('4_Структура пл.соб.'!$F$4:$F$6))*100,0)</f>
        <v>0</v>
      </c>
      <c r="AU311" s="207">
        <f>IFERROR(AF311+(SUM($AC311:$AD311)/100*($AE$14/$AB$14*100))/'4_Структура пл.соб.'!$B$7*'4_Структура пл.соб.'!$B$4,0)</f>
        <v>0</v>
      </c>
      <c r="AV311" s="167">
        <f>IFERROR(AU311/'5_Розрахунок тарифів'!$H$7,0)</f>
        <v>0</v>
      </c>
      <c r="AW311" s="167">
        <f>IFERROR((AU311/SUM('4_Структура пл.соб.'!$F$4:$F$6))*100,0)</f>
        <v>0</v>
      </c>
      <c r="AX311" s="207">
        <f>IFERROR(AH311+(SUM($AC311:$AD311)/100*($AE$14/$AB$14*100))/'4_Структура пл.соб.'!$B$7*'4_Структура пл.соб.'!$B$5,0)</f>
        <v>0</v>
      </c>
      <c r="AY311" s="167">
        <f>IFERROR(AX311/'5_Розрахунок тарифів'!$L$7,0)</f>
        <v>0</v>
      </c>
      <c r="AZ311" s="167">
        <f>IFERROR((AX311/SUM('4_Структура пл.соб.'!$F$4:$F$6))*100,0)</f>
        <v>0</v>
      </c>
      <c r="BA311" s="207">
        <f>IFERROR(AJ311+(SUM($AC311:$AD311)/100*($AE$14/$AB$14*100))/'4_Структура пл.соб.'!$B$7*'4_Структура пл.соб.'!$B$6,0)</f>
        <v>0</v>
      </c>
      <c r="BB311" s="167">
        <f>IFERROR(BA311/'5_Розрахунок тарифів'!$P$7,0)</f>
        <v>0</v>
      </c>
      <c r="BC311" s="167">
        <f>IFERROR((BA311/SUM('4_Структура пл.соб.'!$F$4:$F$6))*100,0)</f>
        <v>0</v>
      </c>
      <c r="BD311" s="167">
        <f t="shared" si="109"/>
        <v>0</v>
      </c>
      <c r="BE311" s="167">
        <f t="shared" si="110"/>
        <v>0</v>
      </c>
      <c r="BF311" s="203"/>
      <c r="BG311" s="203"/>
    </row>
    <row r="312" spans="1:59" s="118" customFormat="1" x14ac:dyDescent="0.25">
      <c r="A312" s="128" t="str">
        <f>IF(ISBLANK(B312),"",COUNTA($B$11:B312))</f>
        <v/>
      </c>
      <c r="B312" s="200"/>
      <c r="C312" s="150">
        <f t="shared" si="100"/>
        <v>0</v>
      </c>
      <c r="D312" s="151">
        <f t="shared" si="101"/>
        <v>0</v>
      </c>
      <c r="E312" s="199"/>
      <c r="F312" s="199"/>
      <c r="G312" s="151">
        <f t="shared" si="102"/>
        <v>0</v>
      </c>
      <c r="H312" s="199"/>
      <c r="I312" s="199"/>
      <c r="J312" s="199"/>
      <c r="K312" s="151">
        <f t="shared" si="111"/>
        <v>0</v>
      </c>
      <c r="L312" s="199"/>
      <c r="M312" s="199"/>
      <c r="N312" s="152" t="str">
        <f t="shared" si="103"/>
        <v/>
      </c>
      <c r="O312" s="150">
        <f t="shared" si="104"/>
        <v>0</v>
      </c>
      <c r="P312" s="151">
        <f t="shared" si="105"/>
        <v>0</v>
      </c>
      <c r="Q312" s="199"/>
      <c r="R312" s="199"/>
      <c r="S312" s="151">
        <f t="shared" si="106"/>
        <v>0</v>
      </c>
      <c r="T312" s="199"/>
      <c r="U312" s="199"/>
      <c r="V312" s="199"/>
      <c r="W312" s="151">
        <f t="shared" si="97"/>
        <v>0</v>
      </c>
      <c r="X312" s="199"/>
      <c r="Y312" s="199"/>
      <c r="Z312" s="152" t="str">
        <f t="shared" si="107"/>
        <v/>
      </c>
      <c r="AA312" s="150">
        <f t="shared" si="112"/>
        <v>0</v>
      </c>
      <c r="AB312" s="151">
        <f t="shared" si="113"/>
        <v>0</v>
      </c>
      <c r="AC312" s="199"/>
      <c r="AD312" s="199"/>
      <c r="AE312" s="151">
        <f t="shared" si="114"/>
        <v>0</v>
      </c>
      <c r="AF312" s="202"/>
      <c r="AG312" s="333"/>
      <c r="AH312" s="202"/>
      <c r="AI312" s="333"/>
      <c r="AJ312" s="202"/>
      <c r="AK312" s="333"/>
      <c r="AL312" s="151">
        <f t="shared" si="115"/>
        <v>0</v>
      </c>
      <c r="AM312" s="199"/>
      <c r="AN312" s="199"/>
      <c r="AO312" s="167">
        <f t="shared" si="98"/>
        <v>0</v>
      </c>
      <c r="AP312" s="167">
        <f t="shared" si="99"/>
        <v>0</v>
      </c>
      <c r="AQ312" s="152" t="str">
        <f t="shared" si="95"/>
        <v/>
      </c>
      <c r="AR312" s="207">
        <f t="shared" si="96"/>
        <v>0</v>
      </c>
      <c r="AS312" s="167">
        <f t="shared" si="108"/>
        <v>0</v>
      </c>
      <c r="AT312" s="167">
        <f>IFERROR((AR312/SUM('4_Структура пл.соб.'!$F$4:$F$6))*100,0)</f>
        <v>0</v>
      </c>
      <c r="AU312" s="207">
        <f>IFERROR(AF312+(SUM($AC312:$AD312)/100*($AE$14/$AB$14*100))/'4_Структура пл.соб.'!$B$7*'4_Структура пл.соб.'!$B$4,0)</f>
        <v>0</v>
      </c>
      <c r="AV312" s="167">
        <f>IFERROR(AU312/'5_Розрахунок тарифів'!$H$7,0)</f>
        <v>0</v>
      </c>
      <c r="AW312" s="167">
        <f>IFERROR((AU312/SUM('4_Структура пл.соб.'!$F$4:$F$6))*100,0)</f>
        <v>0</v>
      </c>
      <c r="AX312" s="207">
        <f>IFERROR(AH312+(SUM($AC312:$AD312)/100*($AE$14/$AB$14*100))/'4_Структура пл.соб.'!$B$7*'4_Структура пл.соб.'!$B$5,0)</f>
        <v>0</v>
      </c>
      <c r="AY312" s="167">
        <f>IFERROR(AX312/'5_Розрахунок тарифів'!$L$7,0)</f>
        <v>0</v>
      </c>
      <c r="AZ312" s="167">
        <f>IFERROR((AX312/SUM('4_Структура пл.соб.'!$F$4:$F$6))*100,0)</f>
        <v>0</v>
      </c>
      <c r="BA312" s="207">
        <f>IFERROR(AJ312+(SUM($AC312:$AD312)/100*($AE$14/$AB$14*100))/'4_Структура пл.соб.'!$B$7*'4_Структура пл.соб.'!$B$6,0)</f>
        <v>0</v>
      </c>
      <c r="BB312" s="167">
        <f>IFERROR(BA312/'5_Розрахунок тарифів'!$P$7,0)</f>
        <v>0</v>
      </c>
      <c r="BC312" s="167">
        <f>IFERROR((BA312/SUM('4_Структура пл.соб.'!$F$4:$F$6))*100,0)</f>
        <v>0</v>
      </c>
      <c r="BD312" s="167">
        <f t="shared" si="109"/>
        <v>0</v>
      </c>
      <c r="BE312" s="167">
        <f t="shared" si="110"/>
        <v>0</v>
      </c>
      <c r="BF312" s="203"/>
      <c r="BG312" s="203"/>
    </row>
    <row r="313" spans="1:59" s="118" customFormat="1" x14ac:dyDescent="0.25">
      <c r="A313" s="128" t="str">
        <f>IF(ISBLANK(B313),"",COUNTA($B$11:B313))</f>
        <v/>
      </c>
      <c r="B313" s="200"/>
      <c r="C313" s="150">
        <f t="shared" si="100"/>
        <v>0</v>
      </c>
      <c r="D313" s="151">
        <f t="shared" si="101"/>
        <v>0</v>
      </c>
      <c r="E313" s="199"/>
      <c r="F313" s="199"/>
      <c r="G313" s="151">
        <f t="shared" si="102"/>
        <v>0</v>
      </c>
      <c r="H313" s="199"/>
      <c r="I313" s="199"/>
      <c r="J313" s="199"/>
      <c r="K313" s="151">
        <f t="shared" si="111"/>
        <v>0</v>
      </c>
      <c r="L313" s="199"/>
      <c r="M313" s="199"/>
      <c r="N313" s="152" t="str">
        <f t="shared" si="103"/>
        <v/>
      </c>
      <c r="O313" s="150">
        <f t="shared" si="104"/>
        <v>0</v>
      </c>
      <c r="P313" s="151">
        <f t="shared" si="105"/>
        <v>0</v>
      </c>
      <c r="Q313" s="199"/>
      <c r="R313" s="199"/>
      <c r="S313" s="151">
        <f t="shared" si="106"/>
        <v>0</v>
      </c>
      <c r="T313" s="199"/>
      <c r="U313" s="199"/>
      <c r="V313" s="199"/>
      <c r="W313" s="151">
        <f t="shared" si="97"/>
        <v>0</v>
      </c>
      <c r="X313" s="199"/>
      <c r="Y313" s="199"/>
      <c r="Z313" s="152" t="str">
        <f t="shared" si="107"/>
        <v/>
      </c>
      <c r="AA313" s="150">
        <f t="shared" si="112"/>
        <v>0</v>
      </c>
      <c r="AB313" s="151">
        <f t="shared" si="113"/>
        <v>0</v>
      </c>
      <c r="AC313" s="199"/>
      <c r="AD313" s="199"/>
      <c r="AE313" s="151">
        <f t="shared" si="114"/>
        <v>0</v>
      </c>
      <c r="AF313" s="202"/>
      <c r="AG313" s="333"/>
      <c r="AH313" s="202"/>
      <c r="AI313" s="333"/>
      <c r="AJ313" s="202"/>
      <c r="AK313" s="333"/>
      <c r="AL313" s="151">
        <f t="shared" si="115"/>
        <v>0</v>
      </c>
      <c r="AM313" s="199"/>
      <c r="AN313" s="199"/>
      <c r="AO313" s="167">
        <f t="shared" si="98"/>
        <v>0</v>
      </c>
      <c r="AP313" s="167">
        <f t="shared" si="99"/>
        <v>0</v>
      </c>
      <c r="AQ313" s="152" t="str">
        <f t="shared" si="95"/>
        <v/>
      </c>
      <c r="AR313" s="207">
        <f t="shared" si="96"/>
        <v>0</v>
      </c>
      <c r="AS313" s="167">
        <f t="shared" si="108"/>
        <v>0</v>
      </c>
      <c r="AT313" s="167">
        <f>IFERROR((AR313/SUM('4_Структура пл.соб.'!$F$4:$F$6))*100,0)</f>
        <v>0</v>
      </c>
      <c r="AU313" s="207">
        <f>IFERROR(AF313+(SUM($AC313:$AD313)/100*($AE$14/$AB$14*100))/'4_Структура пл.соб.'!$B$7*'4_Структура пл.соб.'!$B$4,0)</f>
        <v>0</v>
      </c>
      <c r="AV313" s="167">
        <f>IFERROR(AU313/'5_Розрахунок тарифів'!$H$7,0)</f>
        <v>0</v>
      </c>
      <c r="AW313" s="167">
        <f>IFERROR((AU313/SUM('4_Структура пл.соб.'!$F$4:$F$6))*100,0)</f>
        <v>0</v>
      </c>
      <c r="AX313" s="207">
        <f>IFERROR(AH313+(SUM($AC313:$AD313)/100*($AE$14/$AB$14*100))/'4_Структура пл.соб.'!$B$7*'4_Структура пл.соб.'!$B$5,0)</f>
        <v>0</v>
      </c>
      <c r="AY313" s="167">
        <f>IFERROR(AX313/'5_Розрахунок тарифів'!$L$7,0)</f>
        <v>0</v>
      </c>
      <c r="AZ313" s="167">
        <f>IFERROR((AX313/SUM('4_Структура пл.соб.'!$F$4:$F$6))*100,0)</f>
        <v>0</v>
      </c>
      <c r="BA313" s="207">
        <f>IFERROR(AJ313+(SUM($AC313:$AD313)/100*($AE$14/$AB$14*100))/'4_Структура пл.соб.'!$B$7*'4_Структура пл.соб.'!$B$6,0)</f>
        <v>0</v>
      </c>
      <c r="BB313" s="167">
        <f>IFERROR(BA313/'5_Розрахунок тарифів'!$P$7,0)</f>
        <v>0</v>
      </c>
      <c r="BC313" s="167">
        <f>IFERROR((BA313/SUM('4_Структура пл.соб.'!$F$4:$F$6))*100,0)</f>
        <v>0</v>
      </c>
      <c r="BD313" s="167">
        <f t="shared" si="109"/>
        <v>0</v>
      </c>
      <c r="BE313" s="167">
        <f t="shared" si="110"/>
        <v>0</v>
      </c>
      <c r="BF313" s="203"/>
      <c r="BG313" s="203"/>
    </row>
    <row r="314" spans="1:59" s="118" customFormat="1" x14ac:dyDescent="0.25">
      <c r="A314" s="128" t="str">
        <f>IF(ISBLANK(B314),"",COUNTA($B$11:B314))</f>
        <v/>
      </c>
      <c r="B314" s="200"/>
      <c r="C314" s="150">
        <f t="shared" si="100"/>
        <v>0</v>
      </c>
      <c r="D314" s="151">
        <f t="shared" si="101"/>
        <v>0</v>
      </c>
      <c r="E314" s="199"/>
      <c r="F314" s="199"/>
      <c r="G314" s="151">
        <f t="shared" si="102"/>
        <v>0</v>
      </c>
      <c r="H314" s="199"/>
      <c r="I314" s="199"/>
      <c r="J314" s="199"/>
      <c r="K314" s="151">
        <f t="shared" si="111"/>
        <v>0</v>
      </c>
      <c r="L314" s="199"/>
      <c r="M314" s="199"/>
      <c r="N314" s="152" t="str">
        <f t="shared" si="103"/>
        <v/>
      </c>
      <c r="O314" s="150">
        <f t="shared" si="104"/>
        <v>0</v>
      </c>
      <c r="P314" s="151">
        <f t="shared" si="105"/>
        <v>0</v>
      </c>
      <c r="Q314" s="199"/>
      <c r="R314" s="199"/>
      <c r="S314" s="151">
        <f t="shared" si="106"/>
        <v>0</v>
      </c>
      <c r="T314" s="199"/>
      <c r="U314" s="199"/>
      <c r="V314" s="199"/>
      <c r="W314" s="151">
        <f t="shared" si="97"/>
        <v>0</v>
      </c>
      <c r="X314" s="199"/>
      <c r="Y314" s="199"/>
      <c r="Z314" s="152" t="str">
        <f t="shared" si="107"/>
        <v/>
      </c>
      <c r="AA314" s="150">
        <f t="shared" si="112"/>
        <v>0</v>
      </c>
      <c r="AB314" s="151">
        <f t="shared" si="113"/>
        <v>0</v>
      </c>
      <c r="AC314" s="199"/>
      <c r="AD314" s="199"/>
      <c r="AE314" s="151">
        <f t="shared" si="114"/>
        <v>0</v>
      </c>
      <c r="AF314" s="202"/>
      <c r="AG314" s="333"/>
      <c r="AH314" s="202"/>
      <c r="AI314" s="333"/>
      <c r="AJ314" s="202"/>
      <c r="AK314" s="333"/>
      <c r="AL314" s="151">
        <f t="shared" si="115"/>
        <v>0</v>
      </c>
      <c r="AM314" s="199"/>
      <c r="AN314" s="199"/>
      <c r="AO314" s="167">
        <f t="shared" si="98"/>
        <v>0</v>
      </c>
      <c r="AP314" s="167">
        <f t="shared" si="99"/>
        <v>0</v>
      </c>
      <c r="AQ314" s="152" t="str">
        <f t="shared" si="95"/>
        <v/>
      </c>
      <c r="AR314" s="207">
        <f t="shared" si="96"/>
        <v>0</v>
      </c>
      <c r="AS314" s="167">
        <f t="shared" si="108"/>
        <v>0</v>
      </c>
      <c r="AT314" s="167">
        <f>IFERROR((AR314/SUM('4_Структура пл.соб.'!$F$4:$F$6))*100,0)</f>
        <v>0</v>
      </c>
      <c r="AU314" s="207">
        <f>IFERROR(AF314+(SUM($AC314:$AD314)/100*($AE$14/$AB$14*100))/'4_Структура пл.соб.'!$B$7*'4_Структура пл.соб.'!$B$4,0)</f>
        <v>0</v>
      </c>
      <c r="AV314" s="167">
        <f>IFERROR(AU314/'5_Розрахунок тарифів'!$H$7,0)</f>
        <v>0</v>
      </c>
      <c r="AW314" s="167">
        <f>IFERROR((AU314/SUM('4_Структура пл.соб.'!$F$4:$F$6))*100,0)</f>
        <v>0</v>
      </c>
      <c r="AX314" s="207">
        <f>IFERROR(AH314+(SUM($AC314:$AD314)/100*($AE$14/$AB$14*100))/'4_Структура пл.соб.'!$B$7*'4_Структура пл.соб.'!$B$5,0)</f>
        <v>0</v>
      </c>
      <c r="AY314" s="167">
        <f>IFERROR(AX314/'5_Розрахунок тарифів'!$L$7,0)</f>
        <v>0</v>
      </c>
      <c r="AZ314" s="167">
        <f>IFERROR((AX314/SUM('4_Структура пл.соб.'!$F$4:$F$6))*100,0)</f>
        <v>0</v>
      </c>
      <c r="BA314" s="207">
        <f>IFERROR(AJ314+(SUM($AC314:$AD314)/100*($AE$14/$AB$14*100))/'4_Структура пл.соб.'!$B$7*'4_Структура пл.соб.'!$B$6,0)</f>
        <v>0</v>
      </c>
      <c r="BB314" s="167">
        <f>IFERROR(BA314/'5_Розрахунок тарифів'!$P$7,0)</f>
        <v>0</v>
      </c>
      <c r="BC314" s="167">
        <f>IFERROR((BA314/SUM('4_Структура пл.соб.'!$F$4:$F$6))*100,0)</f>
        <v>0</v>
      </c>
      <c r="BD314" s="167">
        <f t="shared" si="109"/>
        <v>0</v>
      </c>
      <c r="BE314" s="167">
        <f t="shared" si="110"/>
        <v>0</v>
      </c>
      <c r="BF314" s="203"/>
      <c r="BG314" s="203"/>
    </row>
    <row r="315" spans="1:59" s="118" customFormat="1" x14ac:dyDescent="0.25">
      <c r="A315" s="128" t="str">
        <f>IF(ISBLANK(B315),"",COUNTA($B$11:B315))</f>
        <v/>
      </c>
      <c r="B315" s="200"/>
      <c r="C315" s="150">
        <f t="shared" si="100"/>
        <v>0</v>
      </c>
      <c r="D315" s="151">
        <f t="shared" si="101"/>
        <v>0</v>
      </c>
      <c r="E315" s="199"/>
      <c r="F315" s="199"/>
      <c r="G315" s="151">
        <f t="shared" si="102"/>
        <v>0</v>
      </c>
      <c r="H315" s="199"/>
      <c r="I315" s="199"/>
      <c r="J315" s="199"/>
      <c r="K315" s="151">
        <f t="shared" si="111"/>
        <v>0</v>
      </c>
      <c r="L315" s="199"/>
      <c r="M315" s="199"/>
      <c r="N315" s="152" t="str">
        <f t="shared" si="103"/>
        <v/>
      </c>
      <c r="O315" s="150">
        <f t="shared" si="104"/>
        <v>0</v>
      </c>
      <c r="P315" s="151">
        <f t="shared" si="105"/>
        <v>0</v>
      </c>
      <c r="Q315" s="199"/>
      <c r="R315" s="199"/>
      <c r="S315" s="151">
        <f t="shared" si="106"/>
        <v>0</v>
      </c>
      <c r="T315" s="199"/>
      <c r="U315" s="199"/>
      <c r="V315" s="199"/>
      <c r="W315" s="151">
        <f t="shared" si="97"/>
        <v>0</v>
      </c>
      <c r="X315" s="199"/>
      <c r="Y315" s="199"/>
      <c r="Z315" s="152" t="str">
        <f t="shared" si="107"/>
        <v/>
      </c>
      <c r="AA315" s="150">
        <f t="shared" si="112"/>
        <v>0</v>
      </c>
      <c r="AB315" s="151">
        <f t="shared" si="113"/>
        <v>0</v>
      </c>
      <c r="AC315" s="199"/>
      <c r="AD315" s="199"/>
      <c r="AE315" s="151">
        <f t="shared" si="114"/>
        <v>0</v>
      </c>
      <c r="AF315" s="202"/>
      <c r="AG315" s="333"/>
      <c r="AH315" s="202"/>
      <c r="AI315" s="333"/>
      <c r="AJ315" s="202"/>
      <c r="AK315" s="333"/>
      <c r="AL315" s="151">
        <f t="shared" si="115"/>
        <v>0</v>
      </c>
      <c r="AM315" s="199"/>
      <c r="AN315" s="199"/>
      <c r="AO315" s="167">
        <f t="shared" si="98"/>
        <v>0</v>
      </c>
      <c r="AP315" s="167">
        <f t="shared" si="99"/>
        <v>0</v>
      </c>
      <c r="AQ315" s="152" t="str">
        <f t="shared" si="95"/>
        <v/>
      </c>
      <c r="AR315" s="207">
        <f t="shared" si="96"/>
        <v>0</v>
      </c>
      <c r="AS315" s="167">
        <f t="shared" si="108"/>
        <v>0</v>
      </c>
      <c r="AT315" s="167">
        <f>IFERROR((AR315/SUM('4_Структура пл.соб.'!$F$4:$F$6))*100,0)</f>
        <v>0</v>
      </c>
      <c r="AU315" s="207">
        <f>IFERROR(AF315+(SUM($AC315:$AD315)/100*($AE$14/$AB$14*100))/'4_Структура пл.соб.'!$B$7*'4_Структура пл.соб.'!$B$4,0)</f>
        <v>0</v>
      </c>
      <c r="AV315" s="167">
        <f>IFERROR(AU315/'5_Розрахунок тарифів'!$H$7,0)</f>
        <v>0</v>
      </c>
      <c r="AW315" s="167">
        <f>IFERROR((AU315/SUM('4_Структура пл.соб.'!$F$4:$F$6))*100,0)</f>
        <v>0</v>
      </c>
      <c r="AX315" s="207">
        <f>IFERROR(AH315+(SUM($AC315:$AD315)/100*($AE$14/$AB$14*100))/'4_Структура пл.соб.'!$B$7*'4_Структура пл.соб.'!$B$5,0)</f>
        <v>0</v>
      </c>
      <c r="AY315" s="167">
        <f>IFERROR(AX315/'5_Розрахунок тарифів'!$L$7,0)</f>
        <v>0</v>
      </c>
      <c r="AZ315" s="167">
        <f>IFERROR((AX315/SUM('4_Структура пл.соб.'!$F$4:$F$6))*100,0)</f>
        <v>0</v>
      </c>
      <c r="BA315" s="207">
        <f>IFERROR(AJ315+(SUM($AC315:$AD315)/100*($AE$14/$AB$14*100))/'4_Структура пл.соб.'!$B$7*'4_Структура пл.соб.'!$B$6,0)</f>
        <v>0</v>
      </c>
      <c r="BB315" s="167">
        <f>IFERROR(BA315/'5_Розрахунок тарифів'!$P$7,0)</f>
        <v>0</v>
      </c>
      <c r="BC315" s="167">
        <f>IFERROR((BA315/SUM('4_Структура пл.соб.'!$F$4:$F$6))*100,0)</f>
        <v>0</v>
      </c>
      <c r="BD315" s="167">
        <f t="shared" si="109"/>
        <v>0</v>
      </c>
      <c r="BE315" s="167">
        <f t="shared" si="110"/>
        <v>0</v>
      </c>
      <c r="BF315" s="203"/>
      <c r="BG315" s="203"/>
    </row>
    <row r="316" spans="1:59" s="118" customFormat="1" x14ac:dyDescent="0.25">
      <c r="A316" s="128" t="str">
        <f>IF(ISBLANK(B316),"",COUNTA($B$11:B316))</f>
        <v/>
      </c>
      <c r="B316" s="200"/>
      <c r="C316" s="150">
        <f t="shared" si="100"/>
        <v>0</v>
      </c>
      <c r="D316" s="151">
        <f t="shared" si="101"/>
        <v>0</v>
      </c>
      <c r="E316" s="199"/>
      <c r="F316" s="199"/>
      <c r="G316" s="151">
        <f t="shared" si="102"/>
        <v>0</v>
      </c>
      <c r="H316" s="199"/>
      <c r="I316" s="199"/>
      <c r="J316" s="199"/>
      <c r="K316" s="151">
        <f t="shared" si="111"/>
        <v>0</v>
      </c>
      <c r="L316" s="199"/>
      <c r="M316" s="199"/>
      <c r="N316" s="152" t="str">
        <f t="shared" si="103"/>
        <v/>
      </c>
      <c r="O316" s="150">
        <f t="shared" si="104"/>
        <v>0</v>
      </c>
      <c r="P316" s="151">
        <f t="shared" si="105"/>
        <v>0</v>
      </c>
      <c r="Q316" s="199"/>
      <c r="R316" s="199"/>
      <c r="S316" s="151">
        <f t="shared" si="106"/>
        <v>0</v>
      </c>
      <c r="T316" s="199"/>
      <c r="U316" s="199"/>
      <c r="V316" s="199"/>
      <c r="W316" s="151">
        <f t="shared" si="97"/>
        <v>0</v>
      </c>
      <c r="X316" s="199"/>
      <c r="Y316" s="199"/>
      <c r="Z316" s="152" t="str">
        <f t="shared" si="107"/>
        <v/>
      </c>
      <c r="AA316" s="150">
        <f t="shared" si="112"/>
        <v>0</v>
      </c>
      <c r="AB316" s="151">
        <f t="shared" si="113"/>
        <v>0</v>
      </c>
      <c r="AC316" s="199"/>
      <c r="AD316" s="199"/>
      <c r="AE316" s="151">
        <f t="shared" si="114"/>
        <v>0</v>
      </c>
      <c r="AF316" s="202"/>
      <c r="AG316" s="333"/>
      <c r="AH316" s="202"/>
      <c r="AI316" s="333"/>
      <c r="AJ316" s="202"/>
      <c r="AK316" s="333"/>
      <c r="AL316" s="151">
        <f t="shared" si="115"/>
        <v>0</v>
      </c>
      <c r="AM316" s="199"/>
      <c r="AN316" s="199"/>
      <c r="AO316" s="167">
        <f t="shared" si="98"/>
        <v>0</v>
      </c>
      <c r="AP316" s="167">
        <f t="shared" si="99"/>
        <v>0</v>
      </c>
      <c r="AQ316" s="152" t="str">
        <f t="shared" si="95"/>
        <v/>
      </c>
      <c r="AR316" s="207">
        <f t="shared" si="96"/>
        <v>0</v>
      </c>
      <c r="AS316" s="167">
        <f t="shared" si="108"/>
        <v>0</v>
      </c>
      <c r="AT316" s="167">
        <f>IFERROR((AR316/SUM('4_Структура пл.соб.'!$F$4:$F$6))*100,0)</f>
        <v>0</v>
      </c>
      <c r="AU316" s="207">
        <f>IFERROR(AF316+(SUM($AC316:$AD316)/100*($AE$14/$AB$14*100))/'4_Структура пл.соб.'!$B$7*'4_Структура пл.соб.'!$B$4,0)</f>
        <v>0</v>
      </c>
      <c r="AV316" s="167">
        <f>IFERROR(AU316/'5_Розрахунок тарифів'!$H$7,0)</f>
        <v>0</v>
      </c>
      <c r="AW316" s="167">
        <f>IFERROR((AU316/SUM('4_Структура пл.соб.'!$F$4:$F$6))*100,0)</f>
        <v>0</v>
      </c>
      <c r="AX316" s="207">
        <f>IFERROR(AH316+(SUM($AC316:$AD316)/100*($AE$14/$AB$14*100))/'4_Структура пл.соб.'!$B$7*'4_Структура пл.соб.'!$B$5,0)</f>
        <v>0</v>
      </c>
      <c r="AY316" s="167">
        <f>IFERROR(AX316/'5_Розрахунок тарифів'!$L$7,0)</f>
        <v>0</v>
      </c>
      <c r="AZ316" s="167">
        <f>IFERROR((AX316/SUM('4_Структура пл.соб.'!$F$4:$F$6))*100,0)</f>
        <v>0</v>
      </c>
      <c r="BA316" s="207">
        <f>IFERROR(AJ316+(SUM($AC316:$AD316)/100*($AE$14/$AB$14*100))/'4_Структура пл.соб.'!$B$7*'4_Структура пл.соб.'!$B$6,0)</f>
        <v>0</v>
      </c>
      <c r="BB316" s="167">
        <f>IFERROR(BA316/'5_Розрахунок тарифів'!$P$7,0)</f>
        <v>0</v>
      </c>
      <c r="BC316" s="167">
        <f>IFERROR((BA316/SUM('4_Структура пл.соб.'!$F$4:$F$6))*100,0)</f>
        <v>0</v>
      </c>
      <c r="BD316" s="167">
        <f t="shared" si="109"/>
        <v>0</v>
      </c>
      <c r="BE316" s="167">
        <f t="shared" si="110"/>
        <v>0</v>
      </c>
      <c r="BF316" s="203"/>
      <c r="BG316" s="203"/>
    </row>
    <row r="317" spans="1:59" s="118" customFormat="1" x14ac:dyDescent="0.25">
      <c r="A317" s="128" t="str">
        <f>IF(ISBLANK(B317),"",COUNTA($B$11:B317))</f>
        <v/>
      </c>
      <c r="B317" s="200"/>
      <c r="C317" s="150">
        <f t="shared" si="100"/>
        <v>0</v>
      </c>
      <c r="D317" s="151">
        <f t="shared" si="101"/>
        <v>0</v>
      </c>
      <c r="E317" s="199"/>
      <c r="F317" s="199"/>
      <c r="G317" s="151">
        <f t="shared" si="102"/>
        <v>0</v>
      </c>
      <c r="H317" s="199"/>
      <c r="I317" s="199"/>
      <c r="J317" s="199"/>
      <c r="K317" s="151">
        <f t="shared" si="111"/>
        <v>0</v>
      </c>
      <c r="L317" s="199"/>
      <c r="M317" s="199"/>
      <c r="N317" s="152" t="str">
        <f t="shared" si="103"/>
        <v/>
      </c>
      <c r="O317" s="150">
        <f t="shared" si="104"/>
        <v>0</v>
      </c>
      <c r="P317" s="151">
        <f t="shared" si="105"/>
        <v>0</v>
      </c>
      <c r="Q317" s="199"/>
      <c r="R317" s="199"/>
      <c r="S317" s="151">
        <f t="shared" si="106"/>
        <v>0</v>
      </c>
      <c r="T317" s="199"/>
      <c r="U317" s="199"/>
      <c r="V317" s="199"/>
      <c r="W317" s="151">
        <f t="shared" si="97"/>
        <v>0</v>
      </c>
      <c r="X317" s="199"/>
      <c r="Y317" s="199"/>
      <c r="Z317" s="152" t="str">
        <f t="shared" si="107"/>
        <v/>
      </c>
      <c r="AA317" s="150">
        <f t="shared" si="112"/>
        <v>0</v>
      </c>
      <c r="AB317" s="151">
        <f t="shared" si="113"/>
        <v>0</v>
      </c>
      <c r="AC317" s="199"/>
      <c r="AD317" s="199"/>
      <c r="AE317" s="151">
        <f t="shared" si="114"/>
        <v>0</v>
      </c>
      <c r="AF317" s="202"/>
      <c r="AG317" s="333"/>
      <c r="AH317" s="202"/>
      <c r="AI317" s="333"/>
      <c r="AJ317" s="202"/>
      <c r="AK317" s="333"/>
      <c r="AL317" s="151">
        <f t="shared" si="115"/>
        <v>0</v>
      </c>
      <c r="AM317" s="199"/>
      <c r="AN317" s="199"/>
      <c r="AO317" s="167">
        <f t="shared" si="98"/>
        <v>0</v>
      </c>
      <c r="AP317" s="167">
        <f t="shared" si="99"/>
        <v>0</v>
      </c>
      <c r="AQ317" s="152" t="str">
        <f t="shared" si="95"/>
        <v/>
      </c>
      <c r="AR317" s="207">
        <f t="shared" si="96"/>
        <v>0</v>
      </c>
      <c r="AS317" s="167">
        <f t="shared" si="108"/>
        <v>0</v>
      </c>
      <c r="AT317" s="167">
        <f>IFERROR((AR317/SUM('4_Структура пл.соб.'!$F$4:$F$6))*100,0)</f>
        <v>0</v>
      </c>
      <c r="AU317" s="207">
        <f>IFERROR(AF317+(SUM($AC317:$AD317)/100*($AE$14/$AB$14*100))/'4_Структура пл.соб.'!$B$7*'4_Структура пл.соб.'!$B$4,0)</f>
        <v>0</v>
      </c>
      <c r="AV317" s="167">
        <f>IFERROR(AU317/'5_Розрахунок тарифів'!$H$7,0)</f>
        <v>0</v>
      </c>
      <c r="AW317" s="167">
        <f>IFERROR((AU317/SUM('4_Структура пл.соб.'!$F$4:$F$6))*100,0)</f>
        <v>0</v>
      </c>
      <c r="AX317" s="207">
        <f>IFERROR(AH317+(SUM($AC317:$AD317)/100*($AE$14/$AB$14*100))/'4_Структура пл.соб.'!$B$7*'4_Структура пл.соб.'!$B$5,0)</f>
        <v>0</v>
      </c>
      <c r="AY317" s="167">
        <f>IFERROR(AX317/'5_Розрахунок тарифів'!$L$7,0)</f>
        <v>0</v>
      </c>
      <c r="AZ317" s="167">
        <f>IFERROR((AX317/SUM('4_Структура пл.соб.'!$F$4:$F$6))*100,0)</f>
        <v>0</v>
      </c>
      <c r="BA317" s="207">
        <f>IFERROR(AJ317+(SUM($AC317:$AD317)/100*($AE$14/$AB$14*100))/'4_Структура пл.соб.'!$B$7*'4_Структура пл.соб.'!$B$6,0)</f>
        <v>0</v>
      </c>
      <c r="BB317" s="167">
        <f>IFERROR(BA317/'5_Розрахунок тарифів'!$P$7,0)</f>
        <v>0</v>
      </c>
      <c r="BC317" s="167">
        <f>IFERROR((BA317/SUM('4_Структура пл.соб.'!$F$4:$F$6))*100,0)</f>
        <v>0</v>
      </c>
      <c r="BD317" s="167">
        <f t="shared" si="109"/>
        <v>0</v>
      </c>
      <c r="BE317" s="167">
        <f t="shared" si="110"/>
        <v>0</v>
      </c>
      <c r="BF317" s="203"/>
      <c r="BG317" s="203"/>
    </row>
    <row r="318" spans="1:59" s="118" customFormat="1" x14ac:dyDescent="0.25">
      <c r="A318" s="128" t="str">
        <f>IF(ISBLANK(B318),"",COUNTA($B$11:B318))</f>
        <v/>
      </c>
      <c r="B318" s="200"/>
      <c r="C318" s="150">
        <f t="shared" si="100"/>
        <v>0</v>
      </c>
      <c r="D318" s="151">
        <f t="shared" si="101"/>
        <v>0</v>
      </c>
      <c r="E318" s="199"/>
      <c r="F318" s="199"/>
      <c r="G318" s="151">
        <f t="shared" si="102"/>
        <v>0</v>
      </c>
      <c r="H318" s="199"/>
      <c r="I318" s="199"/>
      <c r="J318" s="199"/>
      <c r="K318" s="151">
        <f t="shared" si="111"/>
        <v>0</v>
      </c>
      <c r="L318" s="199"/>
      <c r="M318" s="199"/>
      <c r="N318" s="152" t="str">
        <f t="shared" si="103"/>
        <v/>
      </c>
      <c r="O318" s="150">
        <f t="shared" si="104"/>
        <v>0</v>
      </c>
      <c r="P318" s="151">
        <f t="shared" si="105"/>
        <v>0</v>
      </c>
      <c r="Q318" s="199"/>
      <c r="R318" s="199"/>
      <c r="S318" s="151">
        <f t="shared" si="106"/>
        <v>0</v>
      </c>
      <c r="T318" s="199"/>
      <c r="U318" s="199"/>
      <c r="V318" s="199"/>
      <c r="W318" s="151">
        <f t="shared" si="97"/>
        <v>0</v>
      </c>
      <c r="X318" s="199"/>
      <c r="Y318" s="199"/>
      <c r="Z318" s="152" t="str">
        <f t="shared" si="107"/>
        <v/>
      </c>
      <c r="AA318" s="150">
        <f t="shared" si="112"/>
        <v>0</v>
      </c>
      <c r="AB318" s="151">
        <f t="shared" si="113"/>
        <v>0</v>
      </c>
      <c r="AC318" s="199"/>
      <c r="AD318" s="199"/>
      <c r="AE318" s="151">
        <f t="shared" si="114"/>
        <v>0</v>
      </c>
      <c r="AF318" s="202"/>
      <c r="AG318" s="333"/>
      <c r="AH318" s="202"/>
      <c r="AI318" s="333"/>
      <c r="AJ318" s="202"/>
      <c r="AK318" s="333"/>
      <c r="AL318" s="151">
        <f t="shared" si="115"/>
        <v>0</v>
      </c>
      <c r="AM318" s="199"/>
      <c r="AN318" s="199"/>
      <c r="AO318" s="167">
        <f t="shared" si="98"/>
        <v>0</v>
      </c>
      <c r="AP318" s="167">
        <f t="shared" si="99"/>
        <v>0</v>
      </c>
      <c r="AQ318" s="152" t="str">
        <f t="shared" si="95"/>
        <v/>
      </c>
      <c r="AR318" s="207">
        <f t="shared" si="96"/>
        <v>0</v>
      </c>
      <c r="AS318" s="167">
        <f t="shared" si="108"/>
        <v>0</v>
      </c>
      <c r="AT318" s="167">
        <f>IFERROR((AR318/SUM('4_Структура пл.соб.'!$F$4:$F$6))*100,0)</f>
        <v>0</v>
      </c>
      <c r="AU318" s="207">
        <f>IFERROR(AF318+(SUM($AC318:$AD318)/100*($AE$14/$AB$14*100))/'4_Структура пл.соб.'!$B$7*'4_Структура пл.соб.'!$B$4,0)</f>
        <v>0</v>
      </c>
      <c r="AV318" s="167">
        <f>IFERROR(AU318/'5_Розрахунок тарифів'!$H$7,0)</f>
        <v>0</v>
      </c>
      <c r="AW318" s="167">
        <f>IFERROR((AU318/SUM('4_Структура пл.соб.'!$F$4:$F$6))*100,0)</f>
        <v>0</v>
      </c>
      <c r="AX318" s="207">
        <f>IFERROR(AH318+(SUM($AC318:$AD318)/100*($AE$14/$AB$14*100))/'4_Структура пл.соб.'!$B$7*'4_Структура пл.соб.'!$B$5,0)</f>
        <v>0</v>
      </c>
      <c r="AY318" s="167">
        <f>IFERROR(AX318/'5_Розрахунок тарифів'!$L$7,0)</f>
        <v>0</v>
      </c>
      <c r="AZ318" s="167">
        <f>IFERROR((AX318/SUM('4_Структура пл.соб.'!$F$4:$F$6))*100,0)</f>
        <v>0</v>
      </c>
      <c r="BA318" s="207">
        <f>IFERROR(AJ318+(SUM($AC318:$AD318)/100*($AE$14/$AB$14*100))/'4_Структура пл.соб.'!$B$7*'4_Структура пл.соб.'!$B$6,0)</f>
        <v>0</v>
      </c>
      <c r="BB318" s="167">
        <f>IFERROR(BA318/'5_Розрахунок тарифів'!$P$7,0)</f>
        <v>0</v>
      </c>
      <c r="BC318" s="167">
        <f>IFERROR((BA318/SUM('4_Структура пл.соб.'!$F$4:$F$6))*100,0)</f>
        <v>0</v>
      </c>
      <c r="BD318" s="167">
        <f t="shared" si="109"/>
        <v>0</v>
      </c>
      <c r="BE318" s="167">
        <f t="shared" si="110"/>
        <v>0</v>
      </c>
      <c r="BF318" s="203"/>
      <c r="BG318" s="203"/>
    </row>
    <row r="319" spans="1:59" s="118" customFormat="1" x14ac:dyDescent="0.25">
      <c r="A319" s="128" t="str">
        <f>IF(ISBLANK(B319),"",COUNTA($B$11:B319))</f>
        <v/>
      </c>
      <c r="B319" s="200"/>
      <c r="C319" s="150">
        <f t="shared" si="100"/>
        <v>0</v>
      </c>
      <c r="D319" s="151">
        <f t="shared" si="101"/>
        <v>0</v>
      </c>
      <c r="E319" s="199"/>
      <c r="F319" s="199"/>
      <c r="G319" s="151">
        <f t="shared" si="102"/>
        <v>0</v>
      </c>
      <c r="H319" s="199"/>
      <c r="I319" s="199"/>
      <c r="J319" s="199"/>
      <c r="K319" s="151">
        <f t="shared" si="111"/>
        <v>0</v>
      </c>
      <c r="L319" s="199"/>
      <c r="M319" s="199"/>
      <c r="N319" s="152" t="str">
        <f t="shared" si="103"/>
        <v/>
      </c>
      <c r="O319" s="150">
        <f t="shared" si="104"/>
        <v>0</v>
      </c>
      <c r="P319" s="151">
        <f t="shared" si="105"/>
        <v>0</v>
      </c>
      <c r="Q319" s="199"/>
      <c r="R319" s="199"/>
      <c r="S319" s="151">
        <f t="shared" si="106"/>
        <v>0</v>
      </c>
      <c r="T319" s="199"/>
      <c r="U319" s="199"/>
      <c r="V319" s="199"/>
      <c r="W319" s="151">
        <f t="shared" si="97"/>
        <v>0</v>
      </c>
      <c r="X319" s="199"/>
      <c r="Y319" s="199"/>
      <c r="Z319" s="152" t="str">
        <f t="shared" si="107"/>
        <v/>
      </c>
      <c r="AA319" s="150">
        <f t="shared" si="112"/>
        <v>0</v>
      </c>
      <c r="AB319" s="151">
        <f t="shared" si="113"/>
        <v>0</v>
      </c>
      <c r="AC319" s="199"/>
      <c r="AD319" s="199"/>
      <c r="AE319" s="151">
        <f t="shared" si="114"/>
        <v>0</v>
      </c>
      <c r="AF319" s="202"/>
      <c r="AG319" s="333"/>
      <c r="AH319" s="202"/>
      <c r="AI319" s="333"/>
      <c r="AJ319" s="202"/>
      <c r="AK319" s="333"/>
      <c r="AL319" s="151">
        <f t="shared" si="115"/>
        <v>0</v>
      </c>
      <c r="AM319" s="199"/>
      <c r="AN319" s="199"/>
      <c r="AO319" s="167">
        <f t="shared" si="98"/>
        <v>0</v>
      </c>
      <c r="AP319" s="167">
        <f t="shared" si="99"/>
        <v>0</v>
      </c>
      <c r="AQ319" s="152" t="str">
        <f t="shared" si="95"/>
        <v/>
      </c>
      <c r="AR319" s="207">
        <f t="shared" si="96"/>
        <v>0</v>
      </c>
      <c r="AS319" s="167">
        <f t="shared" si="108"/>
        <v>0</v>
      </c>
      <c r="AT319" s="167">
        <f>IFERROR((AR319/SUM('4_Структура пл.соб.'!$F$4:$F$6))*100,0)</f>
        <v>0</v>
      </c>
      <c r="AU319" s="207">
        <f>IFERROR(AF319+(SUM($AC319:$AD319)/100*($AE$14/$AB$14*100))/'4_Структура пл.соб.'!$B$7*'4_Структура пл.соб.'!$B$4,0)</f>
        <v>0</v>
      </c>
      <c r="AV319" s="167">
        <f>IFERROR(AU319/'5_Розрахунок тарифів'!$H$7,0)</f>
        <v>0</v>
      </c>
      <c r="AW319" s="167">
        <f>IFERROR((AU319/SUM('4_Структура пл.соб.'!$F$4:$F$6))*100,0)</f>
        <v>0</v>
      </c>
      <c r="AX319" s="207">
        <f>IFERROR(AH319+(SUM($AC319:$AD319)/100*($AE$14/$AB$14*100))/'4_Структура пл.соб.'!$B$7*'4_Структура пл.соб.'!$B$5,0)</f>
        <v>0</v>
      </c>
      <c r="AY319" s="167">
        <f>IFERROR(AX319/'5_Розрахунок тарифів'!$L$7,0)</f>
        <v>0</v>
      </c>
      <c r="AZ319" s="167">
        <f>IFERROR((AX319/SUM('4_Структура пл.соб.'!$F$4:$F$6))*100,0)</f>
        <v>0</v>
      </c>
      <c r="BA319" s="207">
        <f>IFERROR(AJ319+(SUM($AC319:$AD319)/100*($AE$14/$AB$14*100))/'4_Структура пл.соб.'!$B$7*'4_Структура пл.соб.'!$B$6,0)</f>
        <v>0</v>
      </c>
      <c r="BB319" s="167">
        <f>IFERROR(BA319/'5_Розрахунок тарифів'!$P$7,0)</f>
        <v>0</v>
      </c>
      <c r="BC319" s="167">
        <f>IFERROR((BA319/SUM('4_Структура пл.соб.'!$F$4:$F$6))*100,0)</f>
        <v>0</v>
      </c>
      <c r="BD319" s="167">
        <f t="shared" si="109"/>
        <v>0</v>
      </c>
      <c r="BE319" s="167">
        <f t="shared" si="110"/>
        <v>0</v>
      </c>
      <c r="BF319" s="203"/>
      <c r="BG319" s="203"/>
    </row>
    <row r="320" spans="1:59" s="118" customFormat="1" x14ac:dyDescent="0.25">
      <c r="A320" s="128" t="str">
        <f>IF(ISBLANK(B320),"",COUNTA($B$11:B320))</f>
        <v/>
      </c>
      <c r="B320" s="200"/>
      <c r="C320" s="150">
        <f t="shared" si="100"/>
        <v>0</v>
      </c>
      <c r="D320" s="151">
        <f t="shared" si="101"/>
        <v>0</v>
      </c>
      <c r="E320" s="199"/>
      <c r="F320" s="199"/>
      <c r="G320" s="151">
        <f t="shared" si="102"/>
        <v>0</v>
      </c>
      <c r="H320" s="199"/>
      <c r="I320" s="199"/>
      <c r="J320" s="199"/>
      <c r="K320" s="151">
        <f t="shared" si="111"/>
        <v>0</v>
      </c>
      <c r="L320" s="199"/>
      <c r="M320" s="199"/>
      <c r="N320" s="152" t="str">
        <f t="shared" si="103"/>
        <v/>
      </c>
      <c r="O320" s="150">
        <f t="shared" si="104"/>
        <v>0</v>
      </c>
      <c r="P320" s="151">
        <f t="shared" si="105"/>
        <v>0</v>
      </c>
      <c r="Q320" s="199"/>
      <c r="R320" s="199"/>
      <c r="S320" s="151">
        <f t="shared" si="106"/>
        <v>0</v>
      </c>
      <c r="T320" s="199"/>
      <c r="U320" s="199"/>
      <c r="V320" s="199"/>
      <c r="W320" s="151">
        <f t="shared" si="97"/>
        <v>0</v>
      </c>
      <c r="X320" s="199"/>
      <c r="Y320" s="199"/>
      <c r="Z320" s="152" t="str">
        <f t="shared" si="107"/>
        <v/>
      </c>
      <c r="AA320" s="150">
        <f t="shared" si="112"/>
        <v>0</v>
      </c>
      <c r="AB320" s="151">
        <f t="shared" si="113"/>
        <v>0</v>
      </c>
      <c r="AC320" s="199"/>
      <c r="AD320" s="199"/>
      <c r="AE320" s="151">
        <f t="shared" si="114"/>
        <v>0</v>
      </c>
      <c r="AF320" s="202"/>
      <c r="AG320" s="333"/>
      <c r="AH320" s="202"/>
      <c r="AI320" s="333"/>
      <c r="AJ320" s="202"/>
      <c r="AK320" s="333"/>
      <c r="AL320" s="151">
        <f t="shared" si="115"/>
        <v>0</v>
      </c>
      <c r="AM320" s="199"/>
      <c r="AN320" s="199"/>
      <c r="AO320" s="167">
        <f t="shared" si="98"/>
        <v>0</v>
      </c>
      <c r="AP320" s="167">
        <f t="shared" si="99"/>
        <v>0</v>
      </c>
      <c r="AQ320" s="152" t="str">
        <f t="shared" si="95"/>
        <v/>
      </c>
      <c r="AR320" s="207">
        <f t="shared" si="96"/>
        <v>0</v>
      </c>
      <c r="AS320" s="167">
        <f t="shared" si="108"/>
        <v>0</v>
      </c>
      <c r="AT320" s="167">
        <f>IFERROR((AR320/SUM('4_Структура пл.соб.'!$F$4:$F$6))*100,0)</f>
        <v>0</v>
      </c>
      <c r="AU320" s="207">
        <f>IFERROR(AF320+(SUM($AC320:$AD320)/100*($AE$14/$AB$14*100))/'4_Структура пл.соб.'!$B$7*'4_Структура пл.соб.'!$B$4,0)</f>
        <v>0</v>
      </c>
      <c r="AV320" s="167">
        <f>IFERROR(AU320/'5_Розрахунок тарифів'!$H$7,0)</f>
        <v>0</v>
      </c>
      <c r="AW320" s="167">
        <f>IFERROR((AU320/SUM('4_Структура пл.соб.'!$F$4:$F$6))*100,0)</f>
        <v>0</v>
      </c>
      <c r="AX320" s="207">
        <f>IFERROR(AH320+(SUM($AC320:$AD320)/100*($AE$14/$AB$14*100))/'4_Структура пл.соб.'!$B$7*'4_Структура пл.соб.'!$B$5,0)</f>
        <v>0</v>
      </c>
      <c r="AY320" s="167">
        <f>IFERROR(AX320/'5_Розрахунок тарифів'!$L$7,0)</f>
        <v>0</v>
      </c>
      <c r="AZ320" s="167">
        <f>IFERROR((AX320/SUM('4_Структура пл.соб.'!$F$4:$F$6))*100,0)</f>
        <v>0</v>
      </c>
      <c r="BA320" s="207">
        <f>IFERROR(AJ320+(SUM($AC320:$AD320)/100*($AE$14/$AB$14*100))/'4_Структура пл.соб.'!$B$7*'4_Структура пл.соб.'!$B$6,0)</f>
        <v>0</v>
      </c>
      <c r="BB320" s="167">
        <f>IFERROR(BA320/'5_Розрахунок тарифів'!$P$7,0)</f>
        <v>0</v>
      </c>
      <c r="BC320" s="167">
        <f>IFERROR((BA320/SUM('4_Структура пл.соб.'!$F$4:$F$6))*100,0)</f>
        <v>0</v>
      </c>
      <c r="BD320" s="167">
        <f t="shared" si="109"/>
        <v>0</v>
      </c>
      <c r="BE320" s="167">
        <f t="shared" si="110"/>
        <v>0</v>
      </c>
      <c r="BF320" s="203"/>
      <c r="BG320" s="203"/>
    </row>
    <row r="321" spans="1:59" s="118" customFormat="1" x14ac:dyDescent="0.25">
      <c r="A321" s="128" t="str">
        <f>IF(ISBLANK(B321),"",COUNTA($B$11:B321))</f>
        <v/>
      </c>
      <c r="B321" s="200"/>
      <c r="C321" s="150">
        <f t="shared" si="100"/>
        <v>0</v>
      </c>
      <c r="D321" s="151">
        <f t="shared" si="101"/>
        <v>0</v>
      </c>
      <c r="E321" s="199"/>
      <c r="F321" s="199"/>
      <c r="G321" s="151">
        <f t="shared" si="102"/>
        <v>0</v>
      </c>
      <c r="H321" s="199"/>
      <c r="I321" s="199"/>
      <c r="J321" s="199"/>
      <c r="K321" s="151">
        <f t="shared" si="111"/>
        <v>0</v>
      </c>
      <c r="L321" s="199"/>
      <c r="M321" s="199"/>
      <c r="N321" s="152" t="str">
        <f t="shared" si="103"/>
        <v/>
      </c>
      <c r="O321" s="150">
        <f t="shared" si="104"/>
        <v>0</v>
      </c>
      <c r="P321" s="151">
        <f t="shared" si="105"/>
        <v>0</v>
      </c>
      <c r="Q321" s="199"/>
      <c r="R321" s="199"/>
      <c r="S321" s="151">
        <f t="shared" si="106"/>
        <v>0</v>
      </c>
      <c r="T321" s="199"/>
      <c r="U321" s="199"/>
      <c r="V321" s="199"/>
      <c r="W321" s="151">
        <f t="shared" si="97"/>
        <v>0</v>
      </c>
      <c r="X321" s="199"/>
      <c r="Y321" s="199"/>
      <c r="Z321" s="152" t="str">
        <f t="shared" si="107"/>
        <v/>
      </c>
      <c r="AA321" s="150">
        <f t="shared" si="112"/>
        <v>0</v>
      </c>
      <c r="AB321" s="151">
        <f t="shared" si="113"/>
        <v>0</v>
      </c>
      <c r="AC321" s="199"/>
      <c r="AD321" s="199"/>
      <c r="AE321" s="151">
        <f t="shared" si="114"/>
        <v>0</v>
      </c>
      <c r="AF321" s="202"/>
      <c r="AG321" s="333"/>
      <c r="AH321" s="202"/>
      <c r="AI321" s="333"/>
      <c r="AJ321" s="202"/>
      <c r="AK321" s="333"/>
      <c r="AL321" s="151">
        <f t="shared" si="115"/>
        <v>0</v>
      </c>
      <c r="AM321" s="199"/>
      <c r="AN321" s="199"/>
      <c r="AO321" s="167">
        <f t="shared" si="98"/>
        <v>0</v>
      </c>
      <c r="AP321" s="167">
        <f t="shared" si="99"/>
        <v>0</v>
      </c>
      <c r="AQ321" s="152" t="str">
        <f t="shared" si="95"/>
        <v/>
      </c>
      <c r="AR321" s="207">
        <f t="shared" si="96"/>
        <v>0</v>
      </c>
      <c r="AS321" s="167">
        <f t="shared" si="108"/>
        <v>0</v>
      </c>
      <c r="AT321" s="167">
        <f>IFERROR((AR321/SUM('4_Структура пл.соб.'!$F$4:$F$6))*100,0)</f>
        <v>0</v>
      </c>
      <c r="AU321" s="207">
        <f>IFERROR(AF321+(SUM($AC321:$AD321)/100*($AE$14/$AB$14*100))/'4_Структура пл.соб.'!$B$7*'4_Структура пл.соб.'!$B$4,0)</f>
        <v>0</v>
      </c>
      <c r="AV321" s="167">
        <f>IFERROR(AU321/'5_Розрахунок тарифів'!$H$7,0)</f>
        <v>0</v>
      </c>
      <c r="AW321" s="167">
        <f>IFERROR((AU321/SUM('4_Структура пл.соб.'!$F$4:$F$6))*100,0)</f>
        <v>0</v>
      </c>
      <c r="AX321" s="207">
        <f>IFERROR(AH321+(SUM($AC321:$AD321)/100*($AE$14/$AB$14*100))/'4_Структура пл.соб.'!$B$7*'4_Структура пл.соб.'!$B$5,0)</f>
        <v>0</v>
      </c>
      <c r="AY321" s="167">
        <f>IFERROR(AX321/'5_Розрахунок тарифів'!$L$7,0)</f>
        <v>0</v>
      </c>
      <c r="AZ321" s="167">
        <f>IFERROR((AX321/SUM('4_Структура пл.соб.'!$F$4:$F$6))*100,0)</f>
        <v>0</v>
      </c>
      <c r="BA321" s="207">
        <f>IFERROR(AJ321+(SUM($AC321:$AD321)/100*($AE$14/$AB$14*100))/'4_Структура пл.соб.'!$B$7*'4_Структура пл.соб.'!$B$6,0)</f>
        <v>0</v>
      </c>
      <c r="BB321" s="167">
        <f>IFERROR(BA321/'5_Розрахунок тарифів'!$P$7,0)</f>
        <v>0</v>
      </c>
      <c r="BC321" s="167">
        <f>IFERROR((BA321/SUM('4_Структура пл.соб.'!$F$4:$F$6))*100,0)</f>
        <v>0</v>
      </c>
      <c r="BD321" s="167">
        <f t="shared" si="109"/>
        <v>0</v>
      </c>
      <c r="BE321" s="167">
        <f t="shared" si="110"/>
        <v>0</v>
      </c>
      <c r="BF321" s="203"/>
      <c r="BG321" s="203"/>
    </row>
    <row r="322" spans="1:59" s="118" customFormat="1" x14ac:dyDescent="0.25">
      <c r="A322" s="128" t="str">
        <f>IF(ISBLANK(B322),"",COUNTA($B$11:B322))</f>
        <v/>
      </c>
      <c r="B322" s="200"/>
      <c r="C322" s="150">
        <f t="shared" si="100"/>
        <v>0</v>
      </c>
      <c r="D322" s="151">
        <f t="shared" si="101"/>
        <v>0</v>
      </c>
      <c r="E322" s="199"/>
      <c r="F322" s="199"/>
      <c r="G322" s="151">
        <f t="shared" si="102"/>
        <v>0</v>
      </c>
      <c r="H322" s="199"/>
      <c r="I322" s="199"/>
      <c r="J322" s="199"/>
      <c r="K322" s="151">
        <f t="shared" si="111"/>
        <v>0</v>
      </c>
      <c r="L322" s="199"/>
      <c r="M322" s="199"/>
      <c r="N322" s="152" t="str">
        <f t="shared" si="103"/>
        <v/>
      </c>
      <c r="O322" s="150">
        <f t="shared" si="104"/>
        <v>0</v>
      </c>
      <c r="P322" s="151">
        <f t="shared" si="105"/>
        <v>0</v>
      </c>
      <c r="Q322" s="199"/>
      <c r="R322" s="199"/>
      <c r="S322" s="151">
        <f t="shared" si="106"/>
        <v>0</v>
      </c>
      <c r="T322" s="199"/>
      <c r="U322" s="199"/>
      <c r="V322" s="199"/>
      <c r="W322" s="151">
        <f t="shared" si="97"/>
        <v>0</v>
      </c>
      <c r="X322" s="199"/>
      <c r="Y322" s="199"/>
      <c r="Z322" s="152" t="str">
        <f t="shared" si="107"/>
        <v/>
      </c>
      <c r="AA322" s="150">
        <f t="shared" si="112"/>
        <v>0</v>
      </c>
      <c r="AB322" s="151">
        <f t="shared" si="113"/>
        <v>0</v>
      </c>
      <c r="AC322" s="199"/>
      <c r="AD322" s="199"/>
      <c r="AE322" s="151">
        <f t="shared" si="114"/>
        <v>0</v>
      </c>
      <c r="AF322" s="202"/>
      <c r="AG322" s="333"/>
      <c r="AH322" s="202"/>
      <c r="AI322" s="333"/>
      <c r="AJ322" s="202"/>
      <c r="AK322" s="333"/>
      <c r="AL322" s="151">
        <f t="shared" si="115"/>
        <v>0</v>
      </c>
      <c r="AM322" s="199"/>
      <c r="AN322" s="199"/>
      <c r="AO322" s="167">
        <f t="shared" si="98"/>
        <v>0</v>
      </c>
      <c r="AP322" s="167">
        <f t="shared" si="99"/>
        <v>0</v>
      </c>
      <c r="AQ322" s="152" t="str">
        <f t="shared" si="95"/>
        <v/>
      </c>
      <c r="AR322" s="207">
        <f t="shared" si="96"/>
        <v>0</v>
      </c>
      <c r="AS322" s="167">
        <f t="shared" si="108"/>
        <v>0</v>
      </c>
      <c r="AT322" s="167">
        <f>IFERROR((AR322/SUM('4_Структура пл.соб.'!$F$4:$F$6))*100,0)</f>
        <v>0</v>
      </c>
      <c r="AU322" s="207">
        <f>IFERROR(AF322+(SUM($AC322:$AD322)/100*($AE$14/$AB$14*100))/'4_Структура пл.соб.'!$B$7*'4_Структура пл.соб.'!$B$4,0)</f>
        <v>0</v>
      </c>
      <c r="AV322" s="167">
        <f>IFERROR(AU322/'5_Розрахунок тарифів'!$H$7,0)</f>
        <v>0</v>
      </c>
      <c r="AW322" s="167">
        <f>IFERROR((AU322/SUM('4_Структура пл.соб.'!$F$4:$F$6))*100,0)</f>
        <v>0</v>
      </c>
      <c r="AX322" s="207">
        <f>IFERROR(AH322+(SUM($AC322:$AD322)/100*($AE$14/$AB$14*100))/'4_Структура пл.соб.'!$B$7*'4_Структура пл.соб.'!$B$5,0)</f>
        <v>0</v>
      </c>
      <c r="AY322" s="167">
        <f>IFERROR(AX322/'5_Розрахунок тарифів'!$L$7,0)</f>
        <v>0</v>
      </c>
      <c r="AZ322" s="167">
        <f>IFERROR((AX322/SUM('4_Структура пл.соб.'!$F$4:$F$6))*100,0)</f>
        <v>0</v>
      </c>
      <c r="BA322" s="207">
        <f>IFERROR(AJ322+(SUM($AC322:$AD322)/100*($AE$14/$AB$14*100))/'4_Структура пл.соб.'!$B$7*'4_Структура пл.соб.'!$B$6,0)</f>
        <v>0</v>
      </c>
      <c r="BB322" s="167">
        <f>IFERROR(BA322/'5_Розрахунок тарифів'!$P$7,0)</f>
        <v>0</v>
      </c>
      <c r="BC322" s="167">
        <f>IFERROR((BA322/SUM('4_Структура пл.соб.'!$F$4:$F$6))*100,0)</f>
        <v>0</v>
      </c>
      <c r="BD322" s="167">
        <f t="shared" si="109"/>
        <v>0</v>
      </c>
      <c r="BE322" s="167">
        <f t="shared" si="110"/>
        <v>0</v>
      </c>
      <c r="BF322" s="203"/>
      <c r="BG322" s="203"/>
    </row>
    <row r="323" spans="1:59" s="118" customFormat="1" x14ac:dyDescent="0.25">
      <c r="A323" s="128" t="str">
        <f>IF(ISBLANK(B323),"",COUNTA($B$11:B323))</f>
        <v/>
      </c>
      <c r="B323" s="200"/>
      <c r="C323" s="150">
        <f t="shared" si="100"/>
        <v>0</v>
      </c>
      <c r="D323" s="151">
        <f t="shared" si="101"/>
        <v>0</v>
      </c>
      <c r="E323" s="199"/>
      <c r="F323" s="199"/>
      <c r="G323" s="151">
        <f t="shared" si="102"/>
        <v>0</v>
      </c>
      <c r="H323" s="199"/>
      <c r="I323" s="199"/>
      <c r="J323" s="199"/>
      <c r="K323" s="151">
        <f t="shared" si="111"/>
        <v>0</v>
      </c>
      <c r="L323" s="199"/>
      <c r="M323" s="199"/>
      <c r="N323" s="152" t="str">
        <f t="shared" si="103"/>
        <v/>
      </c>
      <c r="O323" s="150">
        <f t="shared" si="104"/>
        <v>0</v>
      </c>
      <c r="P323" s="151">
        <f t="shared" si="105"/>
        <v>0</v>
      </c>
      <c r="Q323" s="199"/>
      <c r="R323" s="199"/>
      <c r="S323" s="151">
        <f t="shared" si="106"/>
        <v>0</v>
      </c>
      <c r="T323" s="199"/>
      <c r="U323" s="199"/>
      <c r="V323" s="199"/>
      <c r="W323" s="151">
        <f t="shared" si="97"/>
        <v>0</v>
      </c>
      <c r="X323" s="199"/>
      <c r="Y323" s="199"/>
      <c r="Z323" s="152" t="str">
        <f t="shared" si="107"/>
        <v/>
      </c>
      <c r="AA323" s="150">
        <f t="shared" si="112"/>
        <v>0</v>
      </c>
      <c r="AB323" s="151">
        <f t="shared" si="113"/>
        <v>0</v>
      </c>
      <c r="AC323" s="199"/>
      <c r="AD323" s="199"/>
      <c r="AE323" s="151">
        <f t="shared" si="114"/>
        <v>0</v>
      </c>
      <c r="AF323" s="202"/>
      <c r="AG323" s="333"/>
      <c r="AH323" s="202"/>
      <c r="AI323" s="333"/>
      <c r="AJ323" s="202"/>
      <c r="AK323" s="333"/>
      <c r="AL323" s="151">
        <f t="shared" si="115"/>
        <v>0</v>
      </c>
      <c r="AM323" s="199"/>
      <c r="AN323" s="199"/>
      <c r="AO323" s="167">
        <f t="shared" si="98"/>
        <v>0</v>
      </c>
      <c r="AP323" s="167">
        <f t="shared" si="99"/>
        <v>0</v>
      </c>
      <c r="AQ323" s="152" t="str">
        <f t="shared" si="95"/>
        <v/>
      </c>
      <c r="AR323" s="207">
        <f t="shared" si="96"/>
        <v>0</v>
      </c>
      <c r="AS323" s="167">
        <f t="shared" si="108"/>
        <v>0</v>
      </c>
      <c r="AT323" s="167">
        <f>IFERROR((AR323/SUM('4_Структура пл.соб.'!$F$4:$F$6))*100,0)</f>
        <v>0</v>
      </c>
      <c r="AU323" s="207">
        <f>IFERROR(AF323+(SUM($AC323:$AD323)/100*($AE$14/$AB$14*100))/'4_Структура пл.соб.'!$B$7*'4_Структура пл.соб.'!$B$4,0)</f>
        <v>0</v>
      </c>
      <c r="AV323" s="167">
        <f>IFERROR(AU323/'5_Розрахунок тарифів'!$H$7,0)</f>
        <v>0</v>
      </c>
      <c r="AW323" s="167">
        <f>IFERROR((AU323/SUM('4_Структура пл.соб.'!$F$4:$F$6))*100,0)</f>
        <v>0</v>
      </c>
      <c r="AX323" s="207">
        <f>IFERROR(AH323+(SUM($AC323:$AD323)/100*($AE$14/$AB$14*100))/'4_Структура пл.соб.'!$B$7*'4_Структура пл.соб.'!$B$5,0)</f>
        <v>0</v>
      </c>
      <c r="AY323" s="167">
        <f>IFERROR(AX323/'5_Розрахунок тарифів'!$L$7,0)</f>
        <v>0</v>
      </c>
      <c r="AZ323" s="167">
        <f>IFERROR((AX323/SUM('4_Структура пл.соб.'!$F$4:$F$6))*100,0)</f>
        <v>0</v>
      </c>
      <c r="BA323" s="207">
        <f>IFERROR(AJ323+(SUM($AC323:$AD323)/100*($AE$14/$AB$14*100))/'4_Структура пл.соб.'!$B$7*'4_Структура пл.соб.'!$B$6,0)</f>
        <v>0</v>
      </c>
      <c r="BB323" s="167">
        <f>IFERROR(BA323/'5_Розрахунок тарифів'!$P$7,0)</f>
        <v>0</v>
      </c>
      <c r="BC323" s="167">
        <f>IFERROR((BA323/SUM('4_Структура пл.соб.'!$F$4:$F$6))*100,0)</f>
        <v>0</v>
      </c>
      <c r="BD323" s="167">
        <f t="shared" si="109"/>
        <v>0</v>
      </c>
      <c r="BE323" s="167">
        <f t="shared" si="110"/>
        <v>0</v>
      </c>
      <c r="BF323" s="203"/>
      <c r="BG323" s="203"/>
    </row>
    <row r="324" spans="1:59" s="118" customFormat="1" x14ac:dyDescent="0.25">
      <c r="A324" s="128" t="str">
        <f>IF(ISBLANK(B324),"",COUNTA($B$11:B324))</f>
        <v/>
      </c>
      <c r="B324" s="200"/>
      <c r="C324" s="150">
        <f t="shared" si="100"/>
        <v>0</v>
      </c>
      <c r="D324" s="151">
        <f t="shared" si="101"/>
        <v>0</v>
      </c>
      <c r="E324" s="199"/>
      <c r="F324" s="199"/>
      <c r="G324" s="151">
        <f t="shared" si="102"/>
        <v>0</v>
      </c>
      <c r="H324" s="199"/>
      <c r="I324" s="199"/>
      <c r="J324" s="199"/>
      <c r="K324" s="151">
        <f t="shared" si="111"/>
        <v>0</v>
      </c>
      <c r="L324" s="199"/>
      <c r="M324" s="199"/>
      <c r="N324" s="152" t="str">
        <f t="shared" si="103"/>
        <v/>
      </c>
      <c r="O324" s="150">
        <f t="shared" si="104"/>
        <v>0</v>
      </c>
      <c r="P324" s="151">
        <f t="shared" si="105"/>
        <v>0</v>
      </c>
      <c r="Q324" s="199"/>
      <c r="R324" s="199"/>
      <c r="S324" s="151">
        <f t="shared" si="106"/>
        <v>0</v>
      </c>
      <c r="T324" s="199"/>
      <c r="U324" s="199"/>
      <c r="V324" s="199"/>
      <c r="W324" s="151">
        <f t="shared" si="97"/>
        <v>0</v>
      </c>
      <c r="X324" s="199"/>
      <c r="Y324" s="199"/>
      <c r="Z324" s="152" t="str">
        <f t="shared" si="107"/>
        <v/>
      </c>
      <c r="AA324" s="150">
        <f t="shared" si="112"/>
        <v>0</v>
      </c>
      <c r="AB324" s="151">
        <f t="shared" si="113"/>
        <v>0</v>
      </c>
      <c r="AC324" s="199"/>
      <c r="AD324" s="199"/>
      <c r="AE324" s="151">
        <f t="shared" si="114"/>
        <v>0</v>
      </c>
      <c r="AF324" s="202"/>
      <c r="AG324" s="333"/>
      <c r="AH324" s="202"/>
      <c r="AI324" s="333"/>
      <c r="AJ324" s="202"/>
      <c r="AK324" s="333"/>
      <c r="AL324" s="151">
        <f t="shared" si="115"/>
        <v>0</v>
      </c>
      <c r="AM324" s="199"/>
      <c r="AN324" s="199"/>
      <c r="AO324" s="167">
        <f t="shared" si="98"/>
        <v>0</v>
      </c>
      <c r="AP324" s="167">
        <f t="shared" si="99"/>
        <v>0</v>
      </c>
      <c r="AQ324" s="152" t="str">
        <f t="shared" si="95"/>
        <v/>
      </c>
      <c r="AR324" s="207">
        <f t="shared" si="96"/>
        <v>0</v>
      </c>
      <c r="AS324" s="167">
        <f t="shared" si="108"/>
        <v>0</v>
      </c>
      <c r="AT324" s="167">
        <f>IFERROR((AR324/SUM('4_Структура пл.соб.'!$F$4:$F$6))*100,0)</f>
        <v>0</v>
      </c>
      <c r="AU324" s="207">
        <f>IFERROR(AF324+(SUM($AC324:$AD324)/100*($AE$14/$AB$14*100))/'4_Структура пл.соб.'!$B$7*'4_Структура пл.соб.'!$B$4,0)</f>
        <v>0</v>
      </c>
      <c r="AV324" s="167">
        <f>IFERROR(AU324/'5_Розрахунок тарифів'!$H$7,0)</f>
        <v>0</v>
      </c>
      <c r="AW324" s="167">
        <f>IFERROR((AU324/SUM('4_Структура пл.соб.'!$F$4:$F$6))*100,0)</f>
        <v>0</v>
      </c>
      <c r="AX324" s="207">
        <f>IFERROR(AH324+(SUM($AC324:$AD324)/100*($AE$14/$AB$14*100))/'4_Структура пл.соб.'!$B$7*'4_Структура пл.соб.'!$B$5,0)</f>
        <v>0</v>
      </c>
      <c r="AY324" s="167">
        <f>IFERROR(AX324/'5_Розрахунок тарифів'!$L$7,0)</f>
        <v>0</v>
      </c>
      <c r="AZ324" s="167">
        <f>IFERROR((AX324/SUM('4_Структура пл.соб.'!$F$4:$F$6))*100,0)</f>
        <v>0</v>
      </c>
      <c r="BA324" s="207">
        <f>IFERROR(AJ324+(SUM($AC324:$AD324)/100*($AE$14/$AB$14*100))/'4_Структура пл.соб.'!$B$7*'4_Структура пл.соб.'!$B$6,0)</f>
        <v>0</v>
      </c>
      <c r="BB324" s="167">
        <f>IFERROR(BA324/'5_Розрахунок тарифів'!$P$7,0)</f>
        <v>0</v>
      </c>
      <c r="BC324" s="167">
        <f>IFERROR((BA324/SUM('4_Структура пл.соб.'!$F$4:$F$6))*100,0)</f>
        <v>0</v>
      </c>
      <c r="BD324" s="167">
        <f t="shared" si="109"/>
        <v>0</v>
      </c>
      <c r="BE324" s="167">
        <f t="shared" si="110"/>
        <v>0</v>
      </c>
      <c r="BF324" s="203"/>
      <c r="BG324" s="203"/>
    </row>
    <row r="325" spans="1:59" s="118" customFormat="1" x14ac:dyDescent="0.25">
      <c r="A325" s="128" t="str">
        <f>IF(ISBLANK(B325),"",COUNTA($B$11:B325))</f>
        <v/>
      </c>
      <c r="B325" s="200"/>
      <c r="C325" s="150">
        <f t="shared" si="100"/>
        <v>0</v>
      </c>
      <c r="D325" s="151">
        <f t="shared" si="101"/>
        <v>0</v>
      </c>
      <c r="E325" s="199"/>
      <c r="F325" s="199"/>
      <c r="G325" s="151">
        <f t="shared" si="102"/>
        <v>0</v>
      </c>
      <c r="H325" s="199"/>
      <c r="I325" s="199"/>
      <c r="J325" s="199"/>
      <c r="K325" s="151">
        <f t="shared" si="111"/>
        <v>0</v>
      </c>
      <c r="L325" s="199"/>
      <c r="M325" s="199"/>
      <c r="N325" s="152" t="str">
        <f t="shared" si="103"/>
        <v/>
      </c>
      <c r="O325" s="150">
        <f t="shared" si="104"/>
        <v>0</v>
      </c>
      <c r="P325" s="151">
        <f t="shared" si="105"/>
        <v>0</v>
      </c>
      <c r="Q325" s="199"/>
      <c r="R325" s="199"/>
      <c r="S325" s="151">
        <f t="shared" si="106"/>
        <v>0</v>
      </c>
      <c r="T325" s="199"/>
      <c r="U325" s="199"/>
      <c r="V325" s="199"/>
      <c r="W325" s="151">
        <f t="shared" si="97"/>
        <v>0</v>
      </c>
      <c r="X325" s="199"/>
      <c r="Y325" s="199"/>
      <c r="Z325" s="152" t="str">
        <f t="shared" si="107"/>
        <v/>
      </c>
      <c r="AA325" s="150">
        <f t="shared" si="112"/>
        <v>0</v>
      </c>
      <c r="AB325" s="151">
        <f t="shared" si="113"/>
        <v>0</v>
      </c>
      <c r="AC325" s="199"/>
      <c r="AD325" s="199"/>
      <c r="AE325" s="151">
        <f t="shared" si="114"/>
        <v>0</v>
      </c>
      <c r="AF325" s="202"/>
      <c r="AG325" s="333"/>
      <c r="AH325" s="202"/>
      <c r="AI325" s="333"/>
      <c r="AJ325" s="202"/>
      <c r="AK325" s="333"/>
      <c r="AL325" s="151">
        <f t="shared" si="115"/>
        <v>0</v>
      </c>
      <c r="AM325" s="199"/>
      <c r="AN325" s="199"/>
      <c r="AO325" s="167">
        <f t="shared" si="98"/>
        <v>0</v>
      </c>
      <c r="AP325" s="167">
        <f t="shared" si="99"/>
        <v>0</v>
      </c>
      <c r="AQ325" s="152" t="str">
        <f t="shared" si="95"/>
        <v/>
      </c>
      <c r="AR325" s="207">
        <f t="shared" si="96"/>
        <v>0</v>
      </c>
      <c r="AS325" s="167">
        <f t="shared" si="108"/>
        <v>0</v>
      </c>
      <c r="AT325" s="167">
        <f>IFERROR((AR325/SUM('4_Структура пл.соб.'!$F$4:$F$6))*100,0)</f>
        <v>0</v>
      </c>
      <c r="AU325" s="207">
        <f>IFERROR(AF325+(SUM($AC325:$AD325)/100*($AE$14/$AB$14*100))/'4_Структура пл.соб.'!$B$7*'4_Структура пл.соб.'!$B$4,0)</f>
        <v>0</v>
      </c>
      <c r="AV325" s="167">
        <f>IFERROR(AU325/'5_Розрахунок тарифів'!$H$7,0)</f>
        <v>0</v>
      </c>
      <c r="AW325" s="167">
        <f>IFERROR((AU325/SUM('4_Структура пл.соб.'!$F$4:$F$6))*100,0)</f>
        <v>0</v>
      </c>
      <c r="AX325" s="207">
        <f>IFERROR(AH325+(SUM($AC325:$AD325)/100*($AE$14/$AB$14*100))/'4_Структура пл.соб.'!$B$7*'4_Структура пл.соб.'!$B$5,0)</f>
        <v>0</v>
      </c>
      <c r="AY325" s="167">
        <f>IFERROR(AX325/'5_Розрахунок тарифів'!$L$7,0)</f>
        <v>0</v>
      </c>
      <c r="AZ325" s="167">
        <f>IFERROR((AX325/SUM('4_Структура пл.соб.'!$F$4:$F$6))*100,0)</f>
        <v>0</v>
      </c>
      <c r="BA325" s="207">
        <f>IFERROR(AJ325+(SUM($AC325:$AD325)/100*($AE$14/$AB$14*100))/'4_Структура пл.соб.'!$B$7*'4_Структура пл.соб.'!$B$6,0)</f>
        <v>0</v>
      </c>
      <c r="BB325" s="167">
        <f>IFERROR(BA325/'5_Розрахунок тарифів'!$P$7,0)</f>
        <v>0</v>
      </c>
      <c r="BC325" s="167">
        <f>IFERROR((BA325/SUM('4_Структура пл.соб.'!$F$4:$F$6))*100,0)</f>
        <v>0</v>
      </c>
      <c r="BD325" s="167">
        <f t="shared" si="109"/>
        <v>0</v>
      </c>
      <c r="BE325" s="167">
        <f t="shared" si="110"/>
        <v>0</v>
      </c>
      <c r="BF325" s="203"/>
      <c r="BG325" s="203"/>
    </row>
    <row r="326" spans="1:59" s="118" customFormat="1" x14ac:dyDescent="0.25">
      <c r="A326" s="128" t="str">
        <f>IF(ISBLANK(B326),"",COUNTA($B$11:B326))</f>
        <v/>
      </c>
      <c r="B326" s="200"/>
      <c r="C326" s="150">
        <f t="shared" si="100"/>
        <v>0</v>
      </c>
      <c r="D326" s="151">
        <f t="shared" si="101"/>
        <v>0</v>
      </c>
      <c r="E326" s="199"/>
      <c r="F326" s="199"/>
      <c r="G326" s="151">
        <f t="shared" si="102"/>
        <v>0</v>
      </c>
      <c r="H326" s="199"/>
      <c r="I326" s="199"/>
      <c r="J326" s="199"/>
      <c r="K326" s="151">
        <f t="shared" si="111"/>
        <v>0</v>
      </c>
      <c r="L326" s="199"/>
      <c r="M326" s="199"/>
      <c r="N326" s="152" t="str">
        <f t="shared" si="103"/>
        <v/>
      </c>
      <c r="O326" s="150">
        <f t="shared" si="104"/>
        <v>0</v>
      </c>
      <c r="P326" s="151">
        <f t="shared" si="105"/>
        <v>0</v>
      </c>
      <c r="Q326" s="199"/>
      <c r="R326" s="199"/>
      <c r="S326" s="151">
        <f t="shared" si="106"/>
        <v>0</v>
      </c>
      <c r="T326" s="199"/>
      <c r="U326" s="199"/>
      <c r="V326" s="199"/>
      <c r="W326" s="151">
        <f t="shared" si="97"/>
        <v>0</v>
      </c>
      <c r="X326" s="199"/>
      <c r="Y326" s="199"/>
      <c r="Z326" s="152" t="str">
        <f t="shared" si="107"/>
        <v/>
      </c>
      <c r="AA326" s="150">
        <f t="shared" si="112"/>
        <v>0</v>
      </c>
      <c r="AB326" s="151">
        <f t="shared" si="113"/>
        <v>0</v>
      </c>
      <c r="AC326" s="199"/>
      <c r="AD326" s="199"/>
      <c r="AE326" s="151">
        <f t="shared" si="114"/>
        <v>0</v>
      </c>
      <c r="AF326" s="202"/>
      <c r="AG326" s="333"/>
      <c r="AH326" s="202"/>
      <c r="AI326" s="333"/>
      <c r="AJ326" s="202"/>
      <c r="AK326" s="333"/>
      <c r="AL326" s="151">
        <f t="shared" si="115"/>
        <v>0</v>
      </c>
      <c r="AM326" s="199"/>
      <c r="AN326" s="199"/>
      <c r="AO326" s="167">
        <f t="shared" si="98"/>
        <v>0</v>
      </c>
      <c r="AP326" s="167">
        <f t="shared" si="99"/>
        <v>0</v>
      </c>
      <c r="AQ326" s="152" t="str">
        <f t="shared" si="95"/>
        <v/>
      </c>
      <c r="AR326" s="207">
        <f t="shared" si="96"/>
        <v>0</v>
      </c>
      <c r="AS326" s="167">
        <f t="shared" si="108"/>
        <v>0</v>
      </c>
      <c r="AT326" s="167">
        <f>IFERROR((AR326/SUM('4_Структура пл.соб.'!$F$4:$F$6))*100,0)</f>
        <v>0</v>
      </c>
      <c r="AU326" s="207">
        <f>IFERROR(AF326+(SUM($AC326:$AD326)/100*($AE$14/$AB$14*100))/'4_Структура пл.соб.'!$B$7*'4_Структура пл.соб.'!$B$4,0)</f>
        <v>0</v>
      </c>
      <c r="AV326" s="167">
        <f>IFERROR(AU326/'5_Розрахунок тарифів'!$H$7,0)</f>
        <v>0</v>
      </c>
      <c r="AW326" s="167">
        <f>IFERROR((AU326/SUM('4_Структура пл.соб.'!$F$4:$F$6))*100,0)</f>
        <v>0</v>
      </c>
      <c r="AX326" s="207">
        <f>IFERROR(AH326+(SUM($AC326:$AD326)/100*($AE$14/$AB$14*100))/'4_Структура пл.соб.'!$B$7*'4_Структура пл.соб.'!$B$5,0)</f>
        <v>0</v>
      </c>
      <c r="AY326" s="167">
        <f>IFERROR(AX326/'5_Розрахунок тарифів'!$L$7,0)</f>
        <v>0</v>
      </c>
      <c r="AZ326" s="167">
        <f>IFERROR((AX326/SUM('4_Структура пл.соб.'!$F$4:$F$6))*100,0)</f>
        <v>0</v>
      </c>
      <c r="BA326" s="207">
        <f>IFERROR(AJ326+(SUM($AC326:$AD326)/100*($AE$14/$AB$14*100))/'4_Структура пл.соб.'!$B$7*'4_Структура пл.соб.'!$B$6,0)</f>
        <v>0</v>
      </c>
      <c r="BB326" s="167">
        <f>IFERROR(BA326/'5_Розрахунок тарифів'!$P$7,0)</f>
        <v>0</v>
      </c>
      <c r="BC326" s="167">
        <f>IFERROR((BA326/SUM('4_Структура пл.соб.'!$F$4:$F$6))*100,0)</f>
        <v>0</v>
      </c>
      <c r="BD326" s="167">
        <f t="shared" si="109"/>
        <v>0</v>
      </c>
      <c r="BE326" s="167">
        <f t="shared" si="110"/>
        <v>0</v>
      </c>
      <c r="BF326" s="203"/>
      <c r="BG326" s="203"/>
    </row>
    <row r="327" spans="1:59" s="118" customFormat="1" x14ac:dyDescent="0.25">
      <c r="A327" s="128" t="str">
        <f>IF(ISBLANK(B327),"",COUNTA($B$11:B327))</f>
        <v/>
      </c>
      <c r="B327" s="200"/>
      <c r="C327" s="150">
        <f t="shared" si="100"/>
        <v>0</v>
      </c>
      <c r="D327" s="151">
        <f t="shared" si="101"/>
        <v>0</v>
      </c>
      <c r="E327" s="199"/>
      <c r="F327" s="199"/>
      <c r="G327" s="151">
        <f t="shared" si="102"/>
        <v>0</v>
      </c>
      <c r="H327" s="199"/>
      <c r="I327" s="199"/>
      <c r="J327" s="199"/>
      <c r="K327" s="151">
        <f t="shared" si="111"/>
        <v>0</v>
      </c>
      <c r="L327" s="199"/>
      <c r="M327" s="199"/>
      <c r="N327" s="152" t="str">
        <f t="shared" si="103"/>
        <v/>
      </c>
      <c r="O327" s="150">
        <f t="shared" si="104"/>
        <v>0</v>
      </c>
      <c r="P327" s="151">
        <f t="shared" si="105"/>
        <v>0</v>
      </c>
      <c r="Q327" s="199"/>
      <c r="R327" s="199"/>
      <c r="S327" s="151">
        <f t="shared" si="106"/>
        <v>0</v>
      </c>
      <c r="T327" s="199"/>
      <c r="U327" s="199"/>
      <c r="V327" s="199"/>
      <c r="W327" s="151">
        <f t="shared" si="97"/>
        <v>0</v>
      </c>
      <c r="X327" s="199"/>
      <c r="Y327" s="199"/>
      <c r="Z327" s="152" t="str">
        <f t="shared" si="107"/>
        <v/>
      </c>
      <c r="AA327" s="150">
        <f t="shared" si="112"/>
        <v>0</v>
      </c>
      <c r="AB327" s="151">
        <f t="shared" si="113"/>
        <v>0</v>
      </c>
      <c r="AC327" s="199"/>
      <c r="AD327" s="199"/>
      <c r="AE327" s="151">
        <f t="shared" si="114"/>
        <v>0</v>
      </c>
      <c r="AF327" s="202"/>
      <c r="AG327" s="333"/>
      <c r="AH327" s="202"/>
      <c r="AI327" s="333"/>
      <c r="AJ327" s="202"/>
      <c r="AK327" s="333"/>
      <c r="AL327" s="151">
        <f t="shared" si="115"/>
        <v>0</v>
      </c>
      <c r="AM327" s="199"/>
      <c r="AN327" s="199"/>
      <c r="AO327" s="167">
        <f t="shared" si="98"/>
        <v>0</v>
      </c>
      <c r="AP327" s="167">
        <f t="shared" si="99"/>
        <v>0</v>
      </c>
      <c r="AQ327" s="152" t="str">
        <f t="shared" si="95"/>
        <v/>
      </c>
      <c r="AR327" s="207">
        <f t="shared" si="96"/>
        <v>0</v>
      </c>
      <c r="AS327" s="167">
        <f t="shared" si="108"/>
        <v>0</v>
      </c>
      <c r="AT327" s="167">
        <f>IFERROR((AR327/SUM('4_Структура пл.соб.'!$F$4:$F$6))*100,0)</f>
        <v>0</v>
      </c>
      <c r="AU327" s="207">
        <f>IFERROR(AF327+(SUM($AC327:$AD327)/100*($AE$14/$AB$14*100))/'4_Структура пл.соб.'!$B$7*'4_Структура пл.соб.'!$B$4,0)</f>
        <v>0</v>
      </c>
      <c r="AV327" s="167">
        <f>IFERROR(AU327/'5_Розрахунок тарифів'!$H$7,0)</f>
        <v>0</v>
      </c>
      <c r="AW327" s="167">
        <f>IFERROR((AU327/SUM('4_Структура пл.соб.'!$F$4:$F$6))*100,0)</f>
        <v>0</v>
      </c>
      <c r="AX327" s="207">
        <f>IFERROR(AH327+(SUM($AC327:$AD327)/100*($AE$14/$AB$14*100))/'4_Структура пл.соб.'!$B$7*'4_Структура пл.соб.'!$B$5,0)</f>
        <v>0</v>
      </c>
      <c r="AY327" s="167">
        <f>IFERROR(AX327/'5_Розрахунок тарифів'!$L$7,0)</f>
        <v>0</v>
      </c>
      <c r="AZ327" s="167">
        <f>IFERROR((AX327/SUM('4_Структура пл.соб.'!$F$4:$F$6))*100,0)</f>
        <v>0</v>
      </c>
      <c r="BA327" s="207">
        <f>IFERROR(AJ327+(SUM($AC327:$AD327)/100*($AE$14/$AB$14*100))/'4_Структура пл.соб.'!$B$7*'4_Структура пл.соб.'!$B$6,0)</f>
        <v>0</v>
      </c>
      <c r="BB327" s="167">
        <f>IFERROR(BA327/'5_Розрахунок тарифів'!$P$7,0)</f>
        <v>0</v>
      </c>
      <c r="BC327" s="167">
        <f>IFERROR((BA327/SUM('4_Структура пл.соб.'!$F$4:$F$6))*100,0)</f>
        <v>0</v>
      </c>
      <c r="BD327" s="167">
        <f t="shared" si="109"/>
        <v>0</v>
      </c>
      <c r="BE327" s="167">
        <f t="shared" si="110"/>
        <v>0</v>
      </c>
      <c r="BF327" s="203"/>
      <c r="BG327" s="203"/>
    </row>
    <row r="328" spans="1:59" s="118" customFormat="1" x14ac:dyDescent="0.25">
      <c r="A328" s="128" t="str">
        <f>IF(ISBLANK(B328),"",COUNTA($B$11:B328))</f>
        <v/>
      </c>
      <c r="B328" s="200"/>
      <c r="C328" s="150">
        <f t="shared" si="100"/>
        <v>0</v>
      </c>
      <c r="D328" s="151">
        <f t="shared" si="101"/>
        <v>0</v>
      </c>
      <c r="E328" s="199"/>
      <c r="F328" s="199"/>
      <c r="G328" s="151">
        <f t="shared" si="102"/>
        <v>0</v>
      </c>
      <c r="H328" s="199"/>
      <c r="I328" s="199"/>
      <c r="J328" s="199"/>
      <c r="K328" s="151">
        <f t="shared" si="111"/>
        <v>0</v>
      </c>
      <c r="L328" s="199"/>
      <c r="M328" s="199"/>
      <c r="N328" s="152" t="str">
        <f t="shared" si="103"/>
        <v/>
      </c>
      <c r="O328" s="150">
        <f t="shared" si="104"/>
        <v>0</v>
      </c>
      <c r="P328" s="151">
        <f t="shared" si="105"/>
        <v>0</v>
      </c>
      <c r="Q328" s="199"/>
      <c r="R328" s="199"/>
      <c r="S328" s="151">
        <f t="shared" si="106"/>
        <v>0</v>
      </c>
      <c r="T328" s="199"/>
      <c r="U328" s="199"/>
      <c r="V328" s="199"/>
      <c r="W328" s="151">
        <f t="shared" si="97"/>
        <v>0</v>
      </c>
      <c r="X328" s="199"/>
      <c r="Y328" s="199"/>
      <c r="Z328" s="152" t="str">
        <f t="shared" si="107"/>
        <v/>
      </c>
      <c r="AA328" s="150">
        <f t="shared" si="112"/>
        <v>0</v>
      </c>
      <c r="AB328" s="151">
        <f t="shared" si="113"/>
        <v>0</v>
      </c>
      <c r="AC328" s="199"/>
      <c r="AD328" s="199"/>
      <c r="AE328" s="151">
        <f t="shared" si="114"/>
        <v>0</v>
      </c>
      <c r="AF328" s="202"/>
      <c r="AG328" s="333"/>
      <c r="AH328" s="202"/>
      <c r="AI328" s="333"/>
      <c r="AJ328" s="202"/>
      <c r="AK328" s="333"/>
      <c r="AL328" s="151">
        <f t="shared" si="115"/>
        <v>0</v>
      </c>
      <c r="AM328" s="199"/>
      <c r="AN328" s="199"/>
      <c r="AO328" s="167">
        <f t="shared" si="98"/>
        <v>0</v>
      </c>
      <c r="AP328" s="167">
        <f t="shared" si="99"/>
        <v>0</v>
      </c>
      <c r="AQ328" s="152" t="str">
        <f t="shared" si="95"/>
        <v/>
      </c>
      <c r="AR328" s="207">
        <f t="shared" si="96"/>
        <v>0</v>
      </c>
      <c r="AS328" s="167">
        <f t="shared" si="108"/>
        <v>0</v>
      </c>
      <c r="AT328" s="167">
        <f>IFERROR((AR328/SUM('4_Структура пл.соб.'!$F$4:$F$6))*100,0)</f>
        <v>0</v>
      </c>
      <c r="AU328" s="207">
        <f>IFERROR(AF328+(SUM($AC328:$AD328)/100*($AE$14/$AB$14*100))/'4_Структура пл.соб.'!$B$7*'4_Структура пл.соб.'!$B$4,0)</f>
        <v>0</v>
      </c>
      <c r="AV328" s="167">
        <f>IFERROR(AU328/'5_Розрахунок тарифів'!$H$7,0)</f>
        <v>0</v>
      </c>
      <c r="AW328" s="167">
        <f>IFERROR((AU328/SUM('4_Структура пл.соб.'!$F$4:$F$6))*100,0)</f>
        <v>0</v>
      </c>
      <c r="AX328" s="207">
        <f>IFERROR(AH328+(SUM($AC328:$AD328)/100*($AE$14/$AB$14*100))/'4_Структура пл.соб.'!$B$7*'4_Структура пл.соб.'!$B$5,0)</f>
        <v>0</v>
      </c>
      <c r="AY328" s="167">
        <f>IFERROR(AX328/'5_Розрахунок тарифів'!$L$7,0)</f>
        <v>0</v>
      </c>
      <c r="AZ328" s="167">
        <f>IFERROR((AX328/SUM('4_Структура пл.соб.'!$F$4:$F$6))*100,0)</f>
        <v>0</v>
      </c>
      <c r="BA328" s="207">
        <f>IFERROR(AJ328+(SUM($AC328:$AD328)/100*($AE$14/$AB$14*100))/'4_Структура пл.соб.'!$B$7*'4_Структура пл.соб.'!$B$6,0)</f>
        <v>0</v>
      </c>
      <c r="BB328" s="167">
        <f>IFERROR(BA328/'5_Розрахунок тарифів'!$P$7,0)</f>
        <v>0</v>
      </c>
      <c r="BC328" s="167">
        <f>IFERROR((BA328/SUM('4_Структура пл.соб.'!$F$4:$F$6))*100,0)</f>
        <v>0</v>
      </c>
      <c r="BD328" s="167">
        <f t="shared" si="109"/>
        <v>0</v>
      </c>
      <c r="BE328" s="167">
        <f t="shared" si="110"/>
        <v>0</v>
      </c>
      <c r="BF328" s="203"/>
      <c r="BG328" s="203"/>
    </row>
    <row r="329" spans="1:59" s="118" customFormat="1" x14ac:dyDescent="0.25">
      <c r="A329" s="128" t="str">
        <f>IF(ISBLANK(B329),"",COUNTA($B$11:B329))</f>
        <v/>
      </c>
      <c r="B329" s="200"/>
      <c r="C329" s="150">
        <f t="shared" si="100"/>
        <v>0</v>
      </c>
      <c r="D329" s="151">
        <f t="shared" si="101"/>
        <v>0</v>
      </c>
      <c r="E329" s="199"/>
      <c r="F329" s="199"/>
      <c r="G329" s="151">
        <f t="shared" si="102"/>
        <v>0</v>
      </c>
      <c r="H329" s="199"/>
      <c r="I329" s="199"/>
      <c r="J329" s="199"/>
      <c r="K329" s="151">
        <f t="shared" si="111"/>
        <v>0</v>
      </c>
      <c r="L329" s="199"/>
      <c r="M329" s="199"/>
      <c r="N329" s="152" t="str">
        <f t="shared" si="103"/>
        <v/>
      </c>
      <c r="O329" s="150">
        <f t="shared" si="104"/>
        <v>0</v>
      </c>
      <c r="P329" s="151">
        <f t="shared" si="105"/>
        <v>0</v>
      </c>
      <c r="Q329" s="199"/>
      <c r="R329" s="199"/>
      <c r="S329" s="151">
        <f t="shared" si="106"/>
        <v>0</v>
      </c>
      <c r="T329" s="199"/>
      <c r="U329" s="199"/>
      <c r="V329" s="199"/>
      <c r="W329" s="151">
        <f t="shared" si="97"/>
        <v>0</v>
      </c>
      <c r="X329" s="199"/>
      <c r="Y329" s="199"/>
      <c r="Z329" s="152" t="str">
        <f t="shared" si="107"/>
        <v/>
      </c>
      <c r="AA329" s="150">
        <f t="shared" si="112"/>
        <v>0</v>
      </c>
      <c r="AB329" s="151">
        <f t="shared" si="113"/>
        <v>0</v>
      </c>
      <c r="AC329" s="199"/>
      <c r="AD329" s="199"/>
      <c r="AE329" s="151">
        <f t="shared" si="114"/>
        <v>0</v>
      </c>
      <c r="AF329" s="202"/>
      <c r="AG329" s="333"/>
      <c r="AH329" s="202"/>
      <c r="AI329" s="333"/>
      <c r="AJ329" s="202"/>
      <c r="AK329" s="333"/>
      <c r="AL329" s="151">
        <f t="shared" si="115"/>
        <v>0</v>
      </c>
      <c r="AM329" s="199"/>
      <c r="AN329" s="199"/>
      <c r="AO329" s="167">
        <f t="shared" si="98"/>
        <v>0</v>
      </c>
      <c r="AP329" s="167">
        <f t="shared" si="99"/>
        <v>0</v>
      </c>
      <c r="AQ329" s="152" t="str">
        <f t="shared" si="95"/>
        <v/>
      </c>
      <c r="AR329" s="207">
        <f t="shared" si="96"/>
        <v>0</v>
      </c>
      <c r="AS329" s="167">
        <f t="shared" si="108"/>
        <v>0</v>
      </c>
      <c r="AT329" s="167">
        <f>IFERROR((AR329/SUM('4_Структура пл.соб.'!$F$4:$F$6))*100,0)</f>
        <v>0</v>
      </c>
      <c r="AU329" s="207">
        <f>IFERROR(AF329+(SUM($AC329:$AD329)/100*($AE$14/$AB$14*100))/'4_Структура пл.соб.'!$B$7*'4_Структура пл.соб.'!$B$4,0)</f>
        <v>0</v>
      </c>
      <c r="AV329" s="167">
        <f>IFERROR(AU329/'5_Розрахунок тарифів'!$H$7,0)</f>
        <v>0</v>
      </c>
      <c r="AW329" s="167">
        <f>IFERROR((AU329/SUM('4_Структура пл.соб.'!$F$4:$F$6))*100,0)</f>
        <v>0</v>
      </c>
      <c r="AX329" s="207">
        <f>IFERROR(AH329+(SUM($AC329:$AD329)/100*($AE$14/$AB$14*100))/'4_Структура пл.соб.'!$B$7*'4_Структура пл.соб.'!$B$5,0)</f>
        <v>0</v>
      </c>
      <c r="AY329" s="167">
        <f>IFERROR(AX329/'5_Розрахунок тарифів'!$L$7,0)</f>
        <v>0</v>
      </c>
      <c r="AZ329" s="167">
        <f>IFERROR((AX329/SUM('4_Структура пл.соб.'!$F$4:$F$6))*100,0)</f>
        <v>0</v>
      </c>
      <c r="BA329" s="207">
        <f>IFERROR(AJ329+(SUM($AC329:$AD329)/100*($AE$14/$AB$14*100))/'4_Структура пл.соб.'!$B$7*'4_Структура пл.соб.'!$B$6,0)</f>
        <v>0</v>
      </c>
      <c r="BB329" s="167">
        <f>IFERROR(BA329/'5_Розрахунок тарифів'!$P$7,0)</f>
        <v>0</v>
      </c>
      <c r="BC329" s="167">
        <f>IFERROR((BA329/SUM('4_Структура пл.соб.'!$F$4:$F$6))*100,0)</f>
        <v>0</v>
      </c>
      <c r="BD329" s="167">
        <f t="shared" si="109"/>
        <v>0</v>
      </c>
      <c r="BE329" s="167">
        <f t="shared" si="110"/>
        <v>0</v>
      </c>
      <c r="BF329" s="203"/>
      <c r="BG329" s="203"/>
    </row>
    <row r="330" spans="1:59" s="118" customFormat="1" x14ac:dyDescent="0.25">
      <c r="A330" s="128" t="str">
        <f>IF(ISBLANK(B330),"",COUNTA($B$11:B330))</f>
        <v/>
      </c>
      <c r="B330" s="200"/>
      <c r="C330" s="150">
        <f t="shared" si="100"/>
        <v>0</v>
      </c>
      <c r="D330" s="151">
        <f t="shared" si="101"/>
        <v>0</v>
      </c>
      <c r="E330" s="199"/>
      <c r="F330" s="199"/>
      <c r="G330" s="151">
        <f t="shared" si="102"/>
        <v>0</v>
      </c>
      <c r="H330" s="199"/>
      <c r="I330" s="199"/>
      <c r="J330" s="199"/>
      <c r="K330" s="151">
        <f t="shared" si="111"/>
        <v>0</v>
      </c>
      <c r="L330" s="199"/>
      <c r="M330" s="199"/>
      <c r="N330" s="152" t="str">
        <f t="shared" si="103"/>
        <v/>
      </c>
      <c r="O330" s="150">
        <f t="shared" si="104"/>
        <v>0</v>
      </c>
      <c r="P330" s="151">
        <f t="shared" si="105"/>
        <v>0</v>
      </c>
      <c r="Q330" s="199"/>
      <c r="R330" s="199"/>
      <c r="S330" s="151">
        <f t="shared" si="106"/>
        <v>0</v>
      </c>
      <c r="T330" s="199"/>
      <c r="U330" s="199"/>
      <c r="V330" s="199"/>
      <c r="W330" s="151">
        <f t="shared" si="97"/>
        <v>0</v>
      </c>
      <c r="X330" s="199"/>
      <c r="Y330" s="199"/>
      <c r="Z330" s="152" t="str">
        <f t="shared" si="107"/>
        <v/>
      </c>
      <c r="AA330" s="150">
        <f t="shared" si="112"/>
        <v>0</v>
      </c>
      <c r="AB330" s="151">
        <f t="shared" si="113"/>
        <v>0</v>
      </c>
      <c r="AC330" s="199"/>
      <c r="AD330" s="199"/>
      <c r="AE330" s="151">
        <f t="shared" si="114"/>
        <v>0</v>
      </c>
      <c r="AF330" s="202"/>
      <c r="AG330" s="333"/>
      <c r="AH330" s="202"/>
      <c r="AI330" s="333"/>
      <c r="AJ330" s="202"/>
      <c r="AK330" s="333"/>
      <c r="AL330" s="151">
        <f t="shared" si="115"/>
        <v>0</v>
      </c>
      <c r="AM330" s="199"/>
      <c r="AN330" s="199"/>
      <c r="AO330" s="167">
        <f t="shared" si="98"/>
        <v>0</v>
      </c>
      <c r="AP330" s="167">
        <f t="shared" si="99"/>
        <v>0</v>
      </c>
      <c r="AQ330" s="152" t="str">
        <f t="shared" si="95"/>
        <v/>
      </c>
      <c r="AR330" s="207">
        <f t="shared" si="96"/>
        <v>0</v>
      </c>
      <c r="AS330" s="167">
        <f t="shared" si="108"/>
        <v>0</v>
      </c>
      <c r="AT330" s="167">
        <f>IFERROR((AR330/SUM('4_Структура пл.соб.'!$F$4:$F$6))*100,0)</f>
        <v>0</v>
      </c>
      <c r="AU330" s="207">
        <f>IFERROR(AF330+(SUM($AC330:$AD330)/100*($AE$14/$AB$14*100))/'4_Структура пл.соб.'!$B$7*'4_Структура пл.соб.'!$B$4,0)</f>
        <v>0</v>
      </c>
      <c r="AV330" s="167">
        <f>IFERROR(AU330/'5_Розрахунок тарифів'!$H$7,0)</f>
        <v>0</v>
      </c>
      <c r="AW330" s="167">
        <f>IFERROR((AU330/SUM('4_Структура пл.соб.'!$F$4:$F$6))*100,0)</f>
        <v>0</v>
      </c>
      <c r="AX330" s="207">
        <f>IFERROR(AH330+(SUM($AC330:$AD330)/100*($AE$14/$AB$14*100))/'4_Структура пл.соб.'!$B$7*'4_Структура пл.соб.'!$B$5,0)</f>
        <v>0</v>
      </c>
      <c r="AY330" s="167">
        <f>IFERROR(AX330/'5_Розрахунок тарифів'!$L$7,0)</f>
        <v>0</v>
      </c>
      <c r="AZ330" s="167">
        <f>IFERROR((AX330/SUM('4_Структура пл.соб.'!$F$4:$F$6))*100,0)</f>
        <v>0</v>
      </c>
      <c r="BA330" s="207">
        <f>IFERROR(AJ330+(SUM($AC330:$AD330)/100*($AE$14/$AB$14*100))/'4_Структура пл.соб.'!$B$7*'4_Структура пл.соб.'!$B$6,0)</f>
        <v>0</v>
      </c>
      <c r="BB330" s="167">
        <f>IFERROR(BA330/'5_Розрахунок тарифів'!$P$7,0)</f>
        <v>0</v>
      </c>
      <c r="BC330" s="167">
        <f>IFERROR((BA330/SUM('4_Структура пл.соб.'!$F$4:$F$6))*100,0)</f>
        <v>0</v>
      </c>
      <c r="BD330" s="167">
        <f t="shared" si="109"/>
        <v>0</v>
      </c>
      <c r="BE330" s="167">
        <f t="shared" si="110"/>
        <v>0</v>
      </c>
      <c r="BF330" s="203"/>
      <c r="BG330" s="203"/>
    </row>
    <row r="331" spans="1:59" s="118" customFormat="1" x14ac:dyDescent="0.25">
      <c r="A331" s="128" t="str">
        <f>IF(ISBLANK(B331),"",COUNTA($B$11:B331))</f>
        <v/>
      </c>
      <c r="B331" s="200"/>
      <c r="C331" s="150">
        <f t="shared" si="100"/>
        <v>0</v>
      </c>
      <c r="D331" s="151">
        <f t="shared" si="101"/>
        <v>0</v>
      </c>
      <c r="E331" s="199"/>
      <c r="F331" s="199"/>
      <c r="G331" s="151">
        <f t="shared" si="102"/>
        <v>0</v>
      </c>
      <c r="H331" s="199"/>
      <c r="I331" s="199"/>
      <c r="J331" s="199"/>
      <c r="K331" s="151">
        <f t="shared" si="111"/>
        <v>0</v>
      </c>
      <c r="L331" s="199"/>
      <c r="M331" s="199"/>
      <c r="N331" s="152" t="str">
        <f t="shared" si="103"/>
        <v/>
      </c>
      <c r="O331" s="150">
        <f t="shared" si="104"/>
        <v>0</v>
      </c>
      <c r="P331" s="151">
        <f t="shared" si="105"/>
        <v>0</v>
      </c>
      <c r="Q331" s="199"/>
      <c r="R331" s="199"/>
      <c r="S331" s="151">
        <f t="shared" si="106"/>
        <v>0</v>
      </c>
      <c r="T331" s="199"/>
      <c r="U331" s="199"/>
      <c r="V331" s="199"/>
      <c r="W331" s="151">
        <f t="shared" si="97"/>
        <v>0</v>
      </c>
      <c r="X331" s="199"/>
      <c r="Y331" s="199"/>
      <c r="Z331" s="152" t="str">
        <f t="shared" si="107"/>
        <v/>
      </c>
      <c r="AA331" s="150">
        <f t="shared" si="112"/>
        <v>0</v>
      </c>
      <c r="AB331" s="151">
        <f t="shared" si="113"/>
        <v>0</v>
      </c>
      <c r="AC331" s="199"/>
      <c r="AD331" s="199"/>
      <c r="AE331" s="151">
        <f t="shared" si="114"/>
        <v>0</v>
      </c>
      <c r="AF331" s="202"/>
      <c r="AG331" s="333"/>
      <c r="AH331" s="202"/>
      <c r="AI331" s="333"/>
      <c r="AJ331" s="202"/>
      <c r="AK331" s="333"/>
      <c r="AL331" s="151">
        <f t="shared" si="115"/>
        <v>0</v>
      </c>
      <c r="AM331" s="199"/>
      <c r="AN331" s="199"/>
      <c r="AO331" s="167">
        <f t="shared" si="98"/>
        <v>0</v>
      </c>
      <c r="AP331" s="167">
        <f t="shared" si="99"/>
        <v>0</v>
      </c>
      <c r="AQ331" s="152" t="str">
        <f t="shared" si="95"/>
        <v/>
      </c>
      <c r="AR331" s="207">
        <f t="shared" si="96"/>
        <v>0</v>
      </c>
      <c r="AS331" s="167">
        <f t="shared" si="108"/>
        <v>0</v>
      </c>
      <c r="AT331" s="167">
        <f>IFERROR((AR331/SUM('4_Структура пл.соб.'!$F$4:$F$6))*100,0)</f>
        <v>0</v>
      </c>
      <c r="AU331" s="207">
        <f>IFERROR(AF331+(SUM($AC331:$AD331)/100*($AE$14/$AB$14*100))/'4_Структура пл.соб.'!$B$7*'4_Структура пл.соб.'!$B$4,0)</f>
        <v>0</v>
      </c>
      <c r="AV331" s="167">
        <f>IFERROR(AU331/'5_Розрахунок тарифів'!$H$7,0)</f>
        <v>0</v>
      </c>
      <c r="AW331" s="167">
        <f>IFERROR((AU331/SUM('4_Структура пл.соб.'!$F$4:$F$6))*100,0)</f>
        <v>0</v>
      </c>
      <c r="AX331" s="207">
        <f>IFERROR(AH331+(SUM($AC331:$AD331)/100*($AE$14/$AB$14*100))/'4_Структура пл.соб.'!$B$7*'4_Структура пл.соб.'!$B$5,0)</f>
        <v>0</v>
      </c>
      <c r="AY331" s="167">
        <f>IFERROR(AX331/'5_Розрахунок тарифів'!$L$7,0)</f>
        <v>0</v>
      </c>
      <c r="AZ331" s="167">
        <f>IFERROR((AX331/SUM('4_Структура пл.соб.'!$F$4:$F$6))*100,0)</f>
        <v>0</v>
      </c>
      <c r="BA331" s="207">
        <f>IFERROR(AJ331+(SUM($AC331:$AD331)/100*($AE$14/$AB$14*100))/'4_Структура пл.соб.'!$B$7*'4_Структура пл.соб.'!$B$6,0)</f>
        <v>0</v>
      </c>
      <c r="BB331" s="167">
        <f>IFERROR(BA331/'5_Розрахунок тарифів'!$P$7,0)</f>
        <v>0</v>
      </c>
      <c r="BC331" s="167">
        <f>IFERROR((BA331/SUM('4_Структура пл.соб.'!$F$4:$F$6))*100,0)</f>
        <v>0</v>
      </c>
      <c r="BD331" s="167">
        <f t="shared" si="109"/>
        <v>0</v>
      </c>
      <c r="BE331" s="167">
        <f t="shared" si="110"/>
        <v>0</v>
      </c>
      <c r="BF331" s="203"/>
      <c r="BG331" s="203"/>
    </row>
    <row r="332" spans="1:59" s="118" customFormat="1" x14ac:dyDescent="0.25">
      <c r="A332" s="128" t="str">
        <f>IF(ISBLANK(B332),"",COUNTA($B$11:B332))</f>
        <v/>
      </c>
      <c r="B332" s="200"/>
      <c r="C332" s="150">
        <f t="shared" si="100"/>
        <v>0</v>
      </c>
      <c r="D332" s="151">
        <f t="shared" si="101"/>
        <v>0</v>
      </c>
      <c r="E332" s="199"/>
      <c r="F332" s="199"/>
      <c r="G332" s="151">
        <f t="shared" si="102"/>
        <v>0</v>
      </c>
      <c r="H332" s="199"/>
      <c r="I332" s="199"/>
      <c r="J332" s="199"/>
      <c r="K332" s="151">
        <f t="shared" si="111"/>
        <v>0</v>
      </c>
      <c r="L332" s="199"/>
      <c r="M332" s="199"/>
      <c r="N332" s="152" t="str">
        <f t="shared" si="103"/>
        <v/>
      </c>
      <c r="O332" s="150">
        <f t="shared" si="104"/>
        <v>0</v>
      </c>
      <c r="P332" s="151">
        <f t="shared" si="105"/>
        <v>0</v>
      </c>
      <c r="Q332" s="199"/>
      <c r="R332" s="199"/>
      <c r="S332" s="151">
        <f t="shared" si="106"/>
        <v>0</v>
      </c>
      <c r="T332" s="199"/>
      <c r="U332" s="199"/>
      <c r="V332" s="199"/>
      <c r="W332" s="151">
        <f t="shared" si="97"/>
        <v>0</v>
      </c>
      <c r="X332" s="199"/>
      <c r="Y332" s="199"/>
      <c r="Z332" s="152" t="str">
        <f t="shared" si="107"/>
        <v/>
      </c>
      <c r="AA332" s="150">
        <f t="shared" si="112"/>
        <v>0</v>
      </c>
      <c r="AB332" s="151">
        <f t="shared" si="113"/>
        <v>0</v>
      </c>
      <c r="AC332" s="199"/>
      <c r="AD332" s="199"/>
      <c r="AE332" s="151">
        <f t="shared" si="114"/>
        <v>0</v>
      </c>
      <c r="AF332" s="202"/>
      <c r="AG332" s="333"/>
      <c r="AH332" s="202"/>
      <c r="AI332" s="333"/>
      <c r="AJ332" s="202"/>
      <c r="AK332" s="333"/>
      <c r="AL332" s="151">
        <f t="shared" si="115"/>
        <v>0</v>
      </c>
      <c r="AM332" s="199"/>
      <c r="AN332" s="199"/>
      <c r="AO332" s="167">
        <f t="shared" si="98"/>
        <v>0</v>
      </c>
      <c r="AP332" s="167">
        <f t="shared" si="99"/>
        <v>0</v>
      </c>
      <c r="AQ332" s="152" t="str">
        <f t="shared" si="95"/>
        <v/>
      </c>
      <c r="AR332" s="207">
        <f t="shared" si="96"/>
        <v>0</v>
      </c>
      <c r="AS332" s="167">
        <f t="shared" si="108"/>
        <v>0</v>
      </c>
      <c r="AT332" s="167">
        <f>IFERROR((AR332/SUM('4_Структура пл.соб.'!$F$4:$F$6))*100,0)</f>
        <v>0</v>
      </c>
      <c r="AU332" s="207">
        <f>IFERROR(AF332+(SUM($AC332:$AD332)/100*($AE$14/$AB$14*100))/'4_Структура пл.соб.'!$B$7*'4_Структура пл.соб.'!$B$4,0)</f>
        <v>0</v>
      </c>
      <c r="AV332" s="167">
        <f>IFERROR(AU332/'5_Розрахунок тарифів'!$H$7,0)</f>
        <v>0</v>
      </c>
      <c r="AW332" s="167">
        <f>IFERROR((AU332/SUM('4_Структура пл.соб.'!$F$4:$F$6))*100,0)</f>
        <v>0</v>
      </c>
      <c r="AX332" s="207">
        <f>IFERROR(AH332+(SUM($AC332:$AD332)/100*($AE$14/$AB$14*100))/'4_Структура пл.соб.'!$B$7*'4_Структура пл.соб.'!$B$5,0)</f>
        <v>0</v>
      </c>
      <c r="AY332" s="167">
        <f>IFERROR(AX332/'5_Розрахунок тарифів'!$L$7,0)</f>
        <v>0</v>
      </c>
      <c r="AZ332" s="167">
        <f>IFERROR((AX332/SUM('4_Структура пл.соб.'!$F$4:$F$6))*100,0)</f>
        <v>0</v>
      </c>
      <c r="BA332" s="207">
        <f>IFERROR(AJ332+(SUM($AC332:$AD332)/100*($AE$14/$AB$14*100))/'4_Структура пл.соб.'!$B$7*'4_Структура пл.соб.'!$B$6,0)</f>
        <v>0</v>
      </c>
      <c r="BB332" s="167">
        <f>IFERROR(BA332/'5_Розрахунок тарифів'!$P$7,0)</f>
        <v>0</v>
      </c>
      <c r="BC332" s="167">
        <f>IFERROR((BA332/SUM('4_Структура пл.соб.'!$F$4:$F$6))*100,0)</f>
        <v>0</v>
      </c>
      <c r="BD332" s="167">
        <f t="shared" si="109"/>
        <v>0</v>
      </c>
      <c r="BE332" s="167">
        <f t="shared" si="110"/>
        <v>0</v>
      </c>
      <c r="BF332" s="203"/>
      <c r="BG332" s="203"/>
    </row>
    <row r="333" spans="1:59" s="118" customFormat="1" x14ac:dyDescent="0.25">
      <c r="A333" s="128" t="str">
        <f>IF(ISBLANK(B333),"",COUNTA($B$11:B333))</f>
        <v/>
      </c>
      <c r="B333" s="200"/>
      <c r="C333" s="150">
        <f t="shared" si="100"/>
        <v>0</v>
      </c>
      <c r="D333" s="151">
        <f t="shared" si="101"/>
        <v>0</v>
      </c>
      <c r="E333" s="199"/>
      <c r="F333" s="199"/>
      <c r="G333" s="151">
        <f t="shared" si="102"/>
        <v>0</v>
      </c>
      <c r="H333" s="199"/>
      <c r="I333" s="199"/>
      <c r="J333" s="199"/>
      <c r="K333" s="151">
        <f t="shared" si="111"/>
        <v>0</v>
      </c>
      <c r="L333" s="199"/>
      <c r="M333" s="199"/>
      <c r="N333" s="152" t="str">
        <f t="shared" si="103"/>
        <v/>
      </c>
      <c r="O333" s="150">
        <f t="shared" si="104"/>
        <v>0</v>
      </c>
      <c r="P333" s="151">
        <f t="shared" si="105"/>
        <v>0</v>
      </c>
      <c r="Q333" s="199"/>
      <c r="R333" s="199"/>
      <c r="S333" s="151">
        <f t="shared" si="106"/>
        <v>0</v>
      </c>
      <c r="T333" s="199"/>
      <c r="U333" s="199"/>
      <c r="V333" s="199"/>
      <c r="W333" s="151">
        <f t="shared" si="97"/>
        <v>0</v>
      </c>
      <c r="X333" s="199"/>
      <c r="Y333" s="199"/>
      <c r="Z333" s="152" t="str">
        <f t="shared" si="107"/>
        <v/>
      </c>
      <c r="AA333" s="150">
        <f t="shared" si="112"/>
        <v>0</v>
      </c>
      <c r="AB333" s="151">
        <f t="shared" si="113"/>
        <v>0</v>
      </c>
      <c r="AC333" s="199"/>
      <c r="AD333" s="199"/>
      <c r="AE333" s="151">
        <f t="shared" si="114"/>
        <v>0</v>
      </c>
      <c r="AF333" s="202"/>
      <c r="AG333" s="333"/>
      <c r="AH333" s="202"/>
      <c r="AI333" s="333"/>
      <c r="AJ333" s="202"/>
      <c r="AK333" s="333"/>
      <c r="AL333" s="151">
        <f t="shared" si="115"/>
        <v>0</v>
      </c>
      <c r="AM333" s="199"/>
      <c r="AN333" s="199"/>
      <c r="AO333" s="167">
        <f t="shared" si="98"/>
        <v>0</v>
      </c>
      <c r="AP333" s="167">
        <f t="shared" si="99"/>
        <v>0</v>
      </c>
      <c r="AQ333" s="152" t="str">
        <f t="shared" ref="AQ333:AQ396" si="116">A333</f>
        <v/>
      </c>
      <c r="AR333" s="207">
        <f t="shared" ref="AR333:AR396" si="117">IFERROR(AE333+(SUM(AC333:AD333)/100*($AE$14/$AB$14*100)),0)</f>
        <v>0</v>
      </c>
      <c r="AS333" s="167">
        <f t="shared" si="108"/>
        <v>0</v>
      </c>
      <c r="AT333" s="167">
        <f>IFERROR((AR333/SUM('4_Структура пл.соб.'!$F$4:$F$6))*100,0)</f>
        <v>0</v>
      </c>
      <c r="AU333" s="207">
        <f>IFERROR(AF333+(SUM($AC333:$AD333)/100*($AE$14/$AB$14*100))/'4_Структура пл.соб.'!$B$7*'4_Структура пл.соб.'!$B$4,0)</f>
        <v>0</v>
      </c>
      <c r="AV333" s="167">
        <f>IFERROR(AU333/'5_Розрахунок тарифів'!$H$7,0)</f>
        <v>0</v>
      </c>
      <c r="AW333" s="167">
        <f>IFERROR((AU333/SUM('4_Структура пл.соб.'!$F$4:$F$6))*100,0)</f>
        <v>0</v>
      </c>
      <c r="AX333" s="207">
        <f>IFERROR(AH333+(SUM($AC333:$AD333)/100*($AE$14/$AB$14*100))/'4_Структура пл.соб.'!$B$7*'4_Структура пл.соб.'!$B$5,0)</f>
        <v>0</v>
      </c>
      <c r="AY333" s="167">
        <f>IFERROR(AX333/'5_Розрахунок тарифів'!$L$7,0)</f>
        <v>0</v>
      </c>
      <c r="AZ333" s="167">
        <f>IFERROR((AX333/SUM('4_Структура пл.соб.'!$F$4:$F$6))*100,0)</f>
        <v>0</v>
      </c>
      <c r="BA333" s="207">
        <f>IFERROR(AJ333+(SUM($AC333:$AD333)/100*($AE$14/$AB$14*100))/'4_Структура пл.соб.'!$B$7*'4_Структура пл.соб.'!$B$6,0)</f>
        <v>0</v>
      </c>
      <c r="BB333" s="167">
        <f>IFERROR(BA333/'5_Розрахунок тарифів'!$P$7,0)</f>
        <v>0</v>
      </c>
      <c r="BC333" s="167">
        <f>IFERROR((BA333/SUM('4_Структура пл.соб.'!$F$4:$F$6))*100,0)</f>
        <v>0</v>
      </c>
      <c r="BD333" s="167">
        <f t="shared" si="109"/>
        <v>0</v>
      </c>
      <c r="BE333" s="167">
        <f t="shared" si="110"/>
        <v>0</v>
      </c>
      <c r="BF333" s="203"/>
      <c r="BG333" s="203"/>
    </row>
    <row r="334" spans="1:59" s="118" customFormat="1" x14ac:dyDescent="0.25">
      <c r="A334" s="128" t="str">
        <f>IF(ISBLANK(B334),"",COUNTA($B$11:B334))</f>
        <v/>
      </c>
      <c r="B334" s="200"/>
      <c r="C334" s="150">
        <f t="shared" si="100"/>
        <v>0</v>
      </c>
      <c r="D334" s="151">
        <f t="shared" si="101"/>
        <v>0</v>
      </c>
      <c r="E334" s="199"/>
      <c r="F334" s="199"/>
      <c r="G334" s="151">
        <f t="shared" si="102"/>
        <v>0</v>
      </c>
      <c r="H334" s="199"/>
      <c r="I334" s="199"/>
      <c r="J334" s="199"/>
      <c r="K334" s="151">
        <f t="shared" si="111"/>
        <v>0</v>
      </c>
      <c r="L334" s="199"/>
      <c r="M334" s="199"/>
      <c r="N334" s="152" t="str">
        <f t="shared" si="103"/>
        <v/>
      </c>
      <c r="O334" s="150">
        <f t="shared" si="104"/>
        <v>0</v>
      </c>
      <c r="P334" s="151">
        <f t="shared" si="105"/>
        <v>0</v>
      </c>
      <c r="Q334" s="199"/>
      <c r="R334" s="199"/>
      <c r="S334" s="151">
        <f t="shared" si="106"/>
        <v>0</v>
      </c>
      <c r="T334" s="199"/>
      <c r="U334" s="199"/>
      <c r="V334" s="199"/>
      <c r="W334" s="151">
        <f t="shared" ref="W334:W397" si="118">X334+Y334</f>
        <v>0</v>
      </c>
      <c r="X334" s="199"/>
      <c r="Y334" s="199"/>
      <c r="Z334" s="152" t="str">
        <f t="shared" si="107"/>
        <v/>
      </c>
      <c r="AA334" s="150">
        <f t="shared" si="112"/>
        <v>0</v>
      </c>
      <c r="AB334" s="151">
        <f t="shared" si="113"/>
        <v>0</v>
      </c>
      <c r="AC334" s="199"/>
      <c r="AD334" s="199"/>
      <c r="AE334" s="151">
        <f t="shared" si="114"/>
        <v>0</v>
      </c>
      <c r="AF334" s="202"/>
      <c r="AG334" s="333"/>
      <c r="AH334" s="202"/>
      <c r="AI334" s="333"/>
      <c r="AJ334" s="202"/>
      <c r="AK334" s="333"/>
      <c r="AL334" s="151">
        <f t="shared" si="115"/>
        <v>0</v>
      </c>
      <c r="AM334" s="199"/>
      <c r="AN334" s="199"/>
      <c r="AO334" s="167">
        <f t="shared" ref="AO334:AO397" si="119">BD334</f>
        <v>0</v>
      </c>
      <c r="AP334" s="167">
        <f t="shared" ref="AP334:AP397" si="120">BE334</f>
        <v>0</v>
      </c>
      <c r="AQ334" s="152" t="str">
        <f t="shared" si="116"/>
        <v/>
      </c>
      <c r="AR334" s="207">
        <f t="shared" si="117"/>
        <v>0</v>
      </c>
      <c r="AS334" s="167">
        <f t="shared" si="108"/>
        <v>0</v>
      </c>
      <c r="AT334" s="167">
        <f>IFERROR((AR334/SUM('4_Структура пл.соб.'!$F$4:$F$6))*100,0)</f>
        <v>0</v>
      </c>
      <c r="AU334" s="207">
        <f>IFERROR(AF334+(SUM($AC334:$AD334)/100*($AE$14/$AB$14*100))/'4_Структура пл.соб.'!$B$7*'4_Структура пл.соб.'!$B$4,0)</f>
        <v>0</v>
      </c>
      <c r="AV334" s="167">
        <f>IFERROR(AU334/'5_Розрахунок тарифів'!$H$7,0)</f>
        <v>0</v>
      </c>
      <c r="AW334" s="167">
        <f>IFERROR((AU334/SUM('4_Структура пл.соб.'!$F$4:$F$6))*100,0)</f>
        <v>0</v>
      </c>
      <c r="AX334" s="207">
        <f>IFERROR(AH334+(SUM($AC334:$AD334)/100*($AE$14/$AB$14*100))/'4_Структура пл.соб.'!$B$7*'4_Структура пл.соб.'!$B$5,0)</f>
        <v>0</v>
      </c>
      <c r="AY334" s="167">
        <f>IFERROR(AX334/'5_Розрахунок тарифів'!$L$7,0)</f>
        <v>0</v>
      </c>
      <c r="AZ334" s="167">
        <f>IFERROR((AX334/SUM('4_Структура пл.соб.'!$F$4:$F$6))*100,0)</f>
        <v>0</v>
      </c>
      <c r="BA334" s="207">
        <f>IFERROR(AJ334+(SUM($AC334:$AD334)/100*($AE$14/$AB$14*100))/'4_Структура пл.соб.'!$B$7*'4_Структура пл.соб.'!$B$6,0)</f>
        <v>0</v>
      </c>
      <c r="BB334" s="167">
        <f>IFERROR(BA334/'5_Розрахунок тарифів'!$P$7,0)</f>
        <v>0</v>
      </c>
      <c r="BC334" s="167">
        <f>IFERROR((BA334/SUM('4_Структура пл.соб.'!$F$4:$F$6))*100,0)</f>
        <v>0</v>
      </c>
      <c r="BD334" s="167">
        <f t="shared" si="109"/>
        <v>0</v>
      </c>
      <c r="BE334" s="167">
        <f t="shared" si="110"/>
        <v>0</v>
      </c>
      <c r="BF334" s="203"/>
      <c r="BG334" s="203"/>
    </row>
    <row r="335" spans="1:59" s="118" customFormat="1" x14ac:dyDescent="0.25">
      <c r="A335" s="128" t="str">
        <f>IF(ISBLANK(B335),"",COUNTA($B$11:B335))</f>
        <v/>
      </c>
      <c r="B335" s="200"/>
      <c r="C335" s="150">
        <f t="shared" ref="C335:C398" si="121">D335+E335+F335</f>
        <v>0</v>
      </c>
      <c r="D335" s="151">
        <f t="shared" ref="D335:D398" si="122">G335+K335</f>
        <v>0</v>
      </c>
      <c r="E335" s="199"/>
      <c r="F335" s="199"/>
      <c r="G335" s="151">
        <f t="shared" ref="G335:G398" si="123">SUM(H335:J335)</f>
        <v>0</v>
      </c>
      <c r="H335" s="199"/>
      <c r="I335" s="199"/>
      <c r="J335" s="199"/>
      <c r="K335" s="151">
        <f t="shared" si="111"/>
        <v>0</v>
      </c>
      <c r="L335" s="199"/>
      <c r="M335" s="199"/>
      <c r="N335" s="152" t="str">
        <f t="shared" ref="N335:N398" si="124">A335</f>
        <v/>
      </c>
      <c r="O335" s="150">
        <f t="shared" ref="O335:O398" si="125">P335+Q335+R335</f>
        <v>0</v>
      </c>
      <c r="P335" s="151">
        <f t="shared" ref="P335:P398" si="126">S335+W335</f>
        <v>0</v>
      </c>
      <c r="Q335" s="199"/>
      <c r="R335" s="199"/>
      <c r="S335" s="151">
        <f t="shared" ref="S335:S398" si="127">SUM(T335:V335)</f>
        <v>0</v>
      </c>
      <c r="T335" s="199"/>
      <c r="U335" s="199"/>
      <c r="V335" s="199"/>
      <c r="W335" s="151">
        <f t="shared" si="118"/>
        <v>0</v>
      </c>
      <c r="X335" s="199"/>
      <c r="Y335" s="199"/>
      <c r="Z335" s="152" t="str">
        <f t="shared" ref="Z335:Z398" si="128">A335</f>
        <v/>
      </c>
      <c r="AA335" s="150">
        <f t="shared" si="112"/>
        <v>0</v>
      </c>
      <c r="AB335" s="151">
        <f t="shared" si="113"/>
        <v>0</v>
      </c>
      <c r="AC335" s="199"/>
      <c r="AD335" s="199"/>
      <c r="AE335" s="151">
        <f t="shared" si="114"/>
        <v>0</v>
      </c>
      <c r="AF335" s="202"/>
      <c r="AG335" s="333"/>
      <c r="AH335" s="202"/>
      <c r="AI335" s="333"/>
      <c r="AJ335" s="202"/>
      <c r="AK335" s="333"/>
      <c r="AL335" s="151">
        <f t="shared" si="115"/>
        <v>0</v>
      </c>
      <c r="AM335" s="199"/>
      <c r="AN335" s="199"/>
      <c r="AO335" s="167">
        <f t="shared" si="119"/>
        <v>0</v>
      </c>
      <c r="AP335" s="167">
        <f t="shared" si="120"/>
        <v>0</v>
      </c>
      <c r="AQ335" s="152" t="str">
        <f t="shared" si="116"/>
        <v/>
      </c>
      <c r="AR335" s="207">
        <f t="shared" si="117"/>
        <v>0</v>
      </c>
      <c r="AS335" s="167">
        <f t="shared" ref="AS335:AS398" si="129">AV335+AY335+BB335</f>
        <v>0</v>
      </c>
      <c r="AT335" s="167">
        <f>IFERROR((AR335/SUM('4_Структура пл.соб.'!$F$4:$F$6))*100,0)</f>
        <v>0</v>
      </c>
      <c r="AU335" s="207">
        <f>IFERROR(AF335+(SUM($AC335:$AD335)/100*($AE$14/$AB$14*100))/'4_Структура пл.соб.'!$B$7*'4_Структура пл.соб.'!$B$4,0)</f>
        <v>0</v>
      </c>
      <c r="AV335" s="167">
        <f>IFERROR(AU335/'5_Розрахунок тарифів'!$H$7,0)</f>
        <v>0</v>
      </c>
      <c r="AW335" s="167">
        <f>IFERROR((AU335/SUM('4_Структура пл.соб.'!$F$4:$F$6))*100,0)</f>
        <v>0</v>
      </c>
      <c r="AX335" s="207">
        <f>IFERROR(AH335+(SUM($AC335:$AD335)/100*($AE$14/$AB$14*100))/'4_Структура пл.соб.'!$B$7*'4_Структура пл.соб.'!$B$5,0)</f>
        <v>0</v>
      </c>
      <c r="AY335" s="167">
        <f>IFERROR(AX335/'5_Розрахунок тарифів'!$L$7,0)</f>
        <v>0</v>
      </c>
      <c r="AZ335" s="167">
        <f>IFERROR((AX335/SUM('4_Структура пл.соб.'!$F$4:$F$6))*100,0)</f>
        <v>0</v>
      </c>
      <c r="BA335" s="207">
        <f>IFERROR(AJ335+(SUM($AC335:$AD335)/100*($AE$14/$AB$14*100))/'4_Структура пл.соб.'!$B$7*'4_Структура пл.соб.'!$B$6,0)</f>
        <v>0</v>
      </c>
      <c r="BB335" s="167">
        <f>IFERROR(BA335/'5_Розрахунок тарифів'!$P$7,0)</f>
        <v>0</v>
      </c>
      <c r="BC335" s="167">
        <f>IFERROR((BA335/SUM('4_Структура пл.соб.'!$F$4:$F$6))*100,0)</f>
        <v>0</v>
      </c>
      <c r="BD335" s="167">
        <f t="shared" ref="BD335:BD398" si="130">IFERROR(ROUND(AE335/S335*100,2),0)</f>
        <v>0</v>
      </c>
      <c r="BE335" s="167">
        <f t="shared" ref="BE335:BE398" si="131">IFERROR(ROUND(AA335/O335*100,2),0)</f>
        <v>0</v>
      </c>
      <c r="BF335" s="203"/>
      <c r="BG335" s="203"/>
    </row>
    <row r="336" spans="1:59" s="118" customFormat="1" x14ac:dyDescent="0.25">
      <c r="A336" s="128" t="str">
        <f>IF(ISBLANK(B336),"",COUNTA($B$11:B336))</f>
        <v/>
      </c>
      <c r="B336" s="200"/>
      <c r="C336" s="150">
        <f t="shared" si="121"/>
        <v>0</v>
      </c>
      <c r="D336" s="151">
        <f t="shared" si="122"/>
        <v>0</v>
      </c>
      <c r="E336" s="199"/>
      <c r="F336" s="199"/>
      <c r="G336" s="151">
        <f t="shared" si="123"/>
        <v>0</v>
      </c>
      <c r="H336" s="199"/>
      <c r="I336" s="199"/>
      <c r="J336" s="199"/>
      <c r="K336" s="151">
        <f t="shared" si="111"/>
        <v>0</v>
      </c>
      <c r="L336" s="199"/>
      <c r="M336" s="199"/>
      <c r="N336" s="152" t="str">
        <f t="shared" si="124"/>
        <v/>
      </c>
      <c r="O336" s="150">
        <f t="shared" si="125"/>
        <v>0</v>
      </c>
      <c r="P336" s="151">
        <f t="shared" si="126"/>
        <v>0</v>
      </c>
      <c r="Q336" s="199"/>
      <c r="R336" s="199"/>
      <c r="S336" s="151">
        <f t="shared" si="127"/>
        <v>0</v>
      </c>
      <c r="T336" s="199"/>
      <c r="U336" s="199"/>
      <c r="V336" s="199"/>
      <c r="W336" s="151">
        <f t="shared" si="118"/>
        <v>0</v>
      </c>
      <c r="X336" s="199"/>
      <c r="Y336" s="199"/>
      <c r="Z336" s="152" t="str">
        <f t="shared" si="128"/>
        <v/>
      </c>
      <c r="AA336" s="150">
        <f t="shared" si="112"/>
        <v>0</v>
      </c>
      <c r="AB336" s="151">
        <f t="shared" si="113"/>
        <v>0</v>
      </c>
      <c r="AC336" s="199"/>
      <c r="AD336" s="199"/>
      <c r="AE336" s="151">
        <f t="shared" si="114"/>
        <v>0</v>
      </c>
      <c r="AF336" s="202"/>
      <c r="AG336" s="333"/>
      <c r="AH336" s="202"/>
      <c r="AI336" s="333"/>
      <c r="AJ336" s="202"/>
      <c r="AK336" s="333"/>
      <c r="AL336" s="151">
        <f t="shared" si="115"/>
        <v>0</v>
      </c>
      <c r="AM336" s="199"/>
      <c r="AN336" s="199"/>
      <c r="AO336" s="167">
        <f t="shared" si="119"/>
        <v>0</v>
      </c>
      <c r="AP336" s="167">
        <f t="shared" si="120"/>
        <v>0</v>
      </c>
      <c r="AQ336" s="152" t="str">
        <f t="shared" si="116"/>
        <v/>
      </c>
      <c r="AR336" s="207">
        <f t="shared" si="117"/>
        <v>0</v>
      </c>
      <c r="AS336" s="167">
        <f t="shared" si="129"/>
        <v>0</v>
      </c>
      <c r="AT336" s="167">
        <f>IFERROR((AR336/SUM('4_Структура пл.соб.'!$F$4:$F$6))*100,0)</f>
        <v>0</v>
      </c>
      <c r="AU336" s="207">
        <f>IFERROR(AF336+(SUM($AC336:$AD336)/100*($AE$14/$AB$14*100))/'4_Структура пл.соб.'!$B$7*'4_Структура пл.соб.'!$B$4,0)</f>
        <v>0</v>
      </c>
      <c r="AV336" s="167">
        <f>IFERROR(AU336/'5_Розрахунок тарифів'!$H$7,0)</f>
        <v>0</v>
      </c>
      <c r="AW336" s="167">
        <f>IFERROR((AU336/SUM('4_Структура пл.соб.'!$F$4:$F$6))*100,0)</f>
        <v>0</v>
      </c>
      <c r="AX336" s="207">
        <f>IFERROR(AH336+(SUM($AC336:$AD336)/100*($AE$14/$AB$14*100))/'4_Структура пл.соб.'!$B$7*'4_Структура пл.соб.'!$B$5,0)</f>
        <v>0</v>
      </c>
      <c r="AY336" s="167">
        <f>IFERROR(AX336/'5_Розрахунок тарифів'!$L$7,0)</f>
        <v>0</v>
      </c>
      <c r="AZ336" s="167">
        <f>IFERROR((AX336/SUM('4_Структура пл.соб.'!$F$4:$F$6))*100,0)</f>
        <v>0</v>
      </c>
      <c r="BA336" s="207">
        <f>IFERROR(AJ336+(SUM($AC336:$AD336)/100*($AE$14/$AB$14*100))/'4_Структура пл.соб.'!$B$7*'4_Структура пл.соб.'!$B$6,0)</f>
        <v>0</v>
      </c>
      <c r="BB336" s="167">
        <f>IFERROR(BA336/'5_Розрахунок тарифів'!$P$7,0)</f>
        <v>0</v>
      </c>
      <c r="BC336" s="167">
        <f>IFERROR((BA336/SUM('4_Структура пл.соб.'!$F$4:$F$6))*100,0)</f>
        <v>0</v>
      </c>
      <c r="BD336" s="167">
        <f t="shared" si="130"/>
        <v>0</v>
      </c>
      <c r="BE336" s="167">
        <f t="shared" si="131"/>
        <v>0</v>
      </c>
      <c r="BF336" s="203"/>
      <c r="BG336" s="203"/>
    </row>
    <row r="337" spans="1:59" s="118" customFormat="1" x14ac:dyDescent="0.25">
      <c r="A337" s="128" t="str">
        <f>IF(ISBLANK(B337),"",COUNTA($B$11:B337))</f>
        <v/>
      </c>
      <c r="B337" s="200"/>
      <c r="C337" s="150">
        <f t="shared" si="121"/>
        <v>0</v>
      </c>
      <c r="D337" s="151">
        <f t="shared" si="122"/>
        <v>0</v>
      </c>
      <c r="E337" s="199"/>
      <c r="F337" s="199"/>
      <c r="G337" s="151">
        <f t="shared" si="123"/>
        <v>0</v>
      </c>
      <c r="H337" s="199"/>
      <c r="I337" s="199"/>
      <c r="J337" s="199"/>
      <c r="K337" s="151">
        <f t="shared" si="111"/>
        <v>0</v>
      </c>
      <c r="L337" s="199"/>
      <c r="M337" s="199"/>
      <c r="N337" s="152" t="str">
        <f t="shared" si="124"/>
        <v/>
      </c>
      <c r="O337" s="150">
        <f t="shared" si="125"/>
        <v>0</v>
      </c>
      <c r="P337" s="151">
        <f t="shared" si="126"/>
        <v>0</v>
      </c>
      <c r="Q337" s="199"/>
      <c r="R337" s="199"/>
      <c r="S337" s="151">
        <f t="shared" si="127"/>
        <v>0</v>
      </c>
      <c r="T337" s="199"/>
      <c r="U337" s="199"/>
      <c r="V337" s="199"/>
      <c r="W337" s="151">
        <f t="shared" si="118"/>
        <v>0</v>
      </c>
      <c r="X337" s="199"/>
      <c r="Y337" s="199"/>
      <c r="Z337" s="152" t="str">
        <f t="shared" si="128"/>
        <v/>
      </c>
      <c r="AA337" s="150">
        <f t="shared" si="112"/>
        <v>0</v>
      </c>
      <c r="AB337" s="151">
        <f t="shared" si="113"/>
        <v>0</v>
      </c>
      <c r="AC337" s="199"/>
      <c r="AD337" s="199"/>
      <c r="AE337" s="151">
        <f t="shared" si="114"/>
        <v>0</v>
      </c>
      <c r="AF337" s="202"/>
      <c r="AG337" s="333"/>
      <c r="AH337" s="202"/>
      <c r="AI337" s="333"/>
      <c r="AJ337" s="202"/>
      <c r="AK337" s="333"/>
      <c r="AL337" s="151">
        <f t="shared" si="115"/>
        <v>0</v>
      </c>
      <c r="AM337" s="199"/>
      <c r="AN337" s="199"/>
      <c r="AO337" s="167">
        <f t="shared" si="119"/>
        <v>0</v>
      </c>
      <c r="AP337" s="167">
        <f t="shared" si="120"/>
        <v>0</v>
      </c>
      <c r="AQ337" s="152" t="str">
        <f t="shared" si="116"/>
        <v/>
      </c>
      <c r="AR337" s="207">
        <f t="shared" si="117"/>
        <v>0</v>
      </c>
      <c r="AS337" s="167">
        <f t="shared" si="129"/>
        <v>0</v>
      </c>
      <c r="AT337" s="167">
        <f>IFERROR((AR337/SUM('4_Структура пл.соб.'!$F$4:$F$6))*100,0)</f>
        <v>0</v>
      </c>
      <c r="AU337" s="207">
        <f>IFERROR(AF337+(SUM($AC337:$AD337)/100*($AE$14/$AB$14*100))/'4_Структура пл.соб.'!$B$7*'4_Структура пл.соб.'!$B$4,0)</f>
        <v>0</v>
      </c>
      <c r="AV337" s="167">
        <f>IFERROR(AU337/'5_Розрахунок тарифів'!$H$7,0)</f>
        <v>0</v>
      </c>
      <c r="AW337" s="167">
        <f>IFERROR((AU337/SUM('4_Структура пл.соб.'!$F$4:$F$6))*100,0)</f>
        <v>0</v>
      </c>
      <c r="AX337" s="207">
        <f>IFERROR(AH337+(SUM($AC337:$AD337)/100*($AE$14/$AB$14*100))/'4_Структура пл.соб.'!$B$7*'4_Структура пл.соб.'!$B$5,0)</f>
        <v>0</v>
      </c>
      <c r="AY337" s="167">
        <f>IFERROR(AX337/'5_Розрахунок тарифів'!$L$7,0)</f>
        <v>0</v>
      </c>
      <c r="AZ337" s="167">
        <f>IFERROR((AX337/SUM('4_Структура пл.соб.'!$F$4:$F$6))*100,0)</f>
        <v>0</v>
      </c>
      <c r="BA337" s="207">
        <f>IFERROR(AJ337+(SUM($AC337:$AD337)/100*($AE$14/$AB$14*100))/'4_Структура пл.соб.'!$B$7*'4_Структура пл.соб.'!$B$6,0)</f>
        <v>0</v>
      </c>
      <c r="BB337" s="167">
        <f>IFERROR(BA337/'5_Розрахунок тарифів'!$P$7,0)</f>
        <v>0</v>
      </c>
      <c r="BC337" s="167">
        <f>IFERROR((BA337/SUM('4_Структура пл.соб.'!$F$4:$F$6))*100,0)</f>
        <v>0</v>
      </c>
      <c r="BD337" s="167">
        <f t="shared" si="130"/>
        <v>0</v>
      </c>
      <c r="BE337" s="167">
        <f t="shared" si="131"/>
        <v>0</v>
      </c>
      <c r="BF337" s="203"/>
      <c r="BG337" s="203"/>
    </row>
    <row r="338" spans="1:59" s="118" customFormat="1" x14ac:dyDescent="0.25">
      <c r="A338" s="128" t="str">
        <f>IF(ISBLANK(B338),"",COUNTA($B$11:B338))</f>
        <v/>
      </c>
      <c r="B338" s="200"/>
      <c r="C338" s="150">
        <f t="shared" si="121"/>
        <v>0</v>
      </c>
      <c r="D338" s="151">
        <f t="shared" si="122"/>
        <v>0</v>
      </c>
      <c r="E338" s="199"/>
      <c r="F338" s="199"/>
      <c r="G338" s="151">
        <f t="shared" si="123"/>
        <v>0</v>
      </c>
      <c r="H338" s="199"/>
      <c r="I338" s="199"/>
      <c r="J338" s="199"/>
      <c r="K338" s="151">
        <f t="shared" si="111"/>
        <v>0</v>
      </c>
      <c r="L338" s="199"/>
      <c r="M338" s="199"/>
      <c r="N338" s="152" t="str">
        <f t="shared" si="124"/>
        <v/>
      </c>
      <c r="O338" s="150">
        <f t="shared" si="125"/>
        <v>0</v>
      </c>
      <c r="P338" s="151">
        <f t="shared" si="126"/>
        <v>0</v>
      </c>
      <c r="Q338" s="199"/>
      <c r="R338" s="199"/>
      <c r="S338" s="151">
        <f t="shared" si="127"/>
        <v>0</v>
      </c>
      <c r="T338" s="199"/>
      <c r="U338" s="199"/>
      <c r="V338" s="199"/>
      <c r="W338" s="151">
        <f t="shared" si="118"/>
        <v>0</v>
      </c>
      <c r="X338" s="199"/>
      <c r="Y338" s="199"/>
      <c r="Z338" s="152" t="str">
        <f t="shared" si="128"/>
        <v/>
      </c>
      <c r="AA338" s="150">
        <f t="shared" si="112"/>
        <v>0</v>
      </c>
      <c r="AB338" s="151">
        <f t="shared" si="113"/>
        <v>0</v>
      </c>
      <c r="AC338" s="199"/>
      <c r="AD338" s="199"/>
      <c r="AE338" s="151">
        <f t="shared" si="114"/>
        <v>0</v>
      </c>
      <c r="AF338" s="202"/>
      <c r="AG338" s="333"/>
      <c r="AH338" s="202"/>
      <c r="AI338" s="333"/>
      <c r="AJ338" s="202"/>
      <c r="AK338" s="333"/>
      <c r="AL338" s="151">
        <f t="shared" si="115"/>
        <v>0</v>
      </c>
      <c r="AM338" s="199"/>
      <c r="AN338" s="199"/>
      <c r="AO338" s="167">
        <f t="shared" si="119"/>
        <v>0</v>
      </c>
      <c r="AP338" s="167">
        <f t="shared" si="120"/>
        <v>0</v>
      </c>
      <c r="AQ338" s="152" t="str">
        <f t="shared" si="116"/>
        <v/>
      </c>
      <c r="AR338" s="207">
        <f t="shared" si="117"/>
        <v>0</v>
      </c>
      <c r="AS338" s="167">
        <f t="shared" si="129"/>
        <v>0</v>
      </c>
      <c r="AT338" s="167">
        <f>IFERROR((AR338/SUM('4_Структура пл.соб.'!$F$4:$F$6))*100,0)</f>
        <v>0</v>
      </c>
      <c r="AU338" s="207">
        <f>IFERROR(AF338+(SUM($AC338:$AD338)/100*($AE$14/$AB$14*100))/'4_Структура пл.соб.'!$B$7*'4_Структура пл.соб.'!$B$4,0)</f>
        <v>0</v>
      </c>
      <c r="AV338" s="167">
        <f>IFERROR(AU338/'5_Розрахунок тарифів'!$H$7,0)</f>
        <v>0</v>
      </c>
      <c r="AW338" s="167">
        <f>IFERROR((AU338/SUM('4_Структура пл.соб.'!$F$4:$F$6))*100,0)</f>
        <v>0</v>
      </c>
      <c r="AX338" s="207">
        <f>IFERROR(AH338+(SUM($AC338:$AD338)/100*($AE$14/$AB$14*100))/'4_Структура пл.соб.'!$B$7*'4_Структура пл.соб.'!$B$5,0)</f>
        <v>0</v>
      </c>
      <c r="AY338" s="167">
        <f>IFERROR(AX338/'5_Розрахунок тарифів'!$L$7,0)</f>
        <v>0</v>
      </c>
      <c r="AZ338" s="167">
        <f>IFERROR((AX338/SUM('4_Структура пл.соб.'!$F$4:$F$6))*100,0)</f>
        <v>0</v>
      </c>
      <c r="BA338" s="207">
        <f>IFERROR(AJ338+(SUM($AC338:$AD338)/100*($AE$14/$AB$14*100))/'4_Структура пл.соб.'!$B$7*'4_Структура пл.соб.'!$B$6,0)</f>
        <v>0</v>
      </c>
      <c r="BB338" s="167">
        <f>IFERROR(BA338/'5_Розрахунок тарифів'!$P$7,0)</f>
        <v>0</v>
      </c>
      <c r="BC338" s="167">
        <f>IFERROR((BA338/SUM('4_Структура пл.соб.'!$F$4:$F$6))*100,0)</f>
        <v>0</v>
      </c>
      <c r="BD338" s="167">
        <f t="shared" si="130"/>
        <v>0</v>
      </c>
      <c r="BE338" s="167">
        <f t="shared" si="131"/>
        <v>0</v>
      </c>
      <c r="BF338" s="203"/>
      <c r="BG338" s="203"/>
    </row>
    <row r="339" spans="1:59" s="118" customFormat="1" x14ac:dyDescent="0.25">
      <c r="A339" s="128" t="str">
        <f>IF(ISBLANK(B339),"",COUNTA($B$11:B339))</f>
        <v/>
      </c>
      <c r="B339" s="200"/>
      <c r="C339" s="150">
        <f t="shared" si="121"/>
        <v>0</v>
      </c>
      <c r="D339" s="151">
        <f t="shared" si="122"/>
        <v>0</v>
      </c>
      <c r="E339" s="199"/>
      <c r="F339" s="199"/>
      <c r="G339" s="151">
        <f t="shared" si="123"/>
        <v>0</v>
      </c>
      <c r="H339" s="199"/>
      <c r="I339" s="199"/>
      <c r="J339" s="199"/>
      <c r="K339" s="151">
        <f t="shared" si="111"/>
        <v>0</v>
      </c>
      <c r="L339" s="199"/>
      <c r="M339" s="199"/>
      <c r="N339" s="152" t="str">
        <f t="shared" si="124"/>
        <v/>
      </c>
      <c r="O339" s="150">
        <f t="shared" si="125"/>
        <v>0</v>
      </c>
      <c r="P339" s="151">
        <f t="shared" si="126"/>
        <v>0</v>
      </c>
      <c r="Q339" s="199"/>
      <c r="R339" s="199"/>
      <c r="S339" s="151">
        <f t="shared" si="127"/>
        <v>0</v>
      </c>
      <c r="T339" s="199"/>
      <c r="U339" s="199"/>
      <c r="V339" s="199"/>
      <c r="W339" s="151">
        <f t="shared" si="118"/>
        <v>0</v>
      </c>
      <c r="X339" s="199"/>
      <c r="Y339" s="199"/>
      <c r="Z339" s="152" t="str">
        <f t="shared" si="128"/>
        <v/>
      </c>
      <c r="AA339" s="150">
        <f t="shared" si="112"/>
        <v>0</v>
      </c>
      <c r="AB339" s="151">
        <f t="shared" si="113"/>
        <v>0</v>
      </c>
      <c r="AC339" s="199"/>
      <c r="AD339" s="199"/>
      <c r="AE339" s="151">
        <f t="shared" si="114"/>
        <v>0</v>
      </c>
      <c r="AF339" s="202"/>
      <c r="AG339" s="333"/>
      <c r="AH339" s="202"/>
      <c r="AI339" s="333"/>
      <c r="AJ339" s="202"/>
      <c r="AK339" s="333"/>
      <c r="AL339" s="151">
        <f t="shared" si="115"/>
        <v>0</v>
      </c>
      <c r="AM339" s="199"/>
      <c r="AN339" s="199"/>
      <c r="AO339" s="167">
        <f t="shared" si="119"/>
        <v>0</v>
      </c>
      <c r="AP339" s="167">
        <f t="shared" si="120"/>
        <v>0</v>
      </c>
      <c r="AQ339" s="152" t="str">
        <f t="shared" si="116"/>
        <v/>
      </c>
      <c r="AR339" s="207">
        <f t="shared" si="117"/>
        <v>0</v>
      </c>
      <c r="AS339" s="167">
        <f t="shared" si="129"/>
        <v>0</v>
      </c>
      <c r="AT339" s="167">
        <f>IFERROR((AR339/SUM('4_Структура пл.соб.'!$F$4:$F$6))*100,0)</f>
        <v>0</v>
      </c>
      <c r="AU339" s="207">
        <f>IFERROR(AF339+(SUM($AC339:$AD339)/100*($AE$14/$AB$14*100))/'4_Структура пл.соб.'!$B$7*'4_Структура пл.соб.'!$B$4,0)</f>
        <v>0</v>
      </c>
      <c r="AV339" s="167">
        <f>IFERROR(AU339/'5_Розрахунок тарифів'!$H$7,0)</f>
        <v>0</v>
      </c>
      <c r="AW339" s="167">
        <f>IFERROR((AU339/SUM('4_Структура пл.соб.'!$F$4:$F$6))*100,0)</f>
        <v>0</v>
      </c>
      <c r="AX339" s="207">
        <f>IFERROR(AH339+(SUM($AC339:$AD339)/100*($AE$14/$AB$14*100))/'4_Структура пл.соб.'!$B$7*'4_Структура пл.соб.'!$B$5,0)</f>
        <v>0</v>
      </c>
      <c r="AY339" s="167">
        <f>IFERROR(AX339/'5_Розрахунок тарифів'!$L$7,0)</f>
        <v>0</v>
      </c>
      <c r="AZ339" s="167">
        <f>IFERROR((AX339/SUM('4_Структура пл.соб.'!$F$4:$F$6))*100,0)</f>
        <v>0</v>
      </c>
      <c r="BA339" s="207">
        <f>IFERROR(AJ339+(SUM($AC339:$AD339)/100*($AE$14/$AB$14*100))/'4_Структура пл.соб.'!$B$7*'4_Структура пл.соб.'!$B$6,0)</f>
        <v>0</v>
      </c>
      <c r="BB339" s="167">
        <f>IFERROR(BA339/'5_Розрахунок тарифів'!$P$7,0)</f>
        <v>0</v>
      </c>
      <c r="BC339" s="167">
        <f>IFERROR((BA339/SUM('4_Структура пл.соб.'!$F$4:$F$6))*100,0)</f>
        <v>0</v>
      </c>
      <c r="BD339" s="167">
        <f t="shared" si="130"/>
        <v>0</v>
      </c>
      <c r="BE339" s="167">
        <f t="shared" si="131"/>
        <v>0</v>
      </c>
      <c r="BF339" s="203"/>
      <c r="BG339" s="203"/>
    </row>
    <row r="340" spans="1:59" s="118" customFormat="1" x14ac:dyDescent="0.25">
      <c r="A340" s="128" t="str">
        <f>IF(ISBLANK(B340),"",COUNTA($B$11:B340))</f>
        <v/>
      </c>
      <c r="B340" s="200"/>
      <c r="C340" s="150">
        <f t="shared" si="121"/>
        <v>0</v>
      </c>
      <c r="D340" s="151">
        <f t="shared" si="122"/>
        <v>0</v>
      </c>
      <c r="E340" s="199"/>
      <c r="F340" s="199"/>
      <c r="G340" s="151">
        <f t="shared" si="123"/>
        <v>0</v>
      </c>
      <c r="H340" s="199"/>
      <c r="I340" s="199"/>
      <c r="J340" s="199"/>
      <c r="K340" s="151">
        <f t="shared" si="111"/>
        <v>0</v>
      </c>
      <c r="L340" s="199"/>
      <c r="M340" s="199"/>
      <c r="N340" s="152" t="str">
        <f t="shared" si="124"/>
        <v/>
      </c>
      <c r="O340" s="150">
        <f t="shared" si="125"/>
        <v>0</v>
      </c>
      <c r="P340" s="151">
        <f t="shared" si="126"/>
        <v>0</v>
      </c>
      <c r="Q340" s="199"/>
      <c r="R340" s="199"/>
      <c r="S340" s="151">
        <f t="shared" si="127"/>
        <v>0</v>
      </c>
      <c r="T340" s="199"/>
      <c r="U340" s="199"/>
      <c r="V340" s="199"/>
      <c r="W340" s="151">
        <f t="shared" si="118"/>
        <v>0</v>
      </c>
      <c r="X340" s="199"/>
      <c r="Y340" s="199"/>
      <c r="Z340" s="152" t="str">
        <f t="shared" si="128"/>
        <v/>
      </c>
      <c r="AA340" s="150">
        <f t="shared" si="112"/>
        <v>0</v>
      </c>
      <c r="AB340" s="151">
        <f t="shared" si="113"/>
        <v>0</v>
      </c>
      <c r="AC340" s="199"/>
      <c r="AD340" s="199"/>
      <c r="AE340" s="151">
        <f t="shared" si="114"/>
        <v>0</v>
      </c>
      <c r="AF340" s="202"/>
      <c r="AG340" s="333"/>
      <c r="AH340" s="202"/>
      <c r="AI340" s="333"/>
      <c r="AJ340" s="202"/>
      <c r="AK340" s="333"/>
      <c r="AL340" s="151">
        <f t="shared" si="115"/>
        <v>0</v>
      </c>
      <c r="AM340" s="199"/>
      <c r="AN340" s="199"/>
      <c r="AO340" s="167">
        <f t="shared" si="119"/>
        <v>0</v>
      </c>
      <c r="AP340" s="167">
        <f t="shared" si="120"/>
        <v>0</v>
      </c>
      <c r="AQ340" s="152" t="str">
        <f t="shared" si="116"/>
        <v/>
      </c>
      <c r="AR340" s="207">
        <f t="shared" si="117"/>
        <v>0</v>
      </c>
      <c r="AS340" s="167">
        <f t="shared" si="129"/>
        <v>0</v>
      </c>
      <c r="AT340" s="167">
        <f>IFERROR((AR340/SUM('4_Структура пл.соб.'!$F$4:$F$6))*100,0)</f>
        <v>0</v>
      </c>
      <c r="AU340" s="207">
        <f>IFERROR(AF340+(SUM($AC340:$AD340)/100*($AE$14/$AB$14*100))/'4_Структура пл.соб.'!$B$7*'4_Структура пл.соб.'!$B$4,0)</f>
        <v>0</v>
      </c>
      <c r="AV340" s="167">
        <f>IFERROR(AU340/'5_Розрахунок тарифів'!$H$7,0)</f>
        <v>0</v>
      </c>
      <c r="AW340" s="167">
        <f>IFERROR((AU340/SUM('4_Структура пл.соб.'!$F$4:$F$6))*100,0)</f>
        <v>0</v>
      </c>
      <c r="AX340" s="207">
        <f>IFERROR(AH340+(SUM($AC340:$AD340)/100*($AE$14/$AB$14*100))/'4_Структура пл.соб.'!$B$7*'4_Структура пл.соб.'!$B$5,0)</f>
        <v>0</v>
      </c>
      <c r="AY340" s="167">
        <f>IFERROR(AX340/'5_Розрахунок тарифів'!$L$7,0)</f>
        <v>0</v>
      </c>
      <c r="AZ340" s="167">
        <f>IFERROR((AX340/SUM('4_Структура пл.соб.'!$F$4:$F$6))*100,0)</f>
        <v>0</v>
      </c>
      <c r="BA340" s="207">
        <f>IFERROR(AJ340+(SUM($AC340:$AD340)/100*($AE$14/$AB$14*100))/'4_Структура пл.соб.'!$B$7*'4_Структура пл.соб.'!$B$6,0)</f>
        <v>0</v>
      </c>
      <c r="BB340" s="167">
        <f>IFERROR(BA340/'5_Розрахунок тарифів'!$P$7,0)</f>
        <v>0</v>
      </c>
      <c r="BC340" s="167">
        <f>IFERROR((BA340/SUM('4_Структура пл.соб.'!$F$4:$F$6))*100,0)</f>
        <v>0</v>
      </c>
      <c r="BD340" s="167">
        <f t="shared" si="130"/>
        <v>0</v>
      </c>
      <c r="BE340" s="167">
        <f t="shared" si="131"/>
        <v>0</v>
      </c>
      <c r="BF340" s="203"/>
      <c r="BG340" s="203"/>
    </row>
    <row r="341" spans="1:59" s="118" customFormat="1" x14ac:dyDescent="0.25">
      <c r="A341" s="128" t="str">
        <f>IF(ISBLANK(B341),"",COUNTA($B$11:B341))</f>
        <v/>
      </c>
      <c r="B341" s="200"/>
      <c r="C341" s="150">
        <f t="shared" si="121"/>
        <v>0</v>
      </c>
      <c r="D341" s="151">
        <f t="shared" si="122"/>
        <v>0</v>
      </c>
      <c r="E341" s="199"/>
      <c r="F341" s="199"/>
      <c r="G341" s="151">
        <f t="shared" si="123"/>
        <v>0</v>
      </c>
      <c r="H341" s="199"/>
      <c r="I341" s="199"/>
      <c r="J341" s="199"/>
      <c r="K341" s="151">
        <f t="shared" ref="K341:K404" si="132">L341+M341</f>
        <v>0</v>
      </c>
      <c r="L341" s="199"/>
      <c r="M341" s="199"/>
      <c r="N341" s="152" t="str">
        <f t="shared" si="124"/>
        <v/>
      </c>
      <c r="O341" s="150">
        <f t="shared" si="125"/>
        <v>0</v>
      </c>
      <c r="P341" s="151">
        <f t="shared" si="126"/>
        <v>0</v>
      </c>
      <c r="Q341" s="199"/>
      <c r="R341" s="199"/>
      <c r="S341" s="151">
        <f t="shared" si="127"/>
        <v>0</v>
      </c>
      <c r="T341" s="199"/>
      <c r="U341" s="199"/>
      <c r="V341" s="199"/>
      <c r="W341" s="151">
        <f t="shared" si="118"/>
        <v>0</v>
      </c>
      <c r="X341" s="199"/>
      <c r="Y341" s="199"/>
      <c r="Z341" s="152" t="str">
        <f t="shared" si="128"/>
        <v/>
      </c>
      <c r="AA341" s="150">
        <f t="shared" ref="AA341:AA404" si="133">SUM(AB341:AD341)</f>
        <v>0</v>
      </c>
      <c r="AB341" s="151">
        <f t="shared" ref="AB341:AB404" si="134">AE341+AL341</f>
        <v>0</v>
      </c>
      <c r="AC341" s="199"/>
      <c r="AD341" s="199"/>
      <c r="AE341" s="151">
        <f t="shared" ref="AE341:AE404" si="135">SUM(AF341:AJ341)</f>
        <v>0</v>
      </c>
      <c r="AF341" s="202"/>
      <c r="AG341" s="333"/>
      <c r="AH341" s="202"/>
      <c r="AI341" s="333"/>
      <c r="AJ341" s="202"/>
      <c r="AK341" s="333"/>
      <c r="AL341" s="151">
        <f t="shared" ref="AL341:AL404" si="136">AM341+AN341</f>
        <v>0</v>
      </c>
      <c r="AM341" s="199"/>
      <c r="AN341" s="199"/>
      <c r="AO341" s="167">
        <f t="shared" si="119"/>
        <v>0</v>
      </c>
      <c r="AP341" s="167">
        <f t="shared" si="120"/>
        <v>0</v>
      </c>
      <c r="AQ341" s="152" t="str">
        <f t="shared" si="116"/>
        <v/>
      </c>
      <c r="AR341" s="207">
        <f t="shared" si="117"/>
        <v>0</v>
      </c>
      <c r="AS341" s="167">
        <f t="shared" si="129"/>
        <v>0</v>
      </c>
      <c r="AT341" s="167">
        <f>IFERROR((AR341/SUM('4_Структура пл.соб.'!$F$4:$F$6))*100,0)</f>
        <v>0</v>
      </c>
      <c r="AU341" s="207">
        <f>IFERROR(AF341+(SUM($AC341:$AD341)/100*($AE$14/$AB$14*100))/'4_Структура пл.соб.'!$B$7*'4_Структура пл.соб.'!$B$4,0)</f>
        <v>0</v>
      </c>
      <c r="AV341" s="167">
        <f>IFERROR(AU341/'5_Розрахунок тарифів'!$H$7,0)</f>
        <v>0</v>
      </c>
      <c r="AW341" s="167">
        <f>IFERROR((AU341/SUM('4_Структура пл.соб.'!$F$4:$F$6))*100,0)</f>
        <v>0</v>
      </c>
      <c r="AX341" s="207">
        <f>IFERROR(AH341+(SUM($AC341:$AD341)/100*($AE$14/$AB$14*100))/'4_Структура пл.соб.'!$B$7*'4_Структура пл.соб.'!$B$5,0)</f>
        <v>0</v>
      </c>
      <c r="AY341" s="167">
        <f>IFERROR(AX341/'5_Розрахунок тарифів'!$L$7,0)</f>
        <v>0</v>
      </c>
      <c r="AZ341" s="167">
        <f>IFERROR((AX341/SUM('4_Структура пл.соб.'!$F$4:$F$6))*100,0)</f>
        <v>0</v>
      </c>
      <c r="BA341" s="207">
        <f>IFERROR(AJ341+(SUM($AC341:$AD341)/100*($AE$14/$AB$14*100))/'4_Структура пл.соб.'!$B$7*'4_Структура пл.соб.'!$B$6,0)</f>
        <v>0</v>
      </c>
      <c r="BB341" s="167">
        <f>IFERROR(BA341/'5_Розрахунок тарифів'!$P$7,0)</f>
        <v>0</v>
      </c>
      <c r="BC341" s="167">
        <f>IFERROR((BA341/SUM('4_Структура пл.соб.'!$F$4:$F$6))*100,0)</f>
        <v>0</v>
      </c>
      <c r="BD341" s="167">
        <f t="shared" si="130"/>
        <v>0</v>
      </c>
      <c r="BE341" s="167">
        <f t="shared" si="131"/>
        <v>0</v>
      </c>
      <c r="BF341" s="203"/>
      <c r="BG341" s="203"/>
    </row>
    <row r="342" spans="1:59" s="118" customFormat="1" x14ac:dyDescent="0.25">
      <c r="A342" s="128" t="str">
        <f>IF(ISBLANK(B342),"",COUNTA($B$11:B342))</f>
        <v/>
      </c>
      <c r="B342" s="200"/>
      <c r="C342" s="150">
        <f t="shared" si="121"/>
        <v>0</v>
      </c>
      <c r="D342" s="151">
        <f t="shared" si="122"/>
        <v>0</v>
      </c>
      <c r="E342" s="199"/>
      <c r="F342" s="199"/>
      <c r="G342" s="151">
        <f t="shared" si="123"/>
        <v>0</v>
      </c>
      <c r="H342" s="199"/>
      <c r="I342" s="199"/>
      <c r="J342" s="199"/>
      <c r="K342" s="151">
        <f t="shared" si="132"/>
        <v>0</v>
      </c>
      <c r="L342" s="199"/>
      <c r="M342" s="199"/>
      <c r="N342" s="152" t="str">
        <f t="shared" si="124"/>
        <v/>
      </c>
      <c r="O342" s="150">
        <f t="shared" si="125"/>
        <v>0</v>
      </c>
      <c r="P342" s="151">
        <f t="shared" si="126"/>
        <v>0</v>
      </c>
      <c r="Q342" s="199"/>
      <c r="R342" s="199"/>
      <c r="S342" s="151">
        <f t="shared" si="127"/>
        <v>0</v>
      </c>
      <c r="T342" s="199"/>
      <c r="U342" s="199"/>
      <c r="V342" s="199"/>
      <c r="W342" s="151">
        <f t="shared" si="118"/>
        <v>0</v>
      </c>
      <c r="X342" s="199"/>
      <c r="Y342" s="199"/>
      <c r="Z342" s="152" t="str">
        <f t="shared" si="128"/>
        <v/>
      </c>
      <c r="AA342" s="150">
        <f t="shared" si="133"/>
        <v>0</v>
      </c>
      <c r="AB342" s="151">
        <f t="shared" si="134"/>
        <v>0</v>
      </c>
      <c r="AC342" s="199"/>
      <c r="AD342" s="199"/>
      <c r="AE342" s="151">
        <f t="shared" si="135"/>
        <v>0</v>
      </c>
      <c r="AF342" s="202"/>
      <c r="AG342" s="333"/>
      <c r="AH342" s="202"/>
      <c r="AI342" s="333"/>
      <c r="AJ342" s="202"/>
      <c r="AK342" s="333"/>
      <c r="AL342" s="151">
        <f t="shared" si="136"/>
        <v>0</v>
      </c>
      <c r="AM342" s="199"/>
      <c r="AN342" s="199"/>
      <c r="AO342" s="167">
        <f t="shared" si="119"/>
        <v>0</v>
      </c>
      <c r="AP342" s="167">
        <f t="shared" si="120"/>
        <v>0</v>
      </c>
      <c r="AQ342" s="152" t="str">
        <f t="shared" si="116"/>
        <v/>
      </c>
      <c r="AR342" s="207">
        <f t="shared" si="117"/>
        <v>0</v>
      </c>
      <c r="AS342" s="167">
        <f t="shared" si="129"/>
        <v>0</v>
      </c>
      <c r="AT342" s="167">
        <f>IFERROR((AR342/SUM('4_Структура пл.соб.'!$F$4:$F$6))*100,0)</f>
        <v>0</v>
      </c>
      <c r="AU342" s="207">
        <f>IFERROR(AF342+(SUM($AC342:$AD342)/100*($AE$14/$AB$14*100))/'4_Структура пл.соб.'!$B$7*'4_Структура пл.соб.'!$B$4,0)</f>
        <v>0</v>
      </c>
      <c r="AV342" s="167">
        <f>IFERROR(AU342/'5_Розрахунок тарифів'!$H$7,0)</f>
        <v>0</v>
      </c>
      <c r="AW342" s="167">
        <f>IFERROR((AU342/SUM('4_Структура пл.соб.'!$F$4:$F$6))*100,0)</f>
        <v>0</v>
      </c>
      <c r="AX342" s="207">
        <f>IFERROR(AH342+(SUM($AC342:$AD342)/100*($AE$14/$AB$14*100))/'4_Структура пл.соб.'!$B$7*'4_Структура пл.соб.'!$B$5,0)</f>
        <v>0</v>
      </c>
      <c r="AY342" s="167">
        <f>IFERROR(AX342/'5_Розрахунок тарифів'!$L$7,0)</f>
        <v>0</v>
      </c>
      <c r="AZ342" s="167">
        <f>IFERROR((AX342/SUM('4_Структура пл.соб.'!$F$4:$F$6))*100,0)</f>
        <v>0</v>
      </c>
      <c r="BA342" s="207">
        <f>IFERROR(AJ342+(SUM($AC342:$AD342)/100*($AE$14/$AB$14*100))/'4_Структура пл.соб.'!$B$7*'4_Структура пл.соб.'!$B$6,0)</f>
        <v>0</v>
      </c>
      <c r="BB342" s="167">
        <f>IFERROR(BA342/'5_Розрахунок тарифів'!$P$7,0)</f>
        <v>0</v>
      </c>
      <c r="BC342" s="167">
        <f>IFERROR((BA342/SUM('4_Структура пл.соб.'!$F$4:$F$6))*100,0)</f>
        <v>0</v>
      </c>
      <c r="BD342" s="167">
        <f t="shared" si="130"/>
        <v>0</v>
      </c>
      <c r="BE342" s="167">
        <f t="shared" si="131"/>
        <v>0</v>
      </c>
      <c r="BF342" s="203"/>
      <c r="BG342" s="203"/>
    </row>
    <row r="343" spans="1:59" s="118" customFormat="1" x14ac:dyDescent="0.25">
      <c r="A343" s="128" t="str">
        <f>IF(ISBLANK(B343),"",COUNTA($B$11:B343))</f>
        <v/>
      </c>
      <c r="B343" s="200"/>
      <c r="C343" s="150">
        <f t="shared" si="121"/>
        <v>0</v>
      </c>
      <c r="D343" s="151">
        <f t="shared" si="122"/>
        <v>0</v>
      </c>
      <c r="E343" s="199"/>
      <c r="F343" s="199"/>
      <c r="G343" s="151">
        <f t="shared" si="123"/>
        <v>0</v>
      </c>
      <c r="H343" s="199"/>
      <c r="I343" s="199"/>
      <c r="J343" s="199"/>
      <c r="K343" s="151">
        <f t="shared" si="132"/>
        <v>0</v>
      </c>
      <c r="L343" s="199"/>
      <c r="M343" s="199"/>
      <c r="N343" s="152" t="str">
        <f t="shared" si="124"/>
        <v/>
      </c>
      <c r="O343" s="150">
        <f t="shared" si="125"/>
        <v>0</v>
      </c>
      <c r="P343" s="151">
        <f t="shared" si="126"/>
        <v>0</v>
      </c>
      <c r="Q343" s="199"/>
      <c r="R343" s="199"/>
      <c r="S343" s="151">
        <f t="shared" si="127"/>
        <v>0</v>
      </c>
      <c r="T343" s="199"/>
      <c r="U343" s="199"/>
      <c r="V343" s="199"/>
      <c r="W343" s="151">
        <f t="shared" si="118"/>
        <v>0</v>
      </c>
      <c r="X343" s="199"/>
      <c r="Y343" s="199"/>
      <c r="Z343" s="152" t="str">
        <f t="shared" si="128"/>
        <v/>
      </c>
      <c r="AA343" s="150">
        <f t="shared" si="133"/>
        <v>0</v>
      </c>
      <c r="AB343" s="151">
        <f t="shared" si="134"/>
        <v>0</v>
      </c>
      <c r="AC343" s="199"/>
      <c r="AD343" s="199"/>
      <c r="AE343" s="151">
        <f t="shared" si="135"/>
        <v>0</v>
      </c>
      <c r="AF343" s="202"/>
      <c r="AG343" s="333"/>
      <c r="AH343" s="202"/>
      <c r="AI343" s="333"/>
      <c r="AJ343" s="202"/>
      <c r="AK343" s="333"/>
      <c r="AL343" s="151">
        <f t="shared" si="136"/>
        <v>0</v>
      </c>
      <c r="AM343" s="199"/>
      <c r="AN343" s="199"/>
      <c r="AO343" s="167">
        <f t="shared" si="119"/>
        <v>0</v>
      </c>
      <c r="AP343" s="167">
        <f t="shared" si="120"/>
        <v>0</v>
      </c>
      <c r="AQ343" s="152" t="str">
        <f t="shared" si="116"/>
        <v/>
      </c>
      <c r="AR343" s="207">
        <f t="shared" si="117"/>
        <v>0</v>
      </c>
      <c r="AS343" s="167">
        <f t="shared" si="129"/>
        <v>0</v>
      </c>
      <c r="AT343" s="167">
        <f>IFERROR((AR343/SUM('4_Структура пл.соб.'!$F$4:$F$6))*100,0)</f>
        <v>0</v>
      </c>
      <c r="AU343" s="207">
        <f>IFERROR(AF343+(SUM($AC343:$AD343)/100*($AE$14/$AB$14*100))/'4_Структура пл.соб.'!$B$7*'4_Структура пл.соб.'!$B$4,0)</f>
        <v>0</v>
      </c>
      <c r="AV343" s="167">
        <f>IFERROR(AU343/'5_Розрахунок тарифів'!$H$7,0)</f>
        <v>0</v>
      </c>
      <c r="AW343" s="167">
        <f>IFERROR((AU343/SUM('4_Структура пл.соб.'!$F$4:$F$6))*100,0)</f>
        <v>0</v>
      </c>
      <c r="AX343" s="207">
        <f>IFERROR(AH343+(SUM($AC343:$AD343)/100*($AE$14/$AB$14*100))/'4_Структура пл.соб.'!$B$7*'4_Структура пл.соб.'!$B$5,0)</f>
        <v>0</v>
      </c>
      <c r="AY343" s="167">
        <f>IFERROR(AX343/'5_Розрахунок тарифів'!$L$7,0)</f>
        <v>0</v>
      </c>
      <c r="AZ343" s="167">
        <f>IFERROR((AX343/SUM('4_Структура пл.соб.'!$F$4:$F$6))*100,0)</f>
        <v>0</v>
      </c>
      <c r="BA343" s="207">
        <f>IFERROR(AJ343+(SUM($AC343:$AD343)/100*($AE$14/$AB$14*100))/'4_Структура пл.соб.'!$B$7*'4_Структура пл.соб.'!$B$6,0)</f>
        <v>0</v>
      </c>
      <c r="BB343" s="167">
        <f>IFERROR(BA343/'5_Розрахунок тарифів'!$P$7,0)</f>
        <v>0</v>
      </c>
      <c r="BC343" s="167">
        <f>IFERROR((BA343/SUM('4_Структура пл.соб.'!$F$4:$F$6))*100,0)</f>
        <v>0</v>
      </c>
      <c r="BD343" s="167">
        <f t="shared" si="130"/>
        <v>0</v>
      </c>
      <c r="BE343" s="167">
        <f t="shared" si="131"/>
        <v>0</v>
      </c>
      <c r="BF343" s="203"/>
      <c r="BG343" s="203"/>
    </row>
    <row r="344" spans="1:59" s="118" customFormat="1" x14ac:dyDescent="0.25">
      <c r="A344" s="128" t="str">
        <f>IF(ISBLANK(B344),"",COUNTA($B$11:B344))</f>
        <v/>
      </c>
      <c r="B344" s="200"/>
      <c r="C344" s="150">
        <f t="shared" si="121"/>
        <v>0</v>
      </c>
      <c r="D344" s="151">
        <f t="shared" si="122"/>
        <v>0</v>
      </c>
      <c r="E344" s="199"/>
      <c r="F344" s="199"/>
      <c r="G344" s="151">
        <f t="shared" si="123"/>
        <v>0</v>
      </c>
      <c r="H344" s="199"/>
      <c r="I344" s="199"/>
      <c r="J344" s="199"/>
      <c r="K344" s="151">
        <f t="shared" si="132"/>
        <v>0</v>
      </c>
      <c r="L344" s="199"/>
      <c r="M344" s="199"/>
      <c r="N344" s="152" t="str">
        <f t="shared" si="124"/>
        <v/>
      </c>
      <c r="O344" s="150">
        <f t="shared" si="125"/>
        <v>0</v>
      </c>
      <c r="P344" s="151">
        <f t="shared" si="126"/>
        <v>0</v>
      </c>
      <c r="Q344" s="199"/>
      <c r="R344" s="199"/>
      <c r="S344" s="151">
        <f t="shared" si="127"/>
        <v>0</v>
      </c>
      <c r="T344" s="199"/>
      <c r="U344" s="199"/>
      <c r="V344" s="199"/>
      <c r="W344" s="151">
        <f t="shared" si="118"/>
        <v>0</v>
      </c>
      <c r="X344" s="199"/>
      <c r="Y344" s="199"/>
      <c r="Z344" s="152" t="str">
        <f t="shared" si="128"/>
        <v/>
      </c>
      <c r="AA344" s="150">
        <f t="shared" si="133"/>
        <v>0</v>
      </c>
      <c r="AB344" s="151">
        <f t="shared" si="134"/>
        <v>0</v>
      </c>
      <c r="AC344" s="199"/>
      <c r="AD344" s="199"/>
      <c r="AE344" s="151">
        <f t="shared" si="135"/>
        <v>0</v>
      </c>
      <c r="AF344" s="202"/>
      <c r="AG344" s="333"/>
      <c r="AH344" s="202"/>
      <c r="AI344" s="333"/>
      <c r="AJ344" s="202"/>
      <c r="AK344" s="333"/>
      <c r="AL344" s="151">
        <f t="shared" si="136"/>
        <v>0</v>
      </c>
      <c r="AM344" s="199"/>
      <c r="AN344" s="199"/>
      <c r="AO344" s="167">
        <f t="shared" si="119"/>
        <v>0</v>
      </c>
      <c r="AP344" s="167">
        <f t="shared" si="120"/>
        <v>0</v>
      </c>
      <c r="AQ344" s="152" t="str">
        <f t="shared" si="116"/>
        <v/>
      </c>
      <c r="AR344" s="207">
        <f t="shared" si="117"/>
        <v>0</v>
      </c>
      <c r="AS344" s="167">
        <f t="shared" si="129"/>
        <v>0</v>
      </c>
      <c r="AT344" s="167">
        <f>IFERROR((AR344/SUM('4_Структура пл.соб.'!$F$4:$F$6))*100,0)</f>
        <v>0</v>
      </c>
      <c r="AU344" s="207">
        <f>IFERROR(AF344+(SUM($AC344:$AD344)/100*($AE$14/$AB$14*100))/'4_Структура пл.соб.'!$B$7*'4_Структура пл.соб.'!$B$4,0)</f>
        <v>0</v>
      </c>
      <c r="AV344" s="167">
        <f>IFERROR(AU344/'5_Розрахунок тарифів'!$H$7,0)</f>
        <v>0</v>
      </c>
      <c r="AW344" s="167">
        <f>IFERROR((AU344/SUM('4_Структура пл.соб.'!$F$4:$F$6))*100,0)</f>
        <v>0</v>
      </c>
      <c r="AX344" s="207">
        <f>IFERROR(AH344+(SUM($AC344:$AD344)/100*($AE$14/$AB$14*100))/'4_Структура пл.соб.'!$B$7*'4_Структура пл.соб.'!$B$5,0)</f>
        <v>0</v>
      </c>
      <c r="AY344" s="167">
        <f>IFERROR(AX344/'5_Розрахунок тарифів'!$L$7,0)</f>
        <v>0</v>
      </c>
      <c r="AZ344" s="167">
        <f>IFERROR((AX344/SUM('4_Структура пл.соб.'!$F$4:$F$6))*100,0)</f>
        <v>0</v>
      </c>
      <c r="BA344" s="207">
        <f>IFERROR(AJ344+(SUM($AC344:$AD344)/100*($AE$14/$AB$14*100))/'4_Структура пл.соб.'!$B$7*'4_Структура пл.соб.'!$B$6,0)</f>
        <v>0</v>
      </c>
      <c r="BB344" s="167">
        <f>IFERROR(BA344/'5_Розрахунок тарифів'!$P$7,0)</f>
        <v>0</v>
      </c>
      <c r="BC344" s="167">
        <f>IFERROR((BA344/SUM('4_Структура пл.соб.'!$F$4:$F$6))*100,0)</f>
        <v>0</v>
      </c>
      <c r="BD344" s="167">
        <f t="shared" si="130"/>
        <v>0</v>
      </c>
      <c r="BE344" s="167">
        <f t="shared" si="131"/>
        <v>0</v>
      </c>
      <c r="BF344" s="203"/>
      <c r="BG344" s="203"/>
    </row>
    <row r="345" spans="1:59" s="118" customFormat="1" x14ac:dyDescent="0.25">
      <c r="A345" s="128" t="str">
        <f>IF(ISBLANK(B345),"",COUNTA($B$11:B345))</f>
        <v/>
      </c>
      <c r="B345" s="200"/>
      <c r="C345" s="150">
        <f t="shared" si="121"/>
        <v>0</v>
      </c>
      <c r="D345" s="151">
        <f t="shared" si="122"/>
        <v>0</v>
      </c>
      <c r="E345" s="199"/>
      <c r="F345" s="199"/>
      <c r="G345" s="151">
        <f t="shared" si="123"/>
        <v>0</v>
      </c>
      <c r="H345" s="199"/>
      <c r="I345" s="199"/>
      <c r="J345" s="199"/>
      <c r="K345" s="151">
        <f t="shared" si="132"/>
        <v>0</v>
      </c>
      <c r="L345" s="199"/>
      <c r="M345" s="199"/>
      <c r="N345" s="152" t="str">
        <f t="shared" si="124"/>
        <v/>
      </c>
      <c r="O345" s="150">
        <f t="shared" si="125"/>
        <v>0</v>
      </c>
      <c r="P345" s="151">
        <f t="shared" si="126"/>
        <v>0</v>
      </c>
      <c r="Q345" s="199"/>
      <c r="R345" s="199"/>
      <c r="S345" s="151">
        <f t="shared" si="127"/>
        <v>0</v>
      </c>
      <c r="T345" s="199"/>
      <c r="U345" s="199"/>
      <c r="V345" s="199"/>
      <c r="W345" s="151">
        <f t="shared" si="118"/>
        <v>0</v>
      </c>
      <c r="X345" s="199"/>
      <c r="Y345" s="199"/>
      <c r="Z345" s="152" t="str">
        <f t="shared" si="128"/>
        <v/>
      </c>
      <c r="AA345" s="150">
        <f t="shared" si="133"/>
        <v>0</v>
      </c>
      <c r="AB345" s="151">
        <f t="shared" si="134"/>
        <v>0</v>
      </c>
      <c r="AC345" s="199"/>
      <c r="AD345" s="199"/>
      <c r="AE345" s="151">
        <f t="shared" si="135"/>
        <v>0</v>
      </c>
      <c r="AF345" s="202"/>
      <c r="AG345" s="333"/>
      <c r="AH345" s="202"/>
      <c r="AI345" s="333"/>
      <c r="AJ345" s="202"/>
      <c r="AK345" s="333"/>
      <c r="AL345" s="151">
        <f t="shared" si="136"/>
        <v>0</v>
      </c>
      <c r="AM345" s="199"/>
      <c r="AN345" s="199"/>
      <c r="AO345" s="167">
        <f t="shared" si="119"/>
        <v>0</v>
      </c>
      <c r="AP345" s="167">
        <f t="shared" si="120"/>
        <v>0</v>
      </c>
      <c r="AQ345" s="152" t="str">
        <f t="shared" si="116"/>
        <v/>
      </c>
      <c r="AR345" s="207">
        <f t="shared" si="117"/>
        <v>0</v>
      </c>
      <c r="AS345" s="167">
        <f t="shared" si="129"/>
        <v>0</v>
      </c>
      <c r="AT345" s="167">
        <f>IFERROR((AR345/SUM('4_Структура пл.соб.'!$F$4:$F$6))*100,0)</f>
        <v>0</v>
      </c>
      <c r="AU345" s="207">
        <f>IFERROR(AF345+(SUM($AC345:$AD345)/100*($AE$14/$AB$14*100))/'4_Структура пл.соб.'!$B$7*'4_Структура пл.соб.'!$B$4,0)</f>
        <v>0</v>
      </c>
      <c r="AV345" s="167">
        <f>IFERROR(AU345/'5_Розрахунок тарифів'!$H$7,0)</f>
        <v>0</v>
      </c>
      <c r="AW345" s="167">
        <f>IFERROR((AU345/SUM('4_Структура пл.соб.'!$F$4:$F$6))*100,0)</f>
        <v>0</v>
      </c>
      <c r="AX345" s="207">
        <f>IFERROR(AH345+(SUM($AC345:$AD345)/100*($AE$14/$AB$14*100))/'4_Структура пл.соб.'!$B$7*'4_Структура пл.соб.'!$B$5,0)</f>
        <v>0</v>
      </c>
      <c r="AY345" s="167">
        <f>IFERROR(AX345/'5_Розрахунок тарифів'!$L$7,0)</f>
        <v>0</v>
      </c>
      <c r="AZ345" s="167">
        <f>IFERROR((AX345/SUM('4_Структура пл.соб.'!$F$4:$F$6))*100,0)</f>
        <v>0</v>
      </c>
      <c r="BA345" s="207">
        <f>IFERROR(AJ345+(SUM($AC345:$AD345)/100*($AE$14/$AB$14*100))/'4_Структура пл.соб.'!$B$7*'4_Структура пл.соб.'!$B$6,0)</f>
        <v>0</v>
      </c>
      <c r="BB345" s="167">
        <f>IFERROR(BA345/'5_Розрахунок тарифів'!$P$7,0)</f>
        <v>0</v>
      </c>
      <c r="BC345" s="167">
        <f>IFERROR((BA345/SUM('4_Структура пл.соб.'!$F$4:$F$6))*100,0)</f>
        <v>0</v>
      </c>
      <c r="BD345" s="167">
        <f t="shared" si="130"/>
        <v>0</v>
      </c>
      <c r="BE345" s="167">
        <f t="shared" si="131"/>
        <v>0</v>
      </c>
      <c r="BF345" s="203"/>
      <c r="BG345" s="203"/>
    </row>
    <row r="346" spans="1:59" s="118" customFormat="1" x14ac:dyDescent="0.25">
      <c r="A346" s="128" t="str">
        <f>IF(ISBLANK(B346),"",COUNTA($B$11:B346))</f>
        <v/>
      </c>
      <c r="B346" s="200"/>
      <c r="C346" s="150">
        <f t="shared" si="121"/>
        <v>0</v>
      </c>
      <c r="D346" s="151">
        <f t="shared" si="122"/>
        <v>0</v>
      </c>
      <c r="E346" s="199"/>
      <c r="F346" s="199"/>
      <c r="G346" s="151">
        <f t="shared" si="123"/>
        <v>0</v>
      </c>
      <c r="H346" s="199"/>
      <c r="I346" s="199"/>
      <c r="J346" s="199"/>
      <c r="K346" s="151">
        <f t="shared" si="132"/>
        <v>0</v>
      </c>
      <c r="L346" s="199"/>
      <c r="M346" s="199"/>
      <c r="N346" s="152" t="str">
        <f t="shared" si="124"/>
        <v/>
      </c>
      <c r="O346" s="150">
        <f t="shared" si="125"/>
        <v>0</v>
      </c>
      <c r="P346" s="151">
        <f t="shared" si="126"/>
        <v>0</v>
      </c>
      <c r="Q346" s="199"/>
      <c r="R346" s="199"/>
      <c r="S346" s="151">
        <f t="shared" si="127"/>
        <v>0</v>
      </c>
      <c r="T346" s="199"/>
      <c r="U346" s="199"/>
      <c r="V346" s="199"/>
      <c r="W346" s="151">
        <f t="shared" si="118"/>
        <v>0</v>
      </c>
      <c r="X346" s="199"/>
      <c r="Y346" s="199"/>
      <c r="Z346" s="152" t="str">
        <f t="shared" si="128"/>
        <v/>
      </c>
      <c r="AA346" s="150">
        <f t="shared" si="133"/>
        <v>0</v>
      </c>
      <c r="AB346" s="151">
        <f t="shared" si="134"/>
        <v>0</v>
      </c>
      <c r="AC346" s="199"/>
      <c r="AD346" s="199"/>
      <c r="AE346" s="151">
        <f t="shared" si="135"/>
        <v>0</v>
      </c>
      <c r="AF346" s="202"/>
      <c r="AG346" s="333"/>
      <c r="AH346" s="202"/>
      <c r="AI346" s="333"/>
      <c r="AJ346" s="202"/>
      <c r="AK346" s="333"/>
      <c r="AL346" s="151">
        <f t="shared" si="136"/>
        <v>0</v>
      </c>
      <c r="AM346" s="199"/>
      <c r="AN346" s="199"/>
      <c r="AO346" s="167">
        <f t="shared" si="119"/>
        <v>0</v>
      </c>
      <c r="AP346" s="167">
        <f t="shared" si="120"/>
        <v>0</v>
      </c>
      <c r="AQ346" s="152" t="str">
        <f t="shared" si="116"/>
        <v/>
      </c>
      <c r="AR346" s="207">
        <f t="shared" si="117"/>
        <v>0</v>
      </c>
      <c r="AS346" s="167">
        <f t="shared" si="129"/>
        <v>0</v>
      </c>
      <c r="AT346" s="167">
        <f>IFERROR((AR346/SUM('4_Структура пл.соб.'!$F$4:$F$6))*100,0)</f>
        <v>0</v>
      </c>
      <c r="AU346" s="207">
        <f>IFERROR(AF346+(SUM($AC346:$AD346)/100*($AE$14/$AB$14*100))/'4_Структура пл.соб.'!$B$7*'4_Структура пл.соб.'!$B$4,0)</f>
        <v>0</v>
      </c>
      <c r="AV346" s="167">
        <f>IFERROR(AU346/'5_Розрахунок тарифів'!$H$7,0)</f>
        <v>0</v>
      </c>
      <c r="AW346" s="167">
        <f>IFERROR((AU346/SUM('4_Структура пл.соб.'!$F$4:$F$6))*100,0)</f>
        <v>0</v>
      </c>
      <c r="AX346" s="207">
        <f>IFERROR(AH346+(SUM($AC346:$AD346)/100*($AE$14/$AB$14*100))/'4_Структура пл.соб.'!$B$7*'4_Структура пл.соб.'!$B$5,0)</f>
        <v>0</v>
      </c>
      <c r="AY346" s="167">
        <f>IFERROR(AX346/'5_Розрахунок тарифів'!$L$7,0)</f>
        <v>0</v>
      </c>
      <c r="AZ346" s="167">
        <f>IFERROR((AX346/SUM('4_Структура пл.соб.'!$F$4:$F$6))*100,0)</f>
        <v>0</v>
      </c>
      <c r="BA346" s="207">
        <f>IFERROR(AJ346+(SUM($AC346:$AD346)/100*($AE$14/$AB$14*100))/'4_Структура пл.соб.'!$B$7*'4_Структура пл.соб.'!$B$6,0)</f>
        <v>0</v>
      </c>
      <c r="BB346" s="167">
        <f>IFERROR(BA346/'5_Розрахунок тарифів'!$P$7,0)</f>
        <v>0</v>
      </c>
      <c r="BC346" s="167">
        <f>IFERROR((BA346/SUM('4_Структура пл.соб.'!$F$4:$F$6))*100,0)</f>
        <v>0</v>
      </c>
      <c r="BD346" s="167">
        <f t="shared" si="130"/>
        <v>0</v>
      </c>
      <c r="BE346" s="167">
        <f t="shared" si="131"/>
        <v>0</v>
      </c>
      <c r="BF346" s="203"/>
      <c r="BG346" s="203"/>
    </row>
    <row r="347" spans="1:59" s="118" customFormat="1" x14ac:dyDescent="0.25">
      <c r="A347" s="128" t="str">
        <f>IF(ISBLANK(B347),"",COUNTA($B$11:B347))</f>
        <v/>
      </c>
      <c r="B347" s="200"/>
      <c r="C347" s="150">
        <f t="shared" si="121"/>
        <v>0</v>
      </c>
      <c r="D347" s="151">
        <f t="shared" si="122"/>
        <v>0</v>
      </c>
      <c r="E347" s="199"/>
      <c r="F347" s="199"/>
      <c r="G347" s="151">
        <f t="shared" si="123"/>
        <v>0</v>
      </c>
      <c r="H347" s="199"/>
      <c r="I347" s="199"/>
      <c r="J347" s="199"/>
      <c r="K347" s="151">
        <f t="shared" si="132"/>
        <v>0</v>
      </c>
      <c r="L347" s="199"/>
      <c r="M347" s="199"/>
      <c r="N347" s="152" t="str">
        <f t="shared" si="124"/>
        <v/>
      </c>
      <c r="O347" s="150">
        <f t="shared" si="125"/>
        <v>0</v>
      </c>
      <c r="P347" s="151">
        <f t="shared" si="126"/>
        <v>0</v>
      </c>
      <c r="Q347" s="199"/>
      <c r="R347" s="199"/>
      <c r="S347" s="151">
        <f t="shared" si="127"/>
        <v>0</v>
      </c>
      <c r="T347" s="199"/>
      <c r="U347" s="199"/>
      <c r="V347" s="199"/>
      <c r="W347" s="151">
        <f t="shared" si="118"/>
        <v>0</v>
      </c>
      <c r="X347" s="199"/>
      <c r="Y347" s="199"/>
      <c r="Z347" s="152" t="str">
        <f t="shared" si="128"/>
        <v/>
      </c>
      <c r="AA347" s="150">
        <f t="shared" si="133"/>
        <v>0</v>
      </c>
      <c r="AB347" s="151">
        <f t="shared" si="134"/>
        <v>0</v>
      </c>
      <c r="AC347" s="199"/>
      <c r="AD347" s="199"/>
      <c r="AE347" s="151">
        <f t="shared" si="135"/>
        <v>0</v>
      </c>
      <c r="AF347" s="202"/>
      <c r="AG347" s="333"/>
      <c r="AH347" s="202"/>
      <c r="AI347" s="333"/>
      <c r="AJ347" s="202"/>
      <c r="AK347" s="333"/>
      <c r="AL347" s="151">
        <f t="shared" si="136"/>
        <v>0</v>
      </c>
      <c r="AM347" s="199"/>
      <c r="AN347" s="199"/>
      <c r="AO347" s="167">
        <f t="shared" si="119"/>
        <v>0</v>
      </c>
      <c r="AP347" s="167">
        <f t="shared" si="120"/>
        <v>0</v>
      </c>
      <c r="AQ347" s="152" t="str">
        <f t="shared" si="116"/>
        <v/>
      </c>
      <c r="AR347" s="207">
        <f t="shared" si="117"/>
        <v>0</v>
      </c>
      <c r="AS347" s="167">
        <f t="shared" si="129"/>
        <v>0</v>
      </c>
      <c r="AT347" s="167">
        <f>IFERROR((AR347/SUM('4_Структура пл.соб.'!$F$4:$F$6))*100,0)</f>
        <v>0</v>
      </c>
      <c r="AU347" s="207">
        <f>IFERROR(AF347+(SUM($AC347:$AD347)/100*($AE$14/$AB$14*100))/'4_Структура пл.соб.'!$B$7*'4_Структура пл.соб.'!$B$4,0)</f>
        <v>0</v>
      </c>
      <c r="AV347" s="167">
        <f>IFERROR(AU347/'5_Розрахунок тарифів'!$H$7,0)</f>
        <v>0</v>
      </c>
      <c r="AW347" s="167">
        <f>IFERROR((AU347/SUM('4_Структура пл.соб.'!$F$4:$F$6))*100,0)</f>
        <v>0</v>
      </c>
      <c r="AX347" s="207">
        <f>IFERROR(AH347+(SUM($AC347:$AD347)/100*($AE$14/$AB$14*100))/'4_Структура пл.соб.'!$B$7*'4_Структура пл.соб.'!$B$5,0)</f>
        <v>0</v>
      </c>
      <c r="AY347" s="167">
        <f>IFERROR(AX347/'5_Розрахунок тарифів'!$L$7,0)</f>
        <v>0</v>
      </c>
      <c r="AZ347" s="167">
        <f>IFERROR((AX347/SUM('4_Структура пл.соб.'!$F$4:$F$6))*100,0)</f>
        <v>0</v>
      </c>
      <c r="BA347" s="207">
        <f>IFERROR(AJ347+(SUM($AC347:$AD347)/100*($AE$14/$AB$14*100))/'4_Структура пл.соб.'!$B$7*'4_Структура пл.соб.'!$B$6,0)</f>
        <v>0</v>
      </c>
      <c r="BB347" s="167">
        <f>IFERROR(BA347/'5_Розрахунок тарифів'!$P$7,0)</f>
        <v>0</v>
      </c>
      <c r="BC347" s="167">
        <f>IFERROR((BA347/SUM('4_Структура пл.соб.'!$F$4:$F$6))*100,0)</f>
        <v>0</v>
      </c>
      <c r="BD347" s="167">
        <f t="shared" si="130"/>
        <v>0</v>
      </c>
      <c r="BE347" s="167">
        <f t="shared" si="131"/>
        <v>0</v>
      </c>
      <c r="BF347" s="203"/>
      <c r="BG347" s="203"/>
    </row>
    <row r="348" spans="1:59" s="118" customFormat="1" x14ac:dyDescent="0.25">
      <c r="A348" s="128" t="str">
        <f>IF(ISBLANK(B348),"",COUNTA($B$11:B348))</f>
        <v/>
      </c>
      <c r="B348" s="200"/>
      <c r="C348" s="150">
        <f t="shared" si="121"/>
        <v>0</v>
      </c>
      <c r="D348" s="151">
        <f t="shared" si="122"/>
        <v>0</v>
      </c>
      <c r="E348" s="199"/>
      <c r="F348" s="199"/>
      <c r="G348" s="151">
        <f t="shared" si="123"/>
        <v>0</v>
      </c>
      <c r="H348" s="199"/>
      <c r="I348" s="199"/>
      <c r="J348" s="199"/>
      <c r="K348" s="151">
        <f t="shared" si="132"/>
        <v>0</v>
      </c>
      <c r="L348" s="199"/>
      <c r="M348" s="199"/>
      <c r="N348" s="152" t="str">
        <f t="shared" si="124"/>
        <v/>
      </c>
      <c r="O348" s="150">
        <f t="shared" si="125"/>
        <v>0</v>
      </c>
      <c r="P348" s="151">
        <f t="shared" si="126"/>
        <v>0</v>
      </c>
      <c r="Q348" s="199"/>
      <c r="R348" s="199"/>
      <c r="S348" s="151">
        <f t="shared" si="127"/>
        <v>0</v>
      </c>
      <c r="T348" s="199"/>
      <c r="U348" s="199"/>
      <c r="V348" s="199"/>
      <c r="W348" s="151">
        <f t="shared" si="118"/>
        <v>0</v>
      </c>
      <c r="X348" s="199"/>
      <c r="Y348" s="199"/>
      <c r="Z348" s="152" t="str">
        <f t="shared" si="128"/>
        <v/>
      </c>
      <c r="AA348" s="150">
        <f t="shared" si="133"/>
        <v>0</v>
      </c>
      <c r="AB348" s="151">
        <f t="shared" si="134"/>
        <v>0</v>
      </c>
      <c r="AC348" s="199"/>
      <c r="AD348" s="199"/>
      <c r="AE348" s="151">
        <f t="shared" si="135"/>
        <v>0</v>
      </c>
      <c r="AF348" s="202"/>
      <c r="AG348" s="333"/>
      <c r="AH348" s="202"/>
      <c r="AI348" s="333"/>
      <c r="AJ348" s="202"/>
      <c r="AK348" s="333"/>
      <c r="AL348" s="151">
        <f t="shared" si="136"/>
        <v>0</v>
      </c>
      <c r="AM348" s="199"/>
      <c r="AN348" s="199"/>
      <c r="AO348" s="167">
        <f t="shared" si="119"/>
        <v>0</v>
      </c>
      <c r="AP348" s="167">
        <f t="shared" si="120"/>
        <v>0</v>
      </c>
      <c r="AQ348" s="152" t="str">
        <f t="shared" si="116"/>
        <v/>
      </c>
      <c r="AR348" s="207">
        <f t="shared" si="117"/>
        <v>0</v>
      </c>
      <c r="AS348" s="167">
        <f t="shared" si="129"/>
        <v>0</v>
      </c>
      <c r="AT348" s="167">
        <f>IFERROR((AR348/SUM('4_Структура пл.соб.'!$F$4:$F$6))*100,0)</f>
        <v>0</v>
      </c>
      <c r="AU348" s="207">
        <f>IFERROR(AF348+(SUM($AC348:$AD348)/100*($AE$14/$AB$14*100))/'4_Структура пл.соб.'!$B$7*'4_Структура пл.соб.'!$B$4,0)</f>
        <v>0</v>
      </c>
      <c r="AV348" s="167">
        <f>IFERROR(AU348/'5_Розрахунок тарифів'!$H$7,0)</f>
        <v>0</v>
      </c>
      <c r="AW348" s="167">
        <f>IFERROR((AU348/SUM('4_Структура пл.соб.'!$F$4:$F$6))*100,0)</f>
        <v>0</v>
      </c>
      <c r="AX348" s="207">
        <f>IFERROR(AH348+(SUM($AC348:$AD348)/100*($AE$14/$AB$14*100))/'4_Структура пл.соб.'!$B$7*'4_Структура пл.соб.'!$B$5,0)</f>
        <v>0</v>
      </c>
      <c r="AY348" s="167">
        <f>IFERROR(AX348/'5_Розрахунок тарифів'!$L$7,0)</f>
        <v>0</v>
      </c>
      <c r="AZ348" s="167">
        <f>IFERROR((AX348/SUM('4_Структура пл.соб.'!$F$4:$F$6))*100,0)</f>
        <v>0</v>
      </c>
      <c r="BA348" s="207">
        <f>IFERROR(AJ348+(SUM($AC348:$AD348)/100*($AE$14/$AB$14*100))/'4_Структура пл.соб.'!$B$7*'4_Структура пл.соб.'!$B$6,0)</f>
        <v>0</v>
      </c>
      <c r="BB348" s="167">
        <f>IFERROR(BA348/'5_Розрахунок тарифів'!$P$7,0)</f>
        <v>0</v>
      </c>
      <c r="BC348" s="167">
        <f>IFERROR((BA348/SUM('4_Структура пл.соб.'!$F$4:$F$6))*100,0)</f>
        <v>0</v>
      </c>
      <c r="BD348" s="167">
        <f t="shared" si="130"/>
        <v>0</v>
      </c>
      <c r="BE348" s="167">
        <f t="shared" si="131"/>
        <v>0</v>
      </c>
      <c r="BF348" s="203"/>
      <c r="BG348" s="203"/>
    </row>
    <row r="349" spans="1:59" s="118" customFormat="1" x14ac:dyDescent="0.25">
      <c r="A349" s="128" t="str">
        <f>IF(ISBLANK(B349),"",COUNTA($B$11:B349))</f>
        <v/>
      </c>
      <c r="B349" s="200"/>
      <c r="C349" s="150">
        <f t="shared" si="121"/>
        <v>0</v>
      </c>
      <c r="D349" s="151">
        <f t="shared" si="122"/>
        <v>0</v>
      </c>
      <c r="E349" s="199"/>
      <c r="F349" s="199"/>
      <c r="G349" s="151">
        <f t="shared" si="123"/>
        <v>0</v>
      </c>
      <c r="H349" s="199"/>
      <c r="I349" s="199"/>
      <c r="J349" s="199"/>
      <c r="K349" s="151">
        <f t="shared" si="132"/>
        <v>0</v>
      </c>
      <c r="L349" s="199"/>
      <c r="M349" s="199"/>
      <c r="N349" s="152" t="str">
        <f t="shared" si="124"/>
        <v/>
      </c>
      <c r="O349" s="150">
        <f t="shared" si="125"/>
        <v>0</v>
      </c>
      <c r="P349" s="151">
        <f t="shared" si="126"/>
        <v>0</v>
      </c>
      <c r="Q349" s="199"/>
      <c r="R349" s="199"/>
      <c r="S349" s="151">
        <f t="shared" si="127"/>
        <v>0</v>
      </c>
      <c r="T349" s="199"/>
      <c r="U349" s="199"/>
      <c r="V349" s="199"/>
      <c r="W349" s="151">
        <f t="shared" si="118"/>
        <v>0</v>
      </c>
      <c r="X349" s="199"/>
      <c r="Y349" s="199"/>
      <c r="Z349" s="152" t="str">
        <f t="shared" si="128"/>
        <v/>
      </c>
      <c r="AA349" s="150">
        <f t="shared" si="133"/>
        <v>0</v>
      </c>
      <c r="AB349" s="151">
        <f t="shared" si="134"/>
        <v>0</v>
      </c>
      <c r="AC349" s="199"/>
      <c r="AD349" s="199"/>
      <c r="AE349" s="151">
        <f t="shared" si="135"/>
        <v>0</v>
      </c>
      <c r="AF349" s="202"/>
      <c r="AG349" s="333"/>
      <c r="AH349" s="202"/>
      <c r="AI349" s="333"/>
      <c r="AJ349" s="202"/>
      <c r="AK349" s="333"/>
      <c r="AL349" s="151">
        <f t="shared" si="136"/>
        <v>0</v>
      </c>
      <c r="AM349" s="199"/>
      <c r="AN349" s="199"/>
      <c r="AO349" s="167">
        <f t="shared" si="119"/>
        <v>0</v>
      </c>
      <c r="AP349" s="167">
        <f t="shared" si="120"/>
        <v>0</v>
      </c>
      <c r="AQ349" s="152" t="str">
        <f t="shared" si="116"/>
        <v/>
      </c>
      <c r="AR349" s="207">
        <f t="shared" si="117"/>
        <v>0</v>
      </c>
      <c r="AS349" s="167">
        <f t="shared" si="129"/>
        <v>0</v>
      </c>
      <c r="AT349" s="167">
        <f>IFERROR((AR349/SUM('4_Структура пл.соб.'!$F$4:$F$6))*100,0)</f>
        <v>0</v>
      </c>
      <c r="AU349" s="207">
        <f>IFERROR(AF349+(SUM($AC349:$AD349)/100*($AE$14/$AB$14*100))/'4_Структура пл.соб.'!$B$7*'4_Структура пл.соб.'!$B$4,0)</f>
        <v>0</v>
      </c>
      <c r="AV349" s="167">
        <f>IFERROR(AU349/'5_Розрахунок тарифів'!$H$7,0)</f>
        <v>0</v>
      </c>
      <c r="AW349" s="167">
        <f>IFERROR((AU349/SUM('4_Структура пл.соб.'!$F$4:$F$6))*100,0)</f>
        <v>0</v>
      </c>
      <c r="AX349" s="207">
        <f>IFERROR(AH349+(SUM($AC349:$AD349)/100*($AE$14/$AB$14*100))/'4_Структура пл.соб.'!$B$7*'4_Структура пл.соб.'!$B$5,0)</f>
        <v>0</v>
      </c>
      <c r="AY349" s="167">
        <f>IFERROR(AX349/'5_Розрахунок тарифів'!$L$7,0)</f>
        <v>0</v>
      </c>
      <c r="AZ349" s="167">
        <f>IFERROR((AX349/SUM('4_Структура пл.соб.'!$F$4:$F$6))*100,0)</f>
        <v>0</v>
      </c>
      <c r="BA349" s="207">
        <f>IFERROR(AJ349+(SUM($AC349:$AD349)/100*($AE$14/$AB$14*100))/'4_Структура пл.соб.'!$B$7*'4_Структура пл.соб.'!$B$6,0)</f>
        <v>0</v>
      </c>
      <c r="BB349" s="167">
        <f>IFERROR(BA349/'5_Розрахунок тарифів'!$P$7,0)</f>
        <v>0</v>
      </c>
      <c r="BC349" s="167">
        <f>IFERROR((BA349/SUM('4_Структура пл.соб.'!$F$4:$F$6))*100,0)</f>
        <v>0</v>
      </c>
      <c r="BD349" s="167">
        <f t="shared" si="130"/>
        <v>0</v>
      </c>
      <c r="BE349" s="167">
        <f t="shared" si="131"/>
        <v>0</v>
      </c>
      <c r="BF349" s="203"/>
      <c r="BG349" s="203"/>
    </row>
    <row r="350" spans="1:59" s="118" customFormat="1" x14ac:dyDescent="0.25">
      <c r="A350" s="128" t="str">
        <f>IF(ISBLANK(B350),"",COUNTA($B$11:B350))</f>
        <v/>
      </c>
      <c r="B350" s="200"/>
      <c r="C350" s="150">
        <f t="shared" si="121"/>
        <v>0</v>
      </c>
      <c r="D350" s="151">
        <f t="shared" si="122"/>
        <v>0</v>
      </c>
      <c r="E350" s="199"/>
      <c r="F350" s="199"/>
      <c r="G350" s="151">
        <f t="shared" si="123"/>
        <v>0</v>
      </c>
      <c r="H350" s="199"/>
      <c r="I350" s="199"/>
      <c r="J350" s="199"/>
      <c r="K350" s="151">
        <f t="shared" si="132"/>
        <v>0</v>
      </c>
      <c r="L350" s="199"/>
      <c r="M350" s="199"/>
      <c r="N350" s="152" t="str">
        <f t="shared" si="124"/>
        <v/>
      </c>
      <c r="O350" s="150">
        <f t="shared" si="125"/>
        <v>0</v>
      </c>
      <c r="P350" s="151">
        <f t="shared" si="126"/>
        <v>0</v>
      </c>
      <c r="Q350" s="199"/>
      <c r="R350" s="199"/>
      <c r="S350" s="151">
        <f t="shared" si="127"/>
        <v>0</v>
      </c>
      <c r="T350" s="199"/>
      <c r="U350" s="199"/>
      <c r="V350" s="199"/>
      <c r="W350" s="151">
        <f t="shared" si="118"/>
        <v>0</v>
      </c>
      <c r="X350" s="199"/>
      <c r="Y350" s="199"/>
      <c r="Z350" s="152" t="str">
        <f t="shared" si="128"/>
        <v/>
      </c>
      <c r="AA350" s="150">
        <f t="shared" si="133"/>
        <v>0</v>
      </c>
      <c r="AB350" s="151">
        <f t="shared" si="134"/>
        <v>0</v>
      </c>
      <c r="AC350" s="199"/>
      <c r="AD350" s="199"/>
      <c r="AE350" s="151">
        <f t="shared" si="135"/>
        <v>0</v>
      </c>
      <c r="AF350" s="202"/>
      <c r="AG350" s="333"/>
      <c r="AH350" s="202"/>
      <c r="AI350" s="333"/>
      <c r="AJ350" s="202"/>
      <c r="AK350" s="333"/>
      <c r="AL350" s="151">
        <f t="shared" si="136"/>
        <v>0</v>
      </c>
      <c r="AM350" s="199"/>
      <c r="AN350" s="199"/>
      <c r="AO350" s="167">
        <f t="shared" si="119"/>
        <v>0</v>
      </c>
      <c r="AP350" s="167">
        <f t="shared" si="120"/>
        <v>0</v>
      </c>
      <c r="AQ350" s="152" t="str">
        <f t="shared" si="116"/>
        <v/>
      </c>
      <c r="AR350" s="207">
        <f t="shared" si="117"/>
        <v>0</v>
      </c>
      <c r="AS350" s="167">
        <f t="shared" si="129"/>
        <v>0</v>
      </c>
      <c r="AT350" s="167">
        <f>IFERROR((AR350/SUM('4_Структура пл.соб.'!$F$4:$F$6))*100,0)</f>
        <v>0</v>
      </c>
      <c r="AU350" s="207">
        <f>IFERROR(AF350+(SUM($AC350:$AD350)/100*($AE$14/$AB$14*100))/'4_Структура пл.соб.'!$B$7*'4_Структура пл.соб.'!$B$4,0)</f>
        <v>0</v>
      </c>
      <c r="AV350" s="167">
        <f>IFERROR(AU350/'5_Розрахунок тарифів'!$H$7,0)</f>
        <v>0</v>
      </c>
      <c r="AW350" s="167">
        <f>IFERROR((AU350/SUM('4_Структура пл.соб.'!$F$4:$F$6))*100,0)</f>
        <v>0</v>
      </c>
      <c r="AX350" s="207">
        <f>IFERROR(AH350+(SUM($AC350:$AD350)/100*($AE$14/$AB$14*100))/'4_Структура пл.соб.'!$B$7*'4_Структура пл.соб.'!$B$5,0)</f>
        <v>0</v>
      </c>
      <c r="AY350" s="167">
        <f>IFERROR(AX350/'5_Розрахунок тарифів'!$L$7,0)</f>
        <v>0</v>
      </c>
      <c r="AZ350" s="167">
        <f>IFERROR((AX350/SUM('4_Структура пл.соб.'!$F$4:$F$6))*100,0)</f>
        <v>0</v>
      </c>
      <c r="BA350" s="207">
        <f>IFERROR(AJ350+(SUM($AC350:$AD350)/100*($AE$14/$AB$14*100))/'4_Структура пл.соб.'!$B$7*'4_Структура пл.соб.'!$B$6,0)</f>
        <v>0</v>
      </c>
      <c r="BB350" s="167">
        <f>IFERROR(BA350/'5_Розрахунок тарифів'!$P$7,0)</f>
        <v>0</v>
      </c>
      <c r="BC350" s="167">
        <f>IFERROR((BA350/SUM('4_Структура пл.соб.'!$F$4:$F$6))*100,0)</f>
        <v>0</v>
      </c>
      <c r="BD350" s="167">
        <f t="shared" si="130"/>
        <v>0</v>
      </c>
      <c r="BE350" s="167">
        <f t="shared" si="131"/>
        <v>0</v>
      </c>
      <c r="BF350" s="203"/>
      <c r="BG350" s="203"/>
    </row>
    <row r="351" spans="1:59" s="118" customFormat="1" x14ac:dyDescent="0.25">
      <c r="A351" s="128" t="str">
        <f>IF(ISBLANK(B351),"",COUNTA($B$11:B351))</f>
        <v/>
      </c>
      <c r="B351" s="200"/>
      <c r="C351" s="150">
        <f t="shared" si="121"/>
        <v>0</v>
      </c>
      <c r="D351" s="151">
        <f t="shared" si="122"/>
        <v>0</v>
      </c>
      <c r="E351" s="199"/>
      <c r="F351" s="199"/>
      <c r="G351" s="151">
        <f t="shared" si="123"/>
        <v>0</v>
      </c>
      <c r="H351" s="199"/>
      <c r="I351" s="199"/>
      <c r="J351" s="199"/>
      <c r="K351" s="151">
        <f t="shared" si="132"/>
        <v>0</v>
      </c>
      <c r="L351" s="199"/>
      <c r="M351" s="199"/>
      <c r="N351" s="152" t="str">
        <f t="shared" si="124"/>
        <v/>
      </c>
      <c r="O351" s="150">
        <f t="shared" si="125"/>
        <v>0</v>
      </c>
      <c r="P351" s="151">
        <f t="shared" si="126"/>
        <v>0</v>
      </c>
      <c r="Q351" s="199"/>
      <c r="R351" s="199"/>
      <c r="S351" s="151">
        <f t="shared" si="127"/>
        <v>0</v>
      </c>
      <c r="T351" s="199"/>
      <c r="U351" s="199"/>
      <c r="V351" s="199"/>
      <c r="W351" s="151">
        <f t="shared" si="118"/>
        <v>0</v>
      </c>
      <c r="X351" s="199"/>
      <c r="Y351" s="199"/>
      <c r="Z351" s="152" t="str">
        <f t="shared" si="128"/>
        <v/>
      </c>
      <c r="AA351" s="150">
        <f t="shared" si="133"/>
        <v>0</v>
      </c>
      <c r="AB351" s="151">
        <f t="shared" si="134"/>
        <v>0</v>
      </c>
      <c r="AC351" s="199"/>
      <c r="AD351" s="199"/>
      <c r="AE351" s="151">
        <f t="shared" si="135"/>
        <v>0</v>
      </c>
      <c r="AF351" s="202"/>
      <c r="AG351" s="333"/>
      <c r="AH351" s="202"/>
      <c r="AI351" s="333"/>
      <c r="AJ351" s="202"/>
      <c r="AK351" s="333"/>
      <c r="AL351" s="151">
        <f t="shared" si="136"/>
        <v>0</v>
      </c>
      <c r="AM351" s="199"/>
      <c r="AN351" s="199"/>
      <c r="AO351" s="167">
        <f t="shared" si="119"/>
        <v>0</v>
      </c>
      <c r="AP351" s="167">
        <f t="shared" si="120"/>
        <v>0</v>
      </c>
      <c r="AQ351" s="152" t="str">
        <f t="shared" si="116"/>
        <v/>
      </c>
      <c r="AR351" s="207">
        <f t="shared" si="117"/>
        <v>0</v>
      </c>
      <c r="AS351" s="167">
        <f t="shared" si="129"/>
        <v>0</v>
      </c>
      <c r="AT351" s="167">
        <f>IFERROR((AR351/SUM('4_Структура пл.соб.'!$F$4:$F$6))*100,0)</f>
        <v>0</v>
      </c>
      <c r="AU351" s="207">
        <f>IFERROR(AF351+(SUM($AC351:$AD351)/100*($AE$14/$AB$14*100))/'4_Структура пл.соб.'!$B$7*'4_Структура пл.соб.'!$B$4,0)</f>
        <v>0</v>
      </c>
      <c r="AV351" s="167">
        <f>IFERROR(AU351/'5_Розрахунок тарифів'!$H$7,0)</f>
        <v>0</v>
      </c>
      <c r="AW351" s="167">
        <f>IFERROR((AU351/SUM('4_Структура пл.соб.'!$F$4:$F$6))*100,0)</f>
        <v>0</v>
      </c>
      <c r="AX351" s="207">
        <f>IFERROR(AH351+(SUM($AC351:$AD351)/100*($AE$14/$AB$14*100))/'4_Структура пл.соб.'!$B$7*'4_Структура пл.соб.'!$B$5,0)</f>
        <v>0</v>
      </c>
      <c r="AY351" s="167">
        <f>IFERROR(AX351/'5_Розрахунок тарифів'!$L$7,0)</f>
        <v>0</v>
      </c>
      <c r="AZ351" s="167">
        <f>IFERROR((AX351/SUM('4_Структура пл.соб.'!$F$4:$F$6))*100,0)</f>
        <v>0</v>
      </c>
      <c r="BA351" s="207">
        <f>IFERROR(AJ351+(SUM($AC351:$AD351)/100*($AE$14/$AB$14*100))/'4_Структура пл.соб.'!$B$7*'4_Структура пл.соб.'!$B$6,0)</f>
        <v>0</v>
      </c>
      <c r="BB351" s="167">
        <f>IFERROR(BA351/'5_Розрахунок тарифів'!$P$7,0)</f>
        <v>0</v>
      </c>
      <c r="BC351" s="167">
        <f>IFERROR((BA351/SUM('4_Структура пл.соб.'!$F$4:$F$6))*100,0)</f>
        <v>0</v>
      </c>
      <c r="BD351" s="167">
        <f t="shared" si="130"/>
        <v>0</v>
      </c>
      <c r="BE351" s="167">
        <f t="shared" si="131"/>
        <v>0</v>
      </c>
      <c r="BF351" s="203"/>
      <c r="BG351" s="203"/>
    </row>
    <row r="352" spans="1:59" s="118" customFormat="1" x14ac:dyDescent="0.25">
      <c r="A352" s="128" t="str">
        <f>IF(ISBLANK(B352),"",COUNTA($B$11:B352))</f>
        <v/>
      </c>
      <c r="B352" s="200"/>
      <c r="C352" s="150">
        <f t="shared" si="121"/>
        <v>0</v>
      </c>
      <c r="D352" s="151">
        <f t="shared" si="122"/>
        <v>0</v>
      </c>
      <c r="E352" s="199"/>
      <c r="F352" s="199"/>
      <c r="G352" s="151">
        <f t="shared" si="123"/>
        <v>0</v>
      </c>
      <c r="H352" s="199"/>
      <c r="I352" s="199"/>
      <c r="J352" s="199"/>
      <c r="K352" s="151">
        <f t="shared" si="132"/>
        <v>0</v>
      </c>
      <c r="L352" s="199"/>
      <c r="M352" s="199"/>
      <c r="N352" s="152" t="str">
        <f t="shared" si="124"/>
        <v/>
      </c>
      <c r="O352" s="150">
        <f t="shared" si="125"/>
        <v>0</v>
      </c>
      <c r="P352" s="151">
        <f t="shared" si="126"/>
        <v>0</v>
      </c>
      <c r="Q352" s="199"/>
      <c r="R352" s="199"/>
      <c r="S352" s="151">
        <f t="shared" si="127"/>
        <v>0</v>
      </c>
      <c r="T352" s="199"/>
      <c r="U352" s="199"/>
      <c r="V352" s="199"/>
      <c r="W352" s="151">
        <f t="shared" si="118"/>
        <v>0</v>
      </c>
      <c r="X352" s="199"/>
      <c r="Y352" s="199"/>
      <c r="Z352" s="152" t="str">
        <f t="shared" si="128"/>
        <v/>
      </c>
      <c r="AA352" s="150">
        <f t="shared" si="133"/>
        <v>0</v>
      </c>
      <c r="AB352" s="151">
        <f t="shared" si="134"/>
        <v>0</v>
      </c>
      <c r="AC352" s="199"/>
      <c r="AD352" s="199"/>
      <c r="AE352" s="151">
        <f t="shared" si="135"/>
        <v>0</v>
      </c>
      <c r="AF352" s="202"/>
      <c r="AG352" s="333"/>
      <c r="AH352" s="202"/>
      <c r="AI352" s="333"/>
      <c r="AJ352" s="202"/>
      <c r="AK352" s="333"/>
      <c r="AL352" s="151">
        <f t="shared" si="136"/>
        <v>0</v>
      </c>
      <c r="AM352" s="199"/>
      <c r="AN352" s="199"/>
      <c r="AO352" s="167">
        <f t="shared" si="119"/>
        <v>0</v>
      </c>
      <c r="AP352" s="167">
        <f t="shared" si="120"/>
        <v>0</v>
      </c>
      <c r="AQ352" s="152" t="str">
        <f t="shared" si="116"/>
        <v/>
      </c>
      <c r="AR352" s="207">
        <f t="shared" si="117"/>
        <v>0</v>
      </c>
      <c r="AS352" s="167">
        <f t="shared" si="129"/>
        <v>0</v>
      </c>
      <c r="AT352" s="167">
        <f>IFERROR((AR352/SUM('4_Структура пл.соб.'!$F$4:$F$6))*100,0)</f>
        <v>0</v>
      </c>
      <c r="AU352" s="207">
        <f>IFERROR(AF352+(SUM($AC352:$AD352)/100*($AE$14/$AB$14*100))/'4_Структура пл.соб.'!$B$7*'4_Структура пл.соб.'!$B$4,0)</f>
        <v>0</v>
      </c>
      <c r="AV352" s="167">
        <f>IFERROR(AU352/'5_Розрахунок тарифів'!$H$7,0)</f>
        <v>0</v>
      </c>
      <c r="AW352" s="167">
        <f>IFERROR((AU352/SUM('4_Структура пл.соб.'!$F$4:$F$6))*100,0)</f>
        <v>0</v>
      </c>
      <c r="AX352" s="207">
        <f>IFERROR(AH352+(SUM($AC352:$AD352)/100*($AE$14/$AB$14*100))/'4_Структура пл.соб.'!$B$7*'4_Структура пл.соб.'!$B$5,0)</f>
        <v>0</v>
      </c>
      <c r="AY352" s="167">
        <f>IFERROR(AX352/'5_Розрахунок тарифів'!$L$7,0)</f>
        <v>0</v>
      </c>
      <c r="AZ352" s="167">
        <f>IFERROR((AX352/SUM('4_Структура пл.соб.'!$F$4:$F$6))*100,0)</f>
        <v>0</v>
      </c>
      <c r="BA352" s="207">
        <f>IFERROR(AJ352+(SUM($AC352:$AD352)/100*($AE$14/$AB$14*100))/'4_Структура пл.соб.'!$B$7*'4_Структура пл.соб.'!$B$6,0)</f>
        <v>0</v>
      </c>
      <c r="BB352" s="167">
        <f>IFERROR(BA352/'5_Розрахунок тарифів'!$P$7,0)</f>
        <v>0</v>
      </c>
      <c r="BC352" s="167">
        <f>IFERROR((BA352/SUM('4_Структура пл.соб.'!$F$4:$F$6))*100,0)</f>
        <v>0</v>
      </c>
      <c r="BD352" s="167">
        <f t="shared" si="130"/>
        <v>0</v>
      </c>
      <c r="BE352" s="167">
        <f t="shared" si="131"/>
        <v>0</v>
      </c>
      <c r="BF352" s="203"/>
      <c r="BG352" s="203"/>
    </row>
    <row r="353" spans="1:59" s="118" customFormat="1" x14ac:dyDescent="0.25">
      <c r="A353" s="128" t="str">
        <f>IF(ISBLANK(B353),"",COUNTA($B$11:B353))</f>
        <v/>
      </c>
      <c r="B353" s="200"/>
      <c r="C353" s="150">
        <f t="shared" si="121"/>
        <v>0</v>
      </c>
      <c r="D353" s="151">
        <f t="shared" si="122"/>
        <v>0</v>
      </c>
      <c r="E353" s="199"/>
      <c r="F353" s="199"/>
      <c r="G353" s="151">
        <f t="shared" si="123"/>
        <v>0</v>
      </c>
      <c r="H353" s="199"/>
      <c r="I353" s="199"/>
      <c r="J353" s="199"/>
      <c r="K353" s="151">
        <f t="shared" si="132"/>
        <v>0</v>
      </c>
      <c r="L353" s="199"/>
      <c r="M353" s="199"/>
      <c r="N353" s="152" t="str">
        <f t="shared" si="124"/>
        <v/>
      </c>
      <c r="O353" s="150">
        <f t="shared" si="125"/>
        <v>0</v>
      </c>
      <c r="P353" s="151">
        <f t="shared" si="126"/>
        <v>0</v>
      </c>
      <c r="Q353" s="199"/>
      <c r="R353" s="199"/>
      <c r="S353" s="151">
        <f t="shared" si="127"/>
        <v>0</v>
      </c>
      <c r="T353" s="199"/>
      <c r="U353" s="199"/>
      <c r="V353" s="199"/>
      <c r="W353" s="151">
        <f t="shared" si="118"/>
        <v>0</v>
      </c>
      <c r="X353" s="199"/>
      <c r="Y353" s="199"/>
      <c r="Z353" s="152" t="str">
        <f t="shared" si="128"/>
        <v/>
      </c>
      <c r="AA353" s="150">
        <f t="shared" si="133"/>
        <v>0</v>
      </c>
      <c r="AB353" s="151">
        <f t="shared" si="134"/>
        <v>0</v>
      </c>
      <c r="AC353" s="199"/>
      <c r="AD353" s="199"/>
      <c r="AE353" s="151">
        <f t="shared" si="135"/>
        <v>0</v>
      </c>
      <c r="AF353" s="202"/>
      <c r="AG353" s="333"/>
      <c r="AH353" s="202"/>
      <c r="AI353" s="333"/>
      <c r="AJ353" s="202"/>
      <c r="AK353" s="333"/>
      <c r="AL353" s="151">
        <f t="shared" si="136"/>
        <v>0</v>
      </c>
      <c r="AM353" s="199"/>
      <c r="AN353" s="199"/>
      <c r="AO353" s="167">
        <f t="shared" si="119"/>
        <v>0</v>
      </c>
      <c r="AP353" s="167">
        <f t="shared" si="120"/>
        <v>0</v>
      </c>
      <c r="AQ353" s="152" t="str">
        <f t="shared" si="116"/>
        <v/>
      </c>
      <c r="AR353" s="207">
        <f t="shared" si="117"/>
        <v>0</v>
      </c>
      <c r="AS353" s="167">
        <f t="shared" si="129"/>
        <v>0</v>
      </c>
      <c r="AT353" s="167">
        <f>IFERROR((AR353/SUM('4_Структура пл.соб.'!$F$4:$F$6))*100,0)</f>
        <v>0</v>
      </c>
      <c r="AU353" s="207">
        <f>IFERROR(AF353+(SUM($AC353:$AD353)/100*($AE$14/$AB$14*100))/'4_Структура пл.соб.'!$B$7*'4_Структура пл.соб.'!$B$4,0)</f>
        <v>0</v>
      </c>
      <c r="AV353" s="167">
        <f>IFERROR(AU353/'5_Розрахунок тарифів'!$H$7,0)</f>
        <v>0</v>
      </c>
      <c r="AW353" s="167">
        <f>IFERROR((AU353/SUM('4_Структура пл.соб.'!$F$4:$F$6))*100,0)</f>
        <v>0</v>
      </c>
      <c r="AX353" s="207">
        <f>IFERROR(AH353+(SUM($AC353:$AD353)/100*($AE$14/$AB$14*100))/'4_Структура пл.соб.'!$B$7*'4_Структура пл.соб.'!$B$5,0)</f>
        <v>0</v>
      </c>
      <c r="AY353" s="167">
        <f>IFERROR(AX353/'5_Розрахунок тарифів'!$L$7,0)</f>
        <v>0</v>
      </c>
      <c r="AZ353" s="167">
        <f>IFERROR((AX353/SUM('4_Структура пл.соб.'!$F$4:$F$6))*100,0)</f>
        <v>0</v>
      </c>
      <c r="BA353" s="207">
        <f>IFERROR(AJ353+(SUM($AC353:$AD353)/100*($AE$14/$AB$14*100))/'4_Структура пл.соб.'!$B$7*'4_Структура пл.соб.'!$B$6,0)</f>
        <v>0</v>
      </c>
      <c r="BB353" s="167">
        <f>IFERROR(BA353/'5_Розрахунок тарифів'!$P$7,0)</f>
        <v>0</v>
      </c>
      <c r="BC353" s="167">
        <f>IFERROR((BA353/SUM('4_Структура пл.соб.'!$F$4:$F$6))*100,0)</f>
        <v>0</v>
      </c>
      <c r="BD353" s="167">
        <f t="shared" si="130"/>
        <v>0</v>
      </c>
      <c r="BE353" s="167">
        <f t="shared" si="131"/>
        <v>0</v>
      </c>
      <c r="BF353" s="203"/>
      <c r="BG353" s="203"/>
    </row>
    <row r="354" spans="1:59" s="118" customFormat="1" x14ac:dyDescent="0.25">
      <c r="A354" s="128" t="str">
        <f>IF(ISBLANK(B354),"",COUNTA($B$11:B354))</f>
        <v/>
      </c>
      <c r="B354" s="200"/>
      <c r="C354" s="150">
        <f t="shared" si="121"/>
        <v>0</v>
      </c>
      <c r="D354" s="151">
        <f t="shared" si="122"/>
        <v>0</v>
      </c>
      <c r="E354" s="199"/>
      <c r="F354" s="199"/>
      <c r="G354" s="151">
        <f t="shared" si="123"/>
        <v>0</v>
      </c>
      <c r="H354" s="199"/>
      <c r="I354" s="199"/>
      <c r="J354" s="199"/>
      <c r="K354" s="151">
        <f t="shared" si="132"/>
        <v>0</v>
      </c>
      <c r="L354" s="199"/>
      <c r="M354" s="199"/>
      <c r="N354" s="152" t="str">
        <f t="shared" si="124"/>
        <v/>
      </c>
      <c r="O354" s="150">
        <f t="shared" si="125"/>
        <v>0</v>
      </c>
      <c r="P354" s="151">
        <f t="shared" si="126"/>
        <v>0</v>
      </c>
      <c r="Q354" s="199"/>
      <c r="R354" s="199"/>
      <c r="S354" s="151">
        <f t="shared" si="127"/>
        <v>0</v>
      </c>
      <c r="T354" s="199"/>
      <c r="U354" s="199"/>
      <c r="V354" s="199"/>
      <c r="W354" s="151">
        <f t="shared" si="118"/>
        <v>0</v>
      </c>
      <c r="X354" s="199"/>
      <c r="Y354" s="199"/>
      <c r="Z354" s="152" t="str">
        <f t="shared" si="128"/>
        <v/>
      </c>
      <c r="AA354" s="150">
        <f t="shared" si="133"/>
        <v>0</v>
      </c>
      <c r="AB354" s="151">
        <f t="shared" si="134"/>
        <v>0</v>
      </c>
      <c r="AC354" s="199"/>
      <c r="AD354" s="199"/>
      <c r="AE354" s="151">
        <f t="shared" si="135"/>
        <v>0</v>
      </c>
      <c r="AF354" s="202"/>
      <c r="AG354" s="333"/>
      <c r="AH354" s="202"/>
      <c r="AI354" s="333"/>
      <c r="AJ354" s="202"/>
      <c r="AK354" s="333"/>
      <c r="AL354" s="151">
        <f t="shared" si="136"/>
        <v>0</v>
      </c>
      <c r="AM354" s="199"/>
      <c r="AN354" s="199"/>
      <c r="AO354" s="167">
        <f t="shared" si="119"/>
        <v>0</v>
      </c>
      <c r="AP354" s="167">
        <f t="shared" si="120"/>
        <v>0</v>
      </c>
      <c r="AQ354" s="152" t="str">
        <f t="shared" si="116"/>
        <v/>
      </c>
      <c r="AR354" s="207">
        <f t="shared" si="117"/>
        <v>0</v>
      </c>
      <c r="AS354" s="167">
        <f t="shared" si="129"/>
        <v>0</v>
      </c>
      <c r="AT354" s="167">
        <f>IFERROR((AR354/SUM('4_Структура пл.соб.'!$F$4:$F$6))*100,0)</f>
        <v>0</v>
      </c>
      <c r="AU354" s="207">
        <f>IFERROR(AF354+(SUM($AC354:$AD354)/100*($AE$14/$AB$14*100))/'4_Структура пл.соб.'!$B$7*'4_Структура пл.соб.'!$B$4,0)</f>
        <v>0</v>
      </c>
      <c r="AV354" s="167">
        <f>IFERROR(AU354/'5_Розрахунок тарифів'!$H$7,0)</f>
        <v>0</v>
      </c>
      <c r="AW354" s="167">
        <f>IFERROR((AU354/SUM('4_Структура пл.соб.'!$F$4:$F$6))*100,0)</f>
        <v>0</v>
      </c>
      <c r="AX354" s="207">
        <f>IFERROR(AH354+(SUM($AC354:$AD354)/100*($AE$14/$AB$14*100))/'4_Структура пл.соб.'!$B$7*'4_Структура пл.соб.'!$B$5,0)</f>
        <v>0</v>
      </c>
      <c r="AY354" s="167">
        <f>IFERROR(AX354/'5_Розрахунок тарифів'!$L$7,0)</f>
        <v>0</v>
      </c>
      <c r="AZ354" s="167">
        <f>IFERROR((AX354/SUM('4_Структура пл.соб.'!$F$4:$F$6))*100,0)</f>
        <v>0</v>
      </c>
      <c r="BA354" s="207">
        <f>IFERROR(AJ354+(SUM($AC354:$AD354)/100*($AE$14/$AB$14*100))/'4_Структура пл.соб.'!$B$7*'4_Структура пл.соб.'!$B$6,0)</f>
        <v>0</v>
      </c>
      <c r="BB354" s="167">
        <f>IFERROR(BA354/'5_Розрахунок тарифів'!$P$7,0)</f>
        <v>0</v>
      </c>
      <c r="BC354" s="167">
        <f>IFERROR((BA354/SUM('4_Структура пл.соб.'!$F$4:$F$6))*100,0)</f>
        <v>0</v>
      </c>
      <c r="BD354" s="167">
        <f t="shared" si="130"/>
        <v>0</v>
      </c>
      <c r="BE354" s="167">
        <f t="shared" si="131"/>
        <v>0</v>
      </c>
      <c r="BF354" s="203"/>
      <c r="BG354" s="203"/>
    </row>
    <row r="355" spans="1:59" s="118" customFormat="1" x14ac:dyDescent="0.25">
      <c r="A355" s="128" t="str">
        <f>IF(ISBLANK(B355),"",COUNTA($B$11:B355))</f>
        <v/>
      </c>
      <c r="B355" s="200"/>
      <c r="C355" s="150">
        <f t="shared" si="121"/>
        <v>0</v>
      </c>
      <c r="D355" s="151">
        <f t="shared" si="122"/>
        <v>0</v>
      </c>
      <c r="E355" s="199"/>
      <c r="F355" s="199"/>
      <c r="G355" s="151">
        <f t="shared" si="123"/>
        <v>0</v>
      </c>
      <c r="H355" s="199"/>
      <c r="I355" s="199"/>
      <c r="J355" s="199"/>
      <c r="K355" s="151">
        <f t="shared" si="132"/>
        <v>0</v>
      </c>
      <c r="L355" s="199"/>
      <c r="M355" s="199"/>
      <c r="N355" s="152" t="str">
        <f t="shared" si="124"/>
        <v/>
      </c>
      <c r="O355" s="150">
        <f t="shared" si="125"/>
        <v>0</v>
      </c>
      <c r="P355" s="151">
        <f t="shared" si="126"/>
        <v>0</v>
      </c>
      <c r="Q355" s="199"/>
      <c r="R355" s="199"/>
      <c r="S355" s="151">
        <f t="shared" si="127"/>
        <v>0</v>
      </c>
      <c r="T355" s="199"/>
      <c r="U355" s="199"/>
      <c r="V355" s="199"/>
      <c r="W355" s="151">
        <f t="shared" si="118"/>
        <v>0</v>
      </c>
      <c r="X355" s="199"/>
      <c r="Y355" s="199"/>
      <c r="Z355" s="152" t="str">
        <f t="shared" si="128"/>
        <v/>
      </c>
      <c r="AA355" s="150">
        <f t="shared" si="133"/>
        <v>0</v>
      </c>
      <c r="AB355" s="151">
        <f t="shared" si="134"/>
        <v>0</v>
      </c>
      <c r="AC355" s="199"/>
      <c r="AD355" s="199"/>
      <c r="AE355" s="151">
        <f t="shared" si="135"/>
        <v>0</v>
      </c>
      <c r="AF355" s="202"/>
      <c r="AG355" s="333"/>
      <c r="AH355" s="202"/>
      <c r="AI355" s="333"/>
      <c r="AJ355" s="202"/>
      <c r="AK355" s="333"/>
      <c r="AL355" s="151">
        <f t="shared" si="136"/>
        <v>0</v>
      </c>
      <c r="AM355" s="199"/>
      <c r="AN355" s="199"/>
      <c r="AO355" s="167">
        <f t="shared" si="119"/>
        <v>0</v>
      </c>
      <c r="AP355" s="167">
        <f t="shared" si="120"/>
        <v>0</v>
      </c>
      <c r="AQ355" s="152" t="str">
        <f t="shared" si="116"/>
        <v/>
      </c>
      <c r="AR355" s="207">
        <f t="shared" si="117"/>
        <v>0</v>
      </c>
      <c r="AS355" s="167">
        <f t="shared" si="129"/>
        <v>0</v>
      </c>
      <c r="AT355" s="167">
        <f>IFERROR((AR355/SUM('4_Структура пл.соб.'!$F$4:$F$6))*100,0)</f>
        <v>0</v>
      </c>
      <c r="AU355" s="207">
        <f>IFERROR(AF355+(SUM($AC355:$AD355)/100*($AE$14/$AB$14*100))/'4_Структура пл.соб.'!$B$7*'4_Структура пл.соб.'!$B$4,0)</f>
        <v>0</v>
      </c>
      <c r="AV355" s="167">
        <f>IFERROR(AU355/'5_Розрахунок тарифів'!$H$7,0)</f>
        <v>0</v>
      </c>
      <c r="AW355" s="167">
        <f>IFERROR((AU355/SUM('4_Структура пл.соб.'!$F$4:$F$6))*100,0)</f>
        <v>0</v>
      </c>
      <c r="AX355" s="207">
        <f>IFERROR(AH355+(SUM($AC355:$AD355)/100*($AE$14/$AB$14*100))/'4_Структура пл.соб.'!$B$7*'4_Структура пл.соб.'!$B$5,0)</f>
        <v>0</v>
      </c>
      <c r="AY355" s="167">
        <f>IFERROR(AX355/'5_Розрахунок тарифів'!$L$7,0)</f>
        <v>0</v>
      </c>
      <c r="AZ355" s="167">
        <f>IFERROR((AX355/SUM('4_Структура пл.соб.'!$F$4:$F$6))*100,0)</f>
        <v>0</v>
      </c>
      <c r="BA355" s="207">
        <f>IFERROR(AJ355+(SUM($AC355:$AD355)/100*($AE$14/$AB$14*100))/'4_Структура пл.соб.'!$B$7*'4_Структура пл.соб.'!$B$6,0)</f>
        <v>0</v>
      </c>
      <c r="BB355" s="167">
        <f>IFERROR(BA355/'5_Розрахунок тарифів'!$P$7,0)</f>
        <v>0</v>
      </c>
      <c r="BC355" s="167">
        <f>IFERROR((BA355/SUM('4_Структура пл.соб.'!$F$4:$F$6))*100,0)</f>
        <v>0</v>
      </c>
      <c r="BD355" s="167">
        <f t="shared" si="130"/>
        <v>0</v>
      </c>
      <c r="BE355" s="167">
        <f t="shared" si="131"/>
        <v>0</v>
      </c>
      <c r="BF355" s="203"/>
      <c r="BG355" s="203"/>
    </row>
    <row r="356" spans="1:59" s="118" customFormat="1" x14ac:dyDescent="0.25">
      <c r="A356" s="128" t="str">
        <f>IF(ISBLANK(B356),"",COUNTA($B$11:B356))</f>
        <v/>
      </c>
      <c r="B356" s="200"/>
      <c r="C356" s="150">
        <f t="shared" si="121"/>
        <v>0</v>
      </c>
      <c r="D356" s="151">
        <f t="shared" si="122"/>
        <v>0</v>
      </c>
      <c r="E356" s="199"/>
      <c r="F356" s="199"/>
      <c r="G356" s="151">
        <f t="shared" si="123"/>
        <v>0</v>
      </c>
      <c r="H356" s="199"/>
      <c r="I356" s="199"/>
      <c r="J356" s="199"/>
      <c r="K356" s="151">
        <f t="shared" si="132"/>
        <v>0</v>
      </c>
      <c r="L356" s="199"/>
      <c r="M356" s="199"/>
      <c r="N356" s="152" t="str">
        <f t="shared" si="124"/>
        <v/>
      </c>
      <c r="O356" s="150">
        <f t="shared" si="125"/>
        <v>0</v>
      </c>
      <c r="P356" s="151">
        <f t="shared" si="126"/>
        <v>0</v>
      </c>
      <c r="Q356" s="199"/>
      <c r="R356" s="199"/>
      <c r="S356" s="151">
        <f t="shared" si="127"/>
        <v>0</v>
      </c>
      <c r="T356" s="199"/>
      <c r="U356" s="199"/>
      <c r="V356" s="199"/>
      <c r="W356" s="151">
        <f t="shared" si="118"/>
        <v>0</v>
      </c>
      <c r="X356" s="199"/>
      <c r="Y356" s="199"/>
      <c r="Z356" s="152" t="str">
        <f t="shared" si="128"/>
        <v/>
      </c>
      <c r="AA356" s="150">
        <f t="shared" si="133"/>
        <v>0</v>
      </c>
      <c r="AB356" s="151">
        <f t="shared" si="134"/>
        <v>0</v>
      </c>
      <c r="AC356" s="199"/>
      <c r="AD356" s="199"/>
      <c r="AE356" s="151">
        <f t="shared" si="135"/>
        <v>0</v>
      </c>
      <c r="AF356" s="202"/>
      <c r="AG356" s="333"/>
      <c r="AH356" s="202"/>
      <c r="AI356" s="333"/>
      <c r="AJ356" s="202"/>
      <c r="AK356" s="333"/>
      <c r="AL356" s="151">
        <f t="shared" si="136"/>
        <v>0</v>
      </c>
      <c r="AM356" s="199"/>
      <c r="AN356" s="199"/>
      <c r="AO356" s="167">
        <f t="shared" si="119"/>
        <v>0</v>
      </c>
      <c r="AP356" s="167">
        <f t="shared" si="120"/>
        <v>0</v>
      </c>
      <c r="AQ356" s="152" t="str">
        <f t="shared" si="116"/>
        <v/>
      </c>
      <c r="AR356" s="207">
        <f t="shared" si="117"/>
        <v>0</v>
      </c>
      <c r="AS356" s="167">
        <f t="shared" si="129"/>
        <v>0</v>
      </c>
      <c r="AT356" s="167">
        <f>IFERROR((AR356/SUM('4_Структура пл.соб.'!$F$4:$F$6))*100,0)</f>
        <v>0</v>
      </c>
      <c r="AU356" s="207">
        <f>IFERROR(AF356+(SUM($AC356:$AD356)/100*($AE$14/$AB$14*100))/'4_Структура пл.соб.'!$B$7*'4_Структура пл.соб.'!$B$4,0)</f>
        <v>0</v>
      </c>
      <c r="AV356" s="167">
        <f>IFERROR(AU356/'5_Розрахунок тарифів'!$H$7,0)</f>
        <v>0</v>
      </c>
      <c r="AW356" s="167">
        <f>IFERROR((AU356/SUM('4_Структура пл.соб.'!$F$4:$F$6))*100,0)</f>
        <v>0</v>
      </c>
      <c r="AX356" s="207">
        <f>IFERROR(AH356+(SUM($AC356:$AD356)/100*($AE$14/$AB$14*100))/'4_Структура пл.соб.'!$B$7*'4_Структура пл.соб.'!$B$5,0)</f>
        <v>0</v>
      </c>
      <c r="AY356" s="167">
        <f>IFERROR(AX356/'5_Розрахунок тарифів'!$L$7,0)</f>
        <v>0</v>
      </c>
      <c r="AZ356" s="167">
        <f>IFERROR((AX356/SUM('4_Структура пл.соб.'!$F$4:$F$6))*100,0)</f>
        <v>0</v>
      </c>
      <c r="BA356" s="207">
        <f>IFERROR(AJ356+(SUM($AC356:$AD356)/100*($AE$14/$AB$14*100))/'4_Структура пл.соб.'!$B$7*'4_Структура пл.соб.'!$B$6,0)</f>
        <v>0</v>
      </c>
      <c r="BB356" s="167">
        <f>IFERROR(BA356/'5_Розрахунок тарифів'!$P$7,0)</f>
        <v>0</v>
      </c>
      <c r="BC356" s="167">
        <f>IFERROR((BA356/SUM('4_Структура пл.соб.'!$F$4:$F$6))*100,0)</f>
        <v>0</v>
      </c>
      <c r="BD356" s="167">
        <f t="shared" si="130"/>
        <v>0</v>
      </c>
      <c r="BE356" s="167">
        <f t="shared" si="131"/>
        <v>0</v>
      </c>
      <c r="BF356" s="203"/>
      <c r="BG356" s="203"/>
    </row>
    <row r="357" spans="1:59" s="118" customFormat="1" x14ac:dyDescent="0.25">
      <c r="A357" s="128" t="str">
        <f>IF(ISBLANK(B357),"",COUNTA($B$11:B357))</f>
        <v/>
      </c>
      <c r="B357" s="200"/>
      <c r="C357" s="150">
        <f t="shared" si="121"/>
        <v>0</v>
      </c>
      <c r="D357" s="151">
        <f t="shared" si="122"/>
        <v>0</v>
      </c>
      <c r="E357" s="199"/>
      <c r="F357" s="199"/>
      <c r="G357" s="151">
        <f t="shared" si="123"/>
        <v>0</v>
      </c>
      <c r="H357" s="199"/>
      <c r="I357" s="199"/>
      <c r="J357" s="199"/>
      <c r="K357" s="151">
        <f t="shared" si="132"/>
        <v>0</v>
      </c>
      <c r="L357" s="199"/>
      <c r="M357" s="199"/>
      <c r="N357" s="152" t="str">
        <f t="shared" si="124"/>
        <v/>
      </c>
      <c r="O357" s="150">
        <f t="shared" si="125"/>
        <v>0</v>
      </c>
      <c r="P357" s="151">
        <f t="shared" si="126"/>
        <v>0</v>
      </c>
      <c r="Q357" s="199"/>
      <c r="R357" s="199"/>
      <c r="S357" s="151">
        <f t="shared" si="127"/>
        <v>0</v>
      </c>
      <c r="T357" s="199"/>
      <c r="U357" s="199"/>
      <c r="V357" s="199"/>
      <c r="W357" s="151">
        <f t="shared" si="118"/>
        <v>0</v>
      </c>
      <c r="X357" s="199"/>
      <c r="Y357" s="199"/>
      <c r="Z357" s="152" t="str">
        <f t="shared" si="128"/>
        <v/>
      </c>
      <c r="AA357" s="150">
        <f t="shared" si="133"/>
        <v>0</v>
      </c>
      <c r="AB357" s="151">
        <f t="shared" si="134"/>
        <v>0</v>
      </c>
      <c r="AC357" s="199"/>
      <c r="AD357" s="199"/>
      <c r="AE357" s="151">
        <f t="shared" si="135"/>
        <v>0</v>
      </c>
      <c r="AF357" s="202"/>
      <c r="AG357" s="333"/>
      <c r="AH357" s="202"/>
      <c r="AI357" s="333"/>
      <c r="AJ357" s="202"/>
      <c r="AK357" s="333"/>
      <c r="AL357" s="151">
        <f t="shared" si="136"/>
        <v>0</v>
      </c>
      <c r="AM357" s="199"/>
      <c r="AN357" s="199"/>
      <c r="AO357" s="167">
        <f t="shared" si="119"/>
        <v>0</v>
      </c>
      <c r="AP357" s="167">
        <f t="shared" si="120"/>
        <v>0</v>
      </c>
      <c r="AQ357" s="152" t="str">
        <f t="shared" si="116"/>
        <v/>
      </c>
      <c r="AR357" s="207">
        <f t="shared" si="117"/>
        <v>0</v>
      </c>
      <c r="AS357" s="167">
        <f t="shared" si="129"/>
        <v>0</v>
      </c>
      <c r="AT357" s="167">
        <f>IFERROR((AR357/SUM('4_Структура пл.соб.'!$F$4:$F$6))*100,0)</f>
        <v>0</v>
      </c>
      <c r="AU357" s="207">
        <f>IFERROR(AF357+(SUM($AC357:$AD357)/100*($AE$14/$AB$14*100))/'4_Структура пл.соб.'!$B$7*'4_Структура пл.соб.'!$B$4,0)</f>
        <v>0</v>
      </c>
      <c r="AV357" s="167">
        <f>IFERROR(AU357/'5_Розрахунок тарифів'!$H$7,0)</f>
        <v>0</v>
      </c>
      <c r="AW357" s="167">
        <f>IFERROR((AU357/SUM('4_Структура пл.соб.'!$F$4:$F$6))*100,0)</f>
        <v>0</v>
      </c>
      <c r="AX357" s="207">
        <f>IFERROR(AH357+(SUM($AC357:$AD357)/100*($AE$14/$AB$14*100))/'4_Структура пл.соб.'!$B$7*'4_Структура пл.соб.'!$B$5,0)</f>
        <v>0</v>
      </c>
      <c r="AY357" s="167">
        <f>IFERROR(AX357/'5_Розрахунок тарифів'!$L$7,0)</f>
        <v>0</v>
      </c>
      <c r="AZ357" s="167">
        <f>IFERROR((AX357/SUM('4_Структура пл.соб.'!$F$4:$F$6))*100,0)</f>
        <v>0</v>
      </c>
      <c r="BA357" s="207">
        <f>IFERROR(AJ357+(SUM($AC357:$AD357)/100*($AE$14/$AB$14*100))/'4_Структура пл.соб.'!$B$7*'4_Структура пл.соб.'!$B$6,0)</f>
        <v>0</v>
      </c>
      <c r="BB357" s="167">
        <f>IFERROR(BA357/'5_Розрахунок тарифів'!$P$7,0)</f>
        <v>0</v>
      </c>
      <c r="BC357" s="167">
        <f>IFERROR((BA357/SUM('4_Структура пл.соб.'!$F$4:$F$6))*100,0)</f>
        <v>0</v>
      </c>
      <c r="BD357" s="167">
        <f t="shared" si="130"/>
        <v>0</v>
      </c>
      <c r="BE357" s="167">
        <f t="shared" si="131"/>
        <v>0</v>
      </c>
      <c r="BF357" s="203"/>
      <c r="BG357" s="203"/>
    </row>
    <row r="358" spans="1:59" s="118" customFormat="1" x14ac:dyDescent="0.25">
      <c r="A358" s="128" t="str">
        <f>IF(ISBLANK(B358),"",COUNTA($B$11:B358))</f>
        <v/>
      </c>
      <c r="B358" s="200"/>
      <c r="C358" s="150">
        <f t="shared" si="121"/>
        <v>0</v>
      </c>
      <c r="D358" s="151">
        <f t="shared" si="122"/>
        <v>0</v>
      </c>
      <c r="E358" s="199"/>
      <c r="F358" s="199"/>
      <c r="G358" s="151">
        <f t="shared" si="123"/>
        <v>0</v>
      </c>
      <c r="H358" s="199"/>
      <c r="I358" s="199"/>
      <c r="J358" s="199"/>
      <c r="K358" s="151">
        <f t="shared" si="132"/>
        <v>0</v>
      </c>
      <c r="L358" s="199"/>
      <c r="M358" s="199"/>
      <c r="N358" s="152" t="str">
        <f t="shared" si="124"/>
        <v/>
      </c>
      <c r="O358" s="150">
        <f t="shared" si="125"/>
        <v>0</v>
      </c>
      <c r="P358" s="151">
        <f t="shared" si="126"/>
        <v>0</v>
      </c>
      <c r="Q358" s="199"/>
      <c r="R358" s="199"/>
      <c r="S358" s="151">
        <f t="shared" si="127"/>
        <v>0</v>
      </c>
      <c r="T358" s="199"/>
      <c r="U358" s="199"/>
      <c r="V358" s="199"/>
      <c r="W358" s="151">
        <f t="shared" si="118"/>
        <v>0</v>
      </c>
      <c r="X358" s="199"/>
      <c r="Y358" s="199"/>
      <c r="Z358" s="152" t="str">
        <f t="shared" si="128"/>
        <v/>
      </c>
      <c r="AA358" s="150">
        <f t="shared" si="133"/>
        <v>0</v>
      </c>
      <c r="AB358" s="151">
        <f t="shared" si="134"/>
        <v>0</v>
      </c>
      <c r="AC358" s="199"/>
      <c r="AD358" s="199"/>
      <c r="AE358" s="151">
        <f t="shared" si="135"/>
        <v>0</v>
      </c>
      <c r="AF358" s="202"/>
      <c r="AG358" s="333"/>
      <c r="AH358" s="202"/>
      <c r="AI358" s="333"/>
      <c r="AJ358" s="202"/>
      <c r="AK358" s="333"/>
      <c r="AL358" s="151">
        <f t="shared" si="136"/>
        <v>0</v>
      </c>
      <c r="AM358" s="199"/>
      <c r="AN358" s="199"/>
      <c r="AO358" s="167">
        <f t="shared" si="119"/>
        <v>0</v>
      </c>
      <c r="AP358" s="167">
        <f t="shared" si="120"/>
        <v>0</v>
      </c>
      <c r="AQ358" s="152" t="str">
        <f t="shared" si="116"/>
        <v/>
      </c>
      <c r="AR358" s="207">
        <f t="shared" si="117"/>
        <v>0</v>
      </c>
      <c r="AS358" s="167">
        <f t="shared" si="129"/>
        <v>0</v>
      </c>
      <c r="AT358" s="167">
        <f>IFERROR((AR358/SUM('4_Структура пл.соб.'!$F$4:$F$6))*100,0)</f>
        <v>0</v>
      </c>
      <c r="AU358" s="207">
        <f>IFERROR(AF358+(SUM($AC358:$AD358)/100*($AE$14/$AB$14*100))/'4_Структура пл.соб.'!$B$7*'4_Структура пл.соб.'!$B$4,0)</f>
        <v>0</v>
      </c>
      <c r="AV358" s="167">
        <f>IFERROR(AU358/'5_Розрахунок тарифів'!$H$7,0)</f>
        <v>0</v>
      </c>
      <c r="AW358" s="167">
        <f>IFERROR((AU358/SUM('4_Структура пл.соб.'!$F$4:$F$6))*100,0)</f>
        <v>0</v>
      </c>
      <c r="AX358" s="207">
        <f>IFERROR(AH358+(SUM($AC358:$AD358)/100*($AE$14/$AB$14*100))/'4_Структура пл.соб.'!$B$7*'4_Структура пл.соб.'!$B$5,0)</f>
        <v>0</v>
      </c>
      <c r="AY358" s="167">
        <f>IFERROR(AX358/'5_Розрахунок тарифів'!$L$7,0)</f>
        <v>0</v>
      </c>
      <c r="AZ358" s="167">
        <f>IFERROR((AX358/SUM('4_Структура пл.соб.'!$F$4:$F$6))*100,0)</f>
        <v>0</v>
      </c>
      <c r="BA358" s="207">
        <f>IFERROR(AJ358+(SUM($AC358:$AD358)/100*($AE$14/$AB$14*100))/'4_Структура пл.соб.'!$B$7*'4_Структура пл.соб.'!$B$6,0)</f>
        <v>0</v>
      </c>
      <c r="BB358" s="167">
        <f>IFERROR(BA358/'5_Розрахунок тарифів'!$P$7,0)</f>
        <v>0</v>
      </c>
      <c r="BC358" s="167">
        <f>IFERROR((BA358/SUM('4_Структура пл.соб.'!$F$4:$F$6))*100,0)</f>
        <v>0</v>
      </c>
      <c r="BD358" s="167">
        <f t="shared" si="130"/>
        <v>0</v>
      </c>
      <c r="BE358" s="167">
        <f t="shared" si="131"/>
        <v>0</v>
      </c>
      <c r="BF358" s="203"/>
      <c r="BG358" s="203"/>
    </row>
    <row r="359" spans="1:59" s="118" customFormat="1" x14ac:dyDescent="0.25">
      <c r="A359" s="128" t="str">
        <f>IF(ISBLANK(B359),"",COUNTA($B$11:B359))</f>
        <v/>
      </c>
      <c r="B359" s="200"/>
      <c r="C359" s="150">
        <f t="shared" si="121"/>
        <v>0</v>
      </c>
      <c r="D359" s="151">
        <f t="shared" si="122"/>
        <v>0</v>
      </c>
      <c r="E359" s="199"/>
      <c r="F359" s="199"/>
      <c r="G359" s="151">
        <f t="shared" si="123"/>
        <v>0</v>
      </c>
      <c r="H359" s="199"/>
      <c r="I359" s="199"/>
      <c r="J359" s="199"/>
      <c r="K359" s="151">
        <f t="shared" si="132"/>
        <v>0</v>
      </c>
      <c r="L359" s="199"/>
      <c r="M359" s="199"/>
      <c r="N359" s="152" t="str">
        <f t="shared" si="124"/>
        <v/>
      </c>
      <c r="O359" s="150">
        <f t="shared" si="125"/>
        <v>0</v>
      </c>
      <c r="P359" s="151">
        <f t="shared" si="126"/>
        <v>0</v>
      </c>
      <c r="Q359" s="199"/>
      <c r="R359" s="199"/>
      <c r="S359" s="151">
        <f t="shared" si="127"/>
        <v>0</v>
      </c>
      <c r="T359" s="199"/>
      <c r="U359" s="199"/>
      <c r="V359" s="199"/>
      <c r="W359" s="151">
        <f t="shared" si="118"/>
        <v>0</v>
      </c>
      <c r="X359" s="199"/>
      <c r="Y359" s="199"/>
      <c r="Z359" s="152" t="str">
        <f t="shared" si="128"/>
        <v/>
      </c>
      <c r="AA359" s="150">
        <f t="shared" si="133"/>
        <v>0</v>
      </c>
      <c r="AB359" s="151">
        <f t="shared" si="134"/>
        <v>0</v>
      </c>
      <c r="AC359" s="199"/>
      <c r="AD359" s="199"/>
      <c r="AE359" s="151">
        <f t="shared" si="135"/>
        <v>0</v>
      </c>
      <c r="AF359" s="202"/>
      <c r="AG359" s="333"/>
      <c r="AH359" s="202"/>
      <c r="AI359" s="333"/>
      <c r="AJ359" s="202"/>
      <c r="AK359" s="333"/>
      <c r="AL359" s="151">
        <f t="shared" si="136"/>
        <v>0</v>
      </c>
      <c r="AM359" s="199"/>
      <c r="AN359" s="199"/>
      <c r="AO359" s="167">
        <f t="shared" si="119"/>
        <v>0</v>
      </c>
      <c r="AP359" s="167">
        <f t="shared" si="120"/>
        <v>0</v>
      </c>
      <c r="AQ359" s="152" t="str">
        <f t="shared" si="116"/>
        <v/>
      </c>
      <c r="AR359" s="207">
        <f t="shared" si="117"/>
        <v>0</v>
      </c>
      <c r="AS359" s="167">
        <f t="shared" si="129"/>
        <v>0</v>
      </c>
      <c r="AT359" s="167">
        <f>IFERROR((AR359/SUM('4_Структура пл.соб.'!$F$4:$F$6))*100,0)</f>
        <v>0</v>
      </c>
      <c r="AU359" s="207">
        <f>IFERROR(AF359+(SUM($AC359:$AD359)/100*($AE$14/$AB$14*100))/'4_Структура пл.соб.'!$B$7*'4_Структура пл.соб.'!$B$4,0)</f>
        <v>0</v>
      </c>
      <c r="AV359" s="167">
        <f>IFERROR(AU359/'5_Розрахунок тарифів'!$H$7,0)</f>
        <v>0</v>
      </c>
      <c r="AW359" s="167">
        <f>IFERROR((AU359/SUM('4_Структура пл.соб.'!$F$4:$F$6))*100,0)</f>
        <v>0</v>
      </c>
      <c r="AX359" s="207">
        <f>IFERROR(AH359+(SUM($AC359:$AD359)/100*($AE$14/$AB$14*100))/'4_Структура пл.соб.'!$B$7*'4_Структура пл.соб.'!$B$5,0)</f>
        <v>0</v>
      </c>
      <c r="AY359" s="167">
        <f>IFERROR(AX359/'5_Розрахунок тарифів'!$L$7,0)</f>
        <v>0</v>
      </c>
      <c r="AZ359" s="167">
        <f>IFERROR((AX359/SUM('4_Структура пл.соб.'!$F$4:$F$6))*100,0)</f>
        <v>0</v>
      </c>
      <c r="BA359" s="207">
        <f>IFERROR(AJ359+(SUM($AC359:$AD359)/100*($AE$14/$AB$14*100))/'4_Структура пл.соб.'!$B$7*'4_Структура пл.соб.'!$B$6,0)</f>
        <v>0</v>
      </c>
      <c r="BB359" s="167">
        <f>IFERROR(BA359/'5_Розрахунок тарифів'!$P$7,0)</f>
        <v>0</v>
      </c>
      <c r="BC359" s="167">
        <f>IFERROR((BA359/SUM('4_Структура пл.соб.'!$F$4:$F$6))*100,0)</f>
        <v>0</v>
      </c>
      <c r="BD359" s="167">
        <f t="shared" si="130"/>
        <v>0</v>
      </c>
      <c r="BE359" s="167">
        <f t="shared" si="131"/>
        <v>0</v>
      </c>
      <c r="BF359" s="203"/>
      <c r="BG359" s="203"/>
    </row>
    <row r="360" spans="1:59" s="118" customFormat="1" x14ac:dyDescent="0.25">
      <c r="A360" s="128" t="str">
        <f>IF(ISBLANK(B360),"",COUNTA($B$11:B360))</f>
        <v/>
      </c>
      <c r="B360" s="200"/>
      <c r="C360" s="150">
        <f t="shared" si="121"/>
        <v>0</v>
      </c>
      <c r="D360" s="151">
        <f t="shared" si="122"/>
        <v>0</v>
      </c>
      <c r="E360" s="199"/>
      <c r="F360" s="199"/>
      <c r="G360" s="151">
        <f t="shared" si="123"/>
        <v>0</v>
      </c>
      <c r="H360" s="199"/>
      <c r="I360" s="199"/>
      <c r="J360" s="199"/>
      <c r="K360" s="151">
        <f t="shared" si="132"/>
        <v>0</v>
      </c>
      <c r="L360" s="199"/>
      <c r="M360" s="199"/>
      <c r="N360" s="152" t="str">
        <f t="shared" si="124"/>
        <v/>
      </c>
      <c r="O360" s="150">
        <f t="shared" si="125"/>
        <v>0</v>
      </c>
      <c r="P360" s="151">
        <f t="shared" si="126"/>
        <v>0</v>
      </c>
      <c r="Q360" s="199"/>
      <c r="R360" s="199"/>
      <c r="S360" s="151">
        <f t="shared" si="127"/>
        <v>0</v>
      </c>
      <c r="T360" s="199"/>
      <c r="U360" s="199"/>
      <c r="V360" s="199"/>
      <c r="W360" s="151">
        <f t="shared" si="118"/>
        <v>0</v>
      </c>
      <c r="X360" s="199"/>
      <c r="Y360" s="199"/>
      <c r="Z360" s="152" t="str">
        <f t="shared" si="128"/>
        <v/>
      </c>
      <c r="AA360" s="150">
        <f t="shared" si="133"/>
        <v>0</v>
      </c>
      <c r="AB360" s="151">
        <f t="shared" si="134"/>
        <v>0</v>
      </c>
      <c r="AC360" s="199"/>
      <c r="AD360" s="199"/>
      <c r="AE360" s="151">
        <f t="shared" si="135"/>
        <v>0</v>
      </c>
      <c r="AF360" s="202"/>
      <c r="AG360" s="333"/>
      <c r="AH360" s="202"/>
      <c r="AI360" s="333"/>
      <c r="AJ360" s="202"/>
      <c r="AK360" s="333"/>
      <c r="AL360" s="151">
        <f t="shared" si="136"/>
        <v>0</v>
      </c>
      <c r="AM360" s="199"/>
      <c r="AN360" s="199"/>
      <c r="AO360" s="167">
        <f t="shared" si="119"/>
        <v>0</v>
      </c>
      <c r="AP360" s="167">
        <f t="shared" si="120"/>
        <v>0</v>
      </c>
      <c r="AQ360" s="152" t="str">
        <f t="shared" si="116"/>
        <v/>
      </c>
      <c r="AR360" s="207">
        <f t="shared" si="117"/>
        <v>0</v>
      </c>
      <c r="AS360" s="167">
        <f t="shared" si="129"/>
        <v>0</v>
      </c>
      <c r="AT360" s="167">
        <f>IFERROR((AR360/SUM('4_Структура пл.соб.'!$F$4:$F$6))*100,0)</f>
        <v>0</v>
      </c>
      <c r="AU360" s="207">
        <f>IFERROR(AF360+(SUM($AC360:$AD360)/100*($AE$14/$AB$14*100))/'4_Структура пл.соб.'!$B$7*'4_Структура пл.соб.'!$B$4,0)</f>
        <v>0</v>
      </c>
      <c r="AV360" s="167">
        <f>IFERROR(AU360/'5_Розрахунок тарифів'!$H$7,0)</f>
        <v>0</v>
      </c>
      <c r="AW360" s="167">
        <f>IFERROR((AU360/SUM('4_Структура пл.соб.'!$F$4:$F$6))*100,0)</f>
        <v>0</v>
      </c>
      <c r="AX360" s="207">
        <f>IFERROR(AH360+(SUM($AC360:$AD360)/100*($AE$14/$AB$14*100))/'4_Структура пл.соб.'!$B$7*'4_Структура пл.соб.'!$B$5,0)</f>
        <v>0</v>
      </c>
      <c r="AY360" s="167">
        <f>IFERROR(AX360/'5_Розрахунок тарифів'!$L$7,0)</f>
        <v>0</v>
      </c>
      <c r="AZ360" s="167">
        <f>IFERROR((AX360/SUM('4_Структура пл.соб.'!$F$4:$F$6))*100,0)</f>
        <v>0</v>
      </c>
      <c r="BA360" s="207">
        <f>IFERROR(AJ360+(SUM($AC360:$AD360)/100*($AE$14/$AB$14*100))/'4_Структура пл.соб.'!$B$7*'4_Структура пл.соб.'!$B$6,0)</f>
        <v>0</v>
      </c>
      <c r="BB360" s="167">
        <f>IFERROR(BA360/'5_Розрахунок тарифів'!$P$7,0)</f>
        <v>0</v>
      </c>
      <c r="BC360" s="167">
        <f>IFERROR((BA360/SUM('4_Структура пл.соб.'!$F$4:$F$6))*100,0)</f>
        <v>0</v>
      </c>
      <c r="BD360" s="167">
        <f t="shared" si="130"/>
        <v>0</v>
      </c>
      <c r="BE360" s="167">
        <f t="shared" si="131"/>
        <v>0</v>
      </c>
      <c r="BF360" s="203"/>
      <c r="BG360" s="203"/>
    </row>
    <row r="361" spans="1:59" s="118" customFormat="1" x14ac:dyDescent="0.25">
      <c r="A361" s="128" t="str">
        <f>IF(ISBLANK(B361),"",COUNTA($B$11:B361))</f>
        <v/>
      </c>
      <c r="B361" s="200"/>
      <c r="C361" s="150">
        <f t="shared" si="121"/>
        <v>0</v>
      </c>
      <c r="D361" s="151">
        <f t="shared" si="122"/>
        <v>0</v>
      </c>
      <c r="E361" s="199"/>
      <c r="F361" s="199"/>
      <c r="G361" s="151">
        <f t="shared" si="123"/>
        <v>0</v>
      </c>
      <c r="H361" s="199"/>
      <c r="I361" s="199"/>
      <c r="J361" s="199"/>
      <c r="K361" s="151">
        <f t="shared" si="132"/>
        <v>0</v>
      </c>
      <c r="L361" s="199"/>
      <c r="M361" s="199"/>
      <c r="N361" s="152" t="str">
        <f t="shared" si="124"/>
        <v/>
      </c>
      <c r="O361" s="150">
        <f t="shared" si="125"/>
        <v>0</v>
      </c>
      <c r="P361" s="151">
        <f t="shared" si="126"/>
        <v>0</v>
      </c>
      <c r="Q361" s="199"/>
      <c r="R361" s="199"/>
      <c r="S361" s="151">
        <f t="shared" si="127"/>
        <v>0</v>
      </c>
      <c r="T361" s="199"/>
      <c r="U361" s="199"/>
      <c r="V361" s="199"/>
      <c r="W361" s="151">
        <f t="shared" si="118"/>
        <v>0</v>
      </c>
      <c r="X361" s="199"/>
      <c r="Y361" s="199"/>
      <c r="Z361" s="152" t="str">
        <f t="shared" si="128"/>
        <v/>
      </c>
      <c r="AA361" s="150">
        <f t="shared" si="133"/>
        <v>0</v>
      </c>
      <c r="AB361" s="151">
        <f t="shared" si="134"/>
        <v>0</v>
      </c>
      <c r="AC361" s="199"/>
      <c r="AD361" s="199"/>
      <c r="AE361" s="151">
        <f t="shared" si="135"/>
        <v>0</v>
      </c>
      <c r="AF361" s="202"/>
      <c r="AG361" s="333"/>
      <c r="AH361" s="202"/>
      <c r="AI361" s="333"/>
      <c r="AJ361" s="202"/>
      <c r="AK361" s="333"/>
      <c r="AL361" s="151">
        <f t="shared" si="136"/>
        <v>0</v>
      </c>
      <c r="AM361" s="199"/>
      <c r="AN361" s="199"/>
      <c r="AO361" s="167">
        <f t="shared" si="119"/>
        <v>0</v>
      </c>
      <c r="AP361" s="167">
        <f t="shared" si="120"/>
        <v>0</v>
      </c>
      <c r="AQ361" s="152" t="str">
        <f t="shared" si="116"/>
        <v/>
      </c>
      <c r="AR361" s="207">
        <f t="shared" si="117"/>
        <v>0</v>
      </c>
      <c r="AS361" s="167">
        <f t="shared" si="129"/>
        <v>0</v>
      </c>
      <c r="AT361" s="167">
        <f>IFERROR((AR361/SUM('4_Структура пл.соб.'!$F$4:$F$6))*100,0)</f>
        <v>0</v>
      </c>
      <c r="AU361" s="207">
        <f>IFERROR(AF361+(SUM($AC361:$AD361)/100*($AE$14/$AB$14*100))/'4_Структура пл.соб.'!$B$7*'4_Структура пл.соб.'!$B$4,0)</f>
        <v>0</v>
      </c>
      <c r="AV361" s="167">
        <f>IFERROR(AU361/'5_Розрахунок тарифів'!$H$7,0)</f>
        <v>0</v>
      </c>
      <c r="AW361" s="167">
        <f>IFERROR((AU361/SUM('4_Структура пл.соб.'!$F$4:$F$6))*100,0)</f>
        <v>0</v>
      </c>
      <c r="AX361" s="207">
        <f>IFERROR(AH361+(SUM($AC361:$AD361)/100*($AE$14/$AB$14*100))/'4_Структура пл.соб.'!$B$7*'4_Структура пл.соб.'!$B$5,0)</f>
        <v>0</v>
      </c>
      <c r="AY361" s="167">
        <f>IFERROR(AX361/'5_Розрахунок тарифів'!$L$7,0)</f>
        <v>0</v>
      </c>
      <c r="AZ361" s="167">
        <f>IFERROR((AX361/SUM('4_Структура пл.соб.'!$F$4:$F$6))*100,0)</f>
        <v>0</v>
      </c>
      <c r="BA361" s="207">
        <f>IFERROR(AJ361+(SUM($AC361:$AD361)/100*($AE$14/$AB$14*100))/'4_Структура пл.соб.'!$B$7*'4_Структура пл.соб.'!$B$6,0)</f>
        <v>0</v>
      </c>
      <c r="BB361" s="167">
        <f>IFERROR(BA361/'5_Розрахунок тарифів'!$P$7,0)</f>
        <v>0</v>
      </c>
      <c r="BC361" s="167">
        <f>IFERROR((BA361/SUM('4_Структура пл.соб.'!$F$4:$F$6))*100,0)</f>
        <v>0</v>
      </c>
      <c r="BD361" s="167">
        <f t="shared" si="130"/>
        <v>0</v>
      </c>
      <c r="BE361" s="167">
        <f t="shared" si="131"/>
        <v>0</v>
      </c>
      <c r="BF361" s="203"/>
      <c r="BG361" s="203"/>
    </row>
    <row r="362" spans="1:59" s="118" customFormat="1" x14ac:dyDescent="0.25">
      <c r="A362" s="128" t="str">
        <f>IF(ISBLANK(B362),"",COUNTA($B$11:B362))</f>
        <v/>
      </c>
      <c r="B362" s="200"/>
      <c r="C362" s="150">
        <f t="shared" si="121"/>
        <v>0</v>
      </c>
      <c r="D362" s="151">
        <f t="shared" si="122"/>
        <v>0</v>
      </c>
      <c r="E362" s="199"/>
      <c r="F362" s="199"/>
      <c r="G362" s="151">
        <f t="shared" si="123"/>
        <v>0</v>
      </c>
      <c r="H362" s="199"/>
      <c r="I362" s="199"/>
      <c r="J362" s="199"/>
      <c r="K362" s="151">
        <f t="shared" si="132"/>
        <v>0</v>
      </c>
      <c r="L362" s="199"/>
      <c r="M362" s="199"/>
      <c r="N362" s="152" t="str">
        <f t="shared" si="124"/>
        <v/>
      </c>
      <c r="O362" s="150">
        <f t="shared" si="125"/>
        <v>0</v>
      </c>
      <c r="P362" s="151">
        <f t="shared" si="126"/>
        <v>0</v>
      </c>
      <c r="Q362" s="199"/>
      <c r="R362" s="199"/>
      <c r="S362" s="151">
        <f t="shared" si="127"/>
        <v>0</v>
      </c>
      <c r="T362" s="199"/>
      <c r="U362" s="199"/>
      <c r="V362" s="199"/>
      <c r="W362" s="151">
        <f t="shared" si="118"/>
        <v>0</v>
      </c>
      <c r="X362" s="199"/>
      <c r="Y362" s="199"/>
      <c r="Z362" s="152" t="str">
        <f t="shared" si="128"/>
        <v/>
      </c>
      <c r="AA362" s="150">
        <f t="shared" si="133"/>
        <v>0</v>
      </c>
      <c r="AB362" s="151">
        <f t="shared" si="134"/>
        <v>0</v>
      </c>
      <c r="AC362" s="199"/>
      <c r="AD362" s="199"/>
      <c r="AE362" s="151">
        <f t="shared" si="135"/>
        <v>0</v>
      </c>
      <c r="AF362" s="202"/>
      <c r="AG362" s="333"/>
      <c r="AH362" s="202"/>
      <c r="AI362" s="333"/>
      <c r="AJ362" s="202"/>
      <c r="AK362" s="333"/>
      <c r="AL362" s="151">
        <f t="shared" si="136"/>
        <v>0</v>
      </c>
      <c r="AM362" s="199"/>
      <c r="AN362" s="199"/>
      <c r="AO362" s="167">
        <f t="shared" si="119"/>
        <v>0</v>
      </c>
      <c r="AP362" s="167">
        <f t="shared" si="120"/>
        <v>0</v>
      </c>
      <c r="AQ362" s="152" t="str">
        <f t="shared" si="116"/>
        <v/>
      </c>
      <c r="AR362" s="207">
        <f t="shared" si="117"/>
        <v>0</v>
      </c>
      <c r="AS362" s="167">
        <f t="shared" si="129"/>
        <v>0</v>
      </c>
      <c r="AT362" s="167">
        <f>IFERROR((AR362/SUM('4_Структура пл.соб.'!$F$4:$F$6))*100,0)</f>
        <v>0</v>
      </c>
      <c r="AU362" s="207">
        <f>IFERROR(AF362+(SUM($AC362:$AD362)/100*($AE$14/$AB$14*100))/'4_Структура пл.соб.'!$B$7*'4_Структура пл.соб.'!$B$4,0)</f>
        <v>0</v>
      </c>
      <c r="AV362" s="167">
        <f>IFERROR(AU362/'5_Розрахунок тарифів'!$H$7,0)</f>
        <v>0</v>
      </c>
      <c r="AW362" s="167">
        <f>IFERROR((AU362/SUM('4_Структура пл.соб.'!$F$4:$F$6))*100,0)</f>
        <v>0</v>
      </c>
      <c r="AX362" s="207">
        <f>IFERROR(AH362+(SUM($AC362:$AD362)/100*($AE$14/$AB$14*100))/'4_Структура пл.соб.'!$B$7*'4_Структура пл.соб.'!$B$5,0)</f>
        <v>0</v>
      </c>
      <c r="AY362" s="167">
        <f>IFERROR(AX362/'5_Розрахунок тарифів'!$L$7,0)</f>
        <v>0</v>
      </c>
      <c r="AZ362" s="167">
        <f>IFERROR((AX362/SUM('4_Структура пл.соб.'!$F$4:$F$6))*100,0)</f>
        <v>0</v>
      </c>
      <c r="BA362" s="207">
        <f>IFERROR(AJ362+(SUM($AC362:$AD362)/100*($AE$14/$AB$14*100))/'4_Структура пл.соб.'!$B$7*'4_Структура пл.соб.'!$B$6,0)</f>
        <v>0</v>
      </c>
      <c r="BB362" s="167">
        <f>IFERROR(BA362/'5_Розрахунок тарифів'!$P$7,0)</f>
        <v>0</v>
      </c>
      <c r="BC362" s="167">
        <f>IFERROR((BA362/SUM('4_Структура пл.соб.'!$F$4:$F$6))*100,0)</f>
        <v>0</v>
      </c>
      <c r="BD362" s="167">
        <f t="shared" si="130"/>
        <v>0</v>
      </c>
      <c r="BE362" s="167">
        <f t="shared" si="131"/>
        <v>0</v>
      </c>
      <c r="BF362" s="203"/>
      <c r="BG362" s="203"/>
    </row>
    <row r="363" spans="1:59" s="118" customFormat="1" x14ac:dyDescent="0.25">
      <c r="A363" s="128" t="str">
        <f>IF(ISBLANK(B363),"",COUNTA($B$11:B363))</f>
        <v/>
      </c>
      <c r="B363" s="200"/>
      <c r="C363" s="150">
        <f t="shared" si="121"/>
        <v>0</v>
      </c>
      <c r="D363" s="151">
        <f t="shared" si="122"/>
        <v>0</v>
      </c>
      <c r="E363" s="199"/>
      <c r="F363" s="199"/>
      <c r="G363" s="151">
        <f t="shared" si="123"/>
        <v>0</v>
      </c>
      <c r="H363" s="199"/>
      <c r="I363" s="199"/>
      <c r="J363" s="199"/>
      <c r="K363" s="151">
        <f t="shared" si="132"/>
        <v>0</v>
      </c>
      <c r="L363" s="199"/>
      <c r="M363" s="199"/>
      <c r="N363" s="152" t="str">
        <f t="shared" si="124"/>
        <v/>
      </c>
      <c r="O363" s="150">
        <f t="shared" si="125"/>
        <v>0</v>
      </c>
      <c r="P363" s="151">
        <f t="shared" si="126"/>
        <v>0</v>
      </c>
      <c r="Q363" s="199"/>
      <c r="R363" s="199"/>
      <c r="S363" s="151">
        <f t="shared" si="127"/>
        <v>0</v>
      </c>
      <c r="T363" s="199"/>
      <c r="U363" s="199"/>
      <c r="V363" s="199"/>
      <c r="W363" s="151">
        <f t="shared" si="118"/>
        <v>0</v>
      </c>
      <c r="X363" s="199"/>
      <c r="Y363" s="199"/>
      <c r="Z363" s="152" t="str">
        <f t="shared" si="128"/>
        <v/>
      </c>
      <c r="AA363" s="150">
        <f t="shared" si="133"/>
        <v>0</v>
      </c>
      <c r="AB363" s="151">
        <f t="shared" si="134"/>
        <v>0</v>
      </c>
      <c r="AC363" s="199"/>
      <c r="AD363" s="199"/>
      <c r="AE363" s="151">
        <f t="shared" si="135"/>
        <v>0</v>
      </c>
      <c r="AF363" s="202"/>
      <c r="AG363" s="333"/>
      <c r="AH363" s="202"/>
      <c r="AI363" s="333"/>
      <c r="AJ363" s="202"/>
      <c r="AK363" s="333"/>
      <c r="AL363" s="151">
        <f t="shared" si="136"/>
        <v>0</v>
      </c>
      <c r="AM363" s="199"/>
      <c r="AN363" s="199"/>
      <c r="AO363" s="167">
        <f t="shared" si="119"/>
        <v>0</v>
      </c>
      <c r="AP363" s="167">
        <f t="shared" si="120"/>
        <v>0</v>
      </c>
      <c r="AQ363" s="152" t="str">
        <f t="shared" si="116"/>
        <v/>
      </c>
      <c r="AR363" s="207">
        <f t="shared" si="117"/>
        <v>0</v>
      </c>
      <c r="AS363" s="167">
        <f t="shared" si="129"/>
        <v>0</v>
      </c>
      <c r="AT363" s="167">
        <f>IFERROR((AR363/SUM('4_Структура пл.соб.'!$F$4:$F$6))*100,0)</f>
        <v>0</v>
      </c>
      <c r="AU363" s="207">
        <f>IFERROR(AF363+(SUM($AC363:$AD363)/100*($AE$14/$AB$14*100))/'4_Структура пл.соб.'!$B$7*'4_Структура пл.соб.'!$B$4,0)</f>
        <v>0</v>
      </c>
      <c r="AV363" s="167">
        <f>IFERROR(AU363/'5_Розрахунок тарифів'!$H$7,0)</f>
        <v>0</v>
      </c>
      <c r="AW363" s="167">
        <f>IFERROR((AU363/SUM('4_Структура пл.соб.'!$F$4:$F$6))*100,0)</f>
        <v>0</v>
      </c>
      <c r="AX363" s="207">
        <f>IFERROR(AH363+(SUM($AC363:$AD363)/100*($AE$14/$AB$14*100))/'4_Структура пл.соб.'!$B$7*'4_Структура пл.соб.'!$B$5,0)</f>
        <v>0</v>
      </c>
      <c r="AY363" s="167">
        <f>IFERROR(AX363/'5_Розрахунок тарифів'!$L$7,0)</f>
        <v>0</v>
      </c>
      <c r="AZ363" s="167">
        <f>IFERROR((AX363/SUM('4_Структура пл.соб.'!$F$4:$F$6))*100,0)</f>
        <v>0</v>
      </c>
      <c r="BA363" s="207">
        <f>IFERROR(AJ363+(SUM($AC363:$AD363)/100*($AE$14/$AB$14*100))/'4_Структура пл.соб.'!$B$7*'4_Структура пл.соб.'!$B$6,0)</f>
        <v>0</v>
      </c>
      <c r="BB363" s="167">
        <f>IFERROR(BA363/'5_Розрахунок тарифів'!$P$7,0)</f>
        <v>0</v>
      </c>
      <c r="BC363" s="167">
        <f>IFERROR((BA363/SUM('4_Структура пл.соб.'!$F$4:$F$6))*100,0)</f>
        <v>0</v>
      </c>
      <c r="BD363" s="167">
        <f t="shared" si="130"/>
        <v>0</v>
      </c>
      <c r="BE363" s="167">
        <f t="shared" si="131"/>
        <v>0</v>
      </c>
      <c r="BF363" s="203"/>
      <c r="BG363" s="203"/>
    </row>
    <row r="364" spans="1:59" s="118" customFormat="1" x14ac:dyDescent="0.25">
      <c r="A364" s="128" t="str">
        <f>IF(ISBLANK(B364),"",COUNTA($B$11:B364))</f>
        <v/>
      </c>
      <c r="B364" s="200"/>
      <c r="C364" s="150">
        <f t="shared" si="121"/>
        <v>0</v>
      </c>
      <c r="D364" s="151">
        <f t="shared" si="122"/>
        <v>0</v>
      </c>
      <c r="E364" s="199"/>
      <c r="F364" s="199"/>
      <c r="G364" s="151">
        <f t="shared" si="123"/>
        <v>0</v>
      </c>
      <c r="H364" s="199"/>
      <c r="I364" s="199"/>
      <c r="J364" s="199"/>
      <c r="K364" s="151">
        <f t="shared" si="132"/>
        <v>0</v>
      </c>
      <c r="L364" s="199"/>
      <c r="M364" s="199"/>
      <c r="N364" s="152" t="str">
        <f t="shared" si="124"/>
        <v/>
      </c>
      <c r="O364" s="150">
        <f t="shared" si="125"/>
        <v>0</v>
      </c>
      <c r="P364" s="151">
        <f t="shared" si="126"/>
        <v>0</v>
      </c>
      <c r="Q364" s="199"/>
      <c r="R364" s="199"/>
      <c r="S364" s="151">
        <f t="shared" si="127"/>
        <v>0</v>
      </c>
      <c r="T364" s="199"/>
      <c r="U364" s="199"/>
      <c r="V364" s="199"/>
      <c r="W364" s="151">
        <f t="shared" si="118"/>
        <v>0</v>
      </c>
      <c r="X364" s="199"/>
      <c r="Y364" s="199"/>
      <c r="Z364" s="152" t="str">
        <f t="shared" si="128"/>
        <v/>
      </c>
      <c r="AA364" s="150">
        <f t="shared" si="133"/>
        <v>0</v>
      </c>
      <c r="AB364" s="151">
        <f t="shared" si="134"/>
        <v>0</v>
      </c>
      <c r="AC364" s="199"/>
      <c r="AD364" s="199"/>
      <c r="AE364" s="151">
        <f t="shared" si="135"/>
        <v>0</v>
      </c>
      <c r="AF364" s="202"/>
      <c r="AG364" s="333"/>
      <c r="AH364" s="202"/>
      <c r="AI364" s="333"/>
      <c r="AJ364" s="202"/>
      <c r="AK364" s="333"/>
      <c r="AL364" s="151">
        <f t="shared" si="136"/>
        <v>0</v>
      </c>
      <c r="AM364" s="199"/>
      <c r="AN364" s="199"/>
      <c r="AO364" s="167">
        <f t="shared" si="119"/>
        <v>0</v>
      </c>
      <c r="AP364" s="167">
        <f t="shared" si="120"/>
        <v>0</v>
      </c>
      <c r="AQ364" s="152" t="str">
        <f t="shared" si="116"/>
        <v/>
      </c>
      <c r="AR364" s="207">
        <f t="shared" si="117"/>
        <v>0</v>
      </c>
      <c r="AS364" s="167">
        <f t="shared" si="129"/>
        <v>0</v>
      </c>
      <c r="AT364" s="167">
        <f>IFERROR((AR364/SUM('4_Структура пл.соб.'!$F$4:$F$6))*100,0)</f>
        <v>0</v>
      </c>
      <c r="AU364" s="207">
        <f>IFERROR(AF364+(SUM($AC364:$AD364)/100*($AE$14/$AB$14*100))/'4_Структура пл.соб.'!$B$7*'4_Структура пл.соб.'!$B$4,0)</f>
        <v>0</v>
      </c>
      <c r="AV364" s="167">
        <f>IFERROR(AU364/'5_Розрахунок тарифів'!$H$7,0)</f>
        <v>0</v>
      </c>
      <c r="AW364" s="167">
        <f>IFERROR((AU364/SUM('4_Структура пл.соб.'!$F$4:$F$6))*100,0)</f>
        <v>0</v>
      </c>
      <c r="AX364" s="207">
        <f>IFERROR(AH364+(SUM($AC364:$AD364)/100*($AE$14/$AB$14*100))/'4_Структура пл.соб.'!$B$7*'4_Структура пл.соб.'!$B$5,0)</f>
        <v>0</v>
      </c>
      <c r="AY364" s="167">
        <f>IFERROR(AX364/'5_Розрахунок тарифів'!$L$7,0)</f>
        <v>0</v>
      </c>
      <c r="AZ364" s="167">
        <f>IFERROR((AX364/SUM('4_Структура пл.соб.'!$F$4:$F$6))*100,0)</f>
        <v>0</v>
      </c>
      <c r="BA364" s="207">
        <f>IFERROR(AJ364+(SUM($AC364:$AD364)/100*($AE$14/$AB$14*100))/'4_Структура пл.соб.'!$B$7*'4_Структура пл.соб.'!$B$6,0)</f>
        <v>0</v>
      </c>
      <c r="BB364" s="167">
        <f>IFERROR(BA364/'5_Розрахунок тарифів'!$P$7,0)</f>
        <v>0</v>
      </c>
      <c r="BC364" s="167">
        <f>IFERROR((BA364/SUM('4_Структура пл.соб.'!$F$4:$F$6))*100,0)</f>
        <v>0</v>
      </c>
      <c r="BD364" s="167">
        <f t="shared" si="130"/>
        <v>0</v>
      </c>
      <c r="BE364" s="167">
        <f t="shared" si="131"/>
        <v>0</v>
      </c>
      <c r="BF364" s="203"/>
      <c r="BG364" s="203"/>
    </row>
    <row r="365" spans="1:59" s="118" customFormat="1" x14ac:dyDescent="0.25">
      <c r="A365" s="128" t="str">
        <f>IF(ISBLANK(B365),"",COUNTA($B$11:B365))</f>
        <v/>
      </c>
      <c r="B365" s="200"/>
      <c r="C365" s="150">
        <f t="shared" si="121"/>
        <v>0</v>
      </c>
      <c r="D365" s="151">
        <f t="shared" si="122"/>
        <v>0</v>
      </c>
      <c r="E365" s="199"/>
      <c r="F365" s="199"/>
      <c r="G365" s="151">
        <f t="shared" si="123"/>
        <v>0</v>
      </c>
      <c r="H365" s="199"/>
      <c r="I365" s="199"/>
      <c r="J365" s="199"/>
      <c r="K365" s="151">
        <f t="shared" si="132"/>
        <v>0</v>
      </c>
      <c r="L365" s="199"/>
      <c r="M365" s="199"/>
      <c r="N365" s="152" t="str">
        <f t="shared" si="124"/>
        <v/>
      </c>
      <c r="O365" s="150">
        <f t="shared" si="125"/>
        <v>0</v>
      </c>
      <c r="P365" s="151">
        <f t="shared" si="126"/>
        <v>0</v>
      </c>
      <c r="Q365" s="199"/>
      <c r="R365" s="199"/>
      <c r="S365" s="151">
        <f t="shared" si="127"/>
        <v>0</v>
      </c>
      <c r="T365" s="199"/>
      <c r="U365" s="199"/>
      <c r="V365" s="199"/>
      <c r="W365" s="151">
        <f t="shared" si="118"/>
        <v>0</v>
      </c>
      <c r="X365" s="199"/>
      <c r="Y365" s="199"/>
      <c r="Z365" s="152" t="str">
        <f t="shared" si="128"/>
        <v/>
      </c>
      <c r="AA365" s="150">
        <f t="shared" si="133"/>
        <v>0</v>
      </c>
      <c r="AB365" s="151">
        <f t="shared" si="134"/>
        <v>0</v>
      </c>
      <c r="AC365" s="199"/>
      <c r="AD365" s="199"/>
      <c r="AE365" s="151">
        <f t="shared" si="135"/>
        <v>0</v>
      </c>
      <c r="AF365" s="202"/>
      <c r="AG365" s="333"/>
      <c r="AH365" s="202"/>
      <c r="AI365" s="333"/>
      <c r="AJ365" s="202"/>
      <c r="AK365" s="333"/>
      <c r="AL365" s="151">
        <f t="shared" si="136"/>
        <v>0</v>
      </c>
      <c r="AM365" s="199"/>
      <c r="AN365" s="199"/>
      <c r="AO365" s="167">
        <f t="shared" si="119"/>
        <v>0</v>
      </c>
      <c r="AP365" s="167">
        <f t="shared" si="120"/>
        <v>0</v>
      </c>
      <c r="AQ365" s="152" t="str">
        <f t="shared" si="116"/>
        <v/>
      </c>
      <c r="AR365" s="207">
        <f t="shared" si="117"/>
        <v>0</v>
      </c>
      <c r="AS365" s="167">
        <f t="shared" si="129"/>
        <v>0</v>
      </c>
      <c r="AT365" s="167">
        <f>IFERROR((AR365/SUM('4_Структура пл.соб.'!$F$4:$F$6))*100,0)</f>
        <v>0</v>
      </c>
      <c r="AU365" s="207">
        <f>IFERROR(AF365+(SUM($AC365:$AD365)/100*($AE$14/$AB$14*100))/'4_Структура пл.соб.'!$B$7*'4_Структура пл.соб.'!$B$4,0)</f>
        <v>0</v>
      </c>
      <c r="AV365" s="167">
        <f>IFERROR(AU365/'5_Розрахунок тарифів'!$H$7,0)</f>
        <v>0</v>
      </c>
      <c r="AW365" s="167">
        <f>IFERROR((AU365/SUM('4_Структура пл.соб.'!$F$4:$F$6))*100,0)</f>
        <v>0</v>
      </c>
      <c r="AX365" s="207">
        <f>IFERROR(AH365+(SUM($AC365:$AD365)/100*($AE$14/$AB$14*100))/'4_Структура пл.соб.'!$B$7*'4_Структура пл.соб.'!$B$5,0)</f>
        <v>0</v>
      </c>
      <c r="AY365" s="167">
        <f>IFERROR(AX365/'5_Розрахунок тарифів'!$L$7,0)</f>
        <v>0</v>
      </c>
      <c r="AZ365" s="167">
        <f>IFERROR((AX365/SUM('4_Структура пл.соб.'!$F$4:$F$6))*100,0)</f>
        <v>0</v>
      </c>
      <c r="BA365" s="207">
        <f>IFERROR(AJ365+(SUM($AC365:$AD365)/100*($AE$14/$AB$14*100))/'4_Структура пл.соб.'!$B$7*'4_Структура пл.соб.'!$B$6,0)</f>
        <v>0</v>
      </c>
      <c r="BB365" s="167">
        <f>IFERROR(BA365/'5_Розрахунок тарифів'!$P$7,0)</f>
        <v>0</v>
      </c>
      <c r="BC365" s="167">
        <f>IFERROR((BA365/SUM('4_Структура пл.соб.'!$F$4:$F$6))*100,0)</f>
        <v>0</v>
      </c>
      <c r="BD365" s="167">
        <f t="shared" si="130"/>
        <v>0</v>
      </c>
      <c r="BE365" s="167">
        <f t="shared" si="131"/>
        <v>0</v>
      </c>
      <c r="BF365" s="203"/>
      <c r="BG365" s="203"/>
    </row>
    <row r="366" spans="1:59" s="118" customFormat="1" x14ac:dyDescent="0.25">
      <c r="A366" s="128" t="str">
        <f>IF(ISBLANK(B366),"",COUNTA($B$11:B366))</f>
        <v/>
      </c>
      <c r="B366" s="200"/>
      <c r="C366" s="150">
        <f t="shared" si="121"/>
        <v>0</v>
      </c>
      <c r="D366" s="151">
        <f t="shared" si="122"/>
        <v>0</v>
      </c>
      <c r="E366" s="199"/>
      <c r="F366" s="199"/>
      <c r="G366" s="151">
        <f t="shared" si="123"/>
        <v>0</v>
      </c>
      <c r="H366" s="199"/>
      <c r="I366" s="199"/>
      <c r="J366" s="199"/>
      <c r="K366" s="151">
        <f t="shared" si="132"/>
        <v>0</v>
      </c>
      <c r="L366" s="199"/>
      <c r="M366" s="199"/>
      <c r="N366" s="152" t="str">
        <f t="shared" si="124"/>
        <v/>
      </c>
      <c r="O366" s="150">
        <f t="shared" si="125"/>
        <v>0</v>
      </c>
      <c r="P366" s="151">
        <f t="shared" si="126"/>
        <v>0</v>
      </c>
      <c r="Q366" s="199"/>
      <c r="R366" s="199"/>
      <c r="S366" s="151">
        <f t="shared" si="127"/>
        <v>0</v>
      </c>
      <c r="T366" s="199"/>
      <c r="U366" s="199"/>
      <c r="V366" s="199"/>
      <c r="W366" s="151">
        <f t="shared" si="118"/>
        <v>0</v>
      </c>
      <c r="X366" s="199"/>
      <c r="Y366" s="199"/>
      <c r="Z366" s="152" t="str">
        <f t="shared" si="128"/>
        <v/>
      </c>
      <c r="AA366" s="150">
        <f t="shared" si="133"/>
        <v>0</v>
      </c>
      <c r="AB366" s="151">
        <f t="shared" si="134"/>
        <v>0</v>
      </c>
      <c r="AC366" s="199"/>
      <c r="AD366" s="199"/>
      <c r="AE366" s="151">
        <f t="shared" si="135"/>
        <v>0</v>
      </c>
      <c r="AF366" s="202"/>
      <c r="AG366" s="333"/>
      <c r="AH366" s="202"/>
      <c r="AI366" s="333"/>
      <c r="AJ366" s="202"/>
      <c r="AK366" s="333"/>
      <c r="AL366" s="151">
        <f t="shared" si="136"/>
        <v>0</v>
      </c>
      <c r="AM366" s="199"/>
      <c r="AN366" s="199"/>
      <c r="AO366" s="167">
        <f t="shared" si="119"/>
        <v>0</v>
      </c>
      <c r="AP366" s="167">
        <f t="shared" si="120"/>
        <v>0</v>
      </c>
      <c r="AQ366" s="152" t="str">
        <f t="shared" si="116"/>
        <v/>
      </c>
      <c r="AR366" s="207">
        <f t="shared" si="117"/>
        <v>0</v>
      </c>
      <c r="AS366" s="167">
        <f t="shared" si="129"/>
        <v>0</v>
      </c>
      <c r="AT366" s="167">
        <f>IFERROR((AR366/SUM('4_Структура пл.соб.'!$F$4:$F$6))*100,0)</f>
        <v>0</v>
      </c>
      <c r="AU366" s="207">
        <f>IFERROR(AF366+(SUM($AC366:$AD366)/100*($AE$14/$AB$14*100))/'4_Структура пл.соб.'!$B$7*'4_Структура пл.соб.'!$B$4,0)</f>
        <v>0</v>
      </c>
      <c r="AV366" s="167">
        <f>IFERROR(AU366/'5_Розрахунок тарифів'!$H$7,0)</f>
        <v>0</v>
      </c>
      <c r="AW366" s="167">
        <f>IFERROR((AU366/SUM('4_Структура пл.соб.'!$F$4:$F$6))*100,0)</f>
        <v>0</v>
      </c>
      <c r="AX366" s="207">
        <f>IFERROR(AH366+(SUM($AC366:$AD366)/100*($AE$14/$AB$14*100))/'4_Структура пл.соб.'!$B$7*'4_Структура пл.соб.'!$B$5,0)</f>
        <v>0</v>
      </c>
      <c r="AY366" s="167">
        <f>IFERROR(AX366/'5_Розрахунок тарифів'!$L$7,0)</f>
        <v>0</v>
      </c>
      <c r="AZ366" s="167">
        <f>IFERROR((AX366/SUM('4_Структура пл.соб.'!$F$4:$F$6))*100,0)</f>
        <v>0</v>
      </c>
      <c r="BA366" s="207">
        <f>IFERROR(AJ366+(SUM($AC366:$AD366)/100*($AE$14/$AB$14*100))/'4_Структура пл.соб.'!$B$7*'4_Структура пл.соб.'!$B$6,0)</f>
        <v>0</v>
      </c>
      <c r="BB366" s="167">
        <f>IFERROR(BA366/'5_Розрахунок тарифів'!$P$7,0)</f>
        <v>0</v>
      </c>
      <c r="BC366" s="167">
        <f>IFERROR((BA366/SUM('4_Структура пл.соб.'!$F$4:$F$6))*100,0)</f>
        <v>0</v>
      </c>
      <c r="BD366" s="167">
        <f t="shared" si="130"/>
        <v>0</v>
      </c>
      <c r="BE366" s="167">
        <f t="shared" si="131"/>
        <v>0</v>
      </c>
      <c r="BF366" s="203"/>
      <c r="BG366" s="203"/>
    </row>
    <row r="367" spans="1:59" s="118" customFormat="1" x14ac:dyDescent="0.25">
      <c r="A367" s="128" t="str">
        <f>IF(ISBLANK(B367),"",COUNTA($B$11:B367))</f>
        <v/>
      </c>
      <c r="B367" s="200"/>
      <c r="C367" s="150">
        <f t="shared" si="121"/>
        <v>0</v>
      </c>
      <c r="D367" s="151">
        <f t="shared" si="122"/>
        <v>0</v>
      </c>
      <c r="E367" s="199"/>
      <c r="F367" s="199"/>
      <c r="G367" s="151">
        <f t="shared" si="123"/>
        <v>0</v>
      </c>
      <c r="H367" s="199"/>
      <c r="I367" s="199"/>
      <c r="J367" s="199"/>
      <c r="K367" s="151">
        <f t="shared" si="132"/>
        <v>0</v>
      </c>
      <c r="L367" s="199"/>
      <c r="M367" s="199"/>
      <c r="N367" s="152" t="str">
        <f t="shared" si="124"/>
        <v/>
      </c>
      <c r="O367" s="150">
        <f t="shared" si="125"/>
        <v>0</v>
      </c>
      <c r="P367" s="151">
        <f t="shared" si="126"/>
        <v>0</v>
      </c>
      <c r="Q367" s="199"/>
      <c r="R367" s="199"/>
      <c r="S367" s="151">
        <f t="shared" si="127"/>
        <v>0</v>
      </c>
      <c r="T367" s="199"/>
      <c r="U367" s="199"/>
      <c r="V367" s="199"/>
      <c r="W367" s="151">
        <f t="shared" si="118"/>
        <v>0</v>
      </c>
      <c r="X367" s="199"/>
      <c r="Y367" s="199"/>
      <c r="Z367" s="152" t="str">
        <f t="shared" si="128"/>
        <v/>
      </c>
      <c r="AA367" s="150">
        <f t="shared" si="133"/>
        <v>0</v>
      </c>
      <c r="AB367" s="151">
        <f t="shared" si="134"/>
        <v>0</v>
      </c>
      <c r="AC367" s="199"/>
      <c r="AD367" s="199"/>
      <c r="AE367" s="151">
        <f t="shared" si="135"/>
        <v>0</v>
      </c>
      <c r="AF367" s="202"/>
      <c r="AG367" s="333"/>
      <c r="AH367" s="202"/>
      <c r="AI367" s="333"/>
      <c r="AJ367" s="202"/>
      <c r="AK367" s="333"/>
      <c r="AL367" s="151">
        <f t="shared" si="136"/>
        <v>0</v>
      </c>
      <c r="AM367" s="199"/>
      <c r="AN367" s="199"/>
      <c r="AO367" s="167">
        <f t="shared" si="119"/>
        <v>0</v>
      </c>
      <c r="AP367" s="167">
        <f t="shared" si="120"/>
        <v>0</v>
      </c>
      <c r="AQ367" s="152" t="str">
        <f t="shared" si="116"/>
        <v/>
      </c>
      <c r="AR367" s="207">
        <f t="shared" si="117"/>
        <v>0</v>
      </c>
      <c r="AS367" s="167">
        <f t="shared" si="129"/>
        <v>0</v>
      </c>
      <c r="AT367" s="167">
        <f>IFERROR((AR367/SUM('4_Структура пл.соб.'!$F$4:$F$6))*100,0)</f>
        <v>0</v>
      </c>
      <c r="AU367" s="207">
        <f>IFERROR(AF367+(SUM($AC367:$AD367)/100*($AE$14/$AB$14*100))/'4_Структура пл.соб.'!$B$7*'4_Структура пл.соб.'!$B$4,0)</f>
        <v>0</v>
      </c>
      <c r="AV367" s="167">
        <f>IFERROR(AU367/'5_Розрахунок тарифів'!$H$7,0)</f>
        <v>0</v>
      </c>
      <c r="AW367" s="167">
        <f>IFERROR((AU367/SUM('4_Структура пл.соб.'!$F$4:$F$6))*100,0)</f>
        <v>0</v>
      </c>
      <c r="AX367" s="207">
        <f>IFERROR(AH367+(SUM($AC367:$AD367)/100*($AE$14/$AB$14*100))/'4_Структура пл.соб.'!$B$7*'4_Структура пл.соб.'!$B$5,0)</f>
        <v>0</v>
      </c>
      <c r="AY367" s="167">
        <f>IFERROR(AX367/'5_Розрахунок тарифів'!$L$7,0)</f>
        <v>0</v>
      </c>
      <c r="AZ367" s="167">
        <f>IFERROR((AX367/SUM('4_Структура пл.соб.'!$F$4:$F$6))*100,0)</f>
        <v>0</v>
      </c>
      <c r="BA367" s="207">
        <f>IFERROR(AJ367+(SUM($AC367:$AD367)/100*($AE$14/$AB$14*100))/'4_Структура пл.соб.'!$B$7*'4_Структура пл.соб.'!$B$6,0)</f>
        <v>0</v>
      </c>
      <c r="BB367" s="167">
        <f>IFERROR(BA367/'5_Розрахунок тарифів'!$P$7,0)</f>
        <v>0</v>
      </c>
      <c r="BC367" s="167">
        <f>IFERROR((BA367/SUM('4_Структура пл.соб.'!$F$4:$F$6))*100,0)</f>
        <v>0</v>
      </c>
      <c r="BD367" s="167">
        <f t="shared" si="130"/>
        <v>0</v>
      </c>
      <c r="BE367" s="167">
        <f t="shared" si="131"/>
        <v>0</v>
      </c>
      <c r="BF367" s="203"/>
      <c r="BG367" s="203"/>
    </row>
    <row r="368" spans="1:59" s="118" customFormat="1" x14ac:dyDescent="0.25">
      <c r="A368" s="128" t="str">
        <f>IF(ISBLANK(B368),"",COUNTA($B$11:B368))</f>
        <v/>
      </c>
      <c r="B368" s="200"/>
      <c r="C368" s="150">
        <f t="shared" si="121"/>
        <v>0</v>
      </c>
      <c r="D368" s="151">
        <f t="shared" si="122"/>
        <v>0</v>
      </c>
      <c r="E368" s="199"/>
      <c r="F368" s="199"/>
      <c r="G368" s="151">
        <f t="shared" si="123"/>
        <v>0</v>
      </c>
      <c r="H368" s="199"/>
      <c r="I368" s="199"/>
      <c r="J368" s="199"/>
      <c r="K368" s="151">
        <f t="shared" si="132"/>
        <v>0</v>
      </c>
      <c r="L368" s="199"/>
      <c r="M368" s="199"/>
      <c r="N368" s="152" t="str">
        <f t="shared" si="124"/>
        <v/>
      </c>
      <c r="O368" s="150">
        <f t="shared" si="125"/>
        <v>0</v>
      </c>
      <c r="P368" s="151">
        <f t="shared" si="126"/>
        <v>0</v>
      </c>
      <c r="Q368" s="199"/>
      <c r="R368" s="199"/>
      <c r="S368" s="151">
        <f t="shared" si="127"/>
        <v>0</v>
      </c>
      <c r="T368" s="199"/>
      <c r="U368" s="199"/>
      <c r="V368" s="199"/>
      <c r="W368" s="151">
        <f t="shared" si="118"/>
        <v>0</v>
      </c>
      <c r="X368" s="199"/>
      <c r="Y368" s="199"/>
      <c r="Z368" s="152" t="str">
        <f t="shared" si="128"/>
        <v/>
      </c>
      <c r="AA368" s="150">
        <f t="shared" si="133"/>
        <v>0</v>
      </c>
      <c r="AB368" s="151">
        <f t="shared" si="134"/>
        <v>0</v>
      </c>
      <c r="AC368" s="199"/>
      <c r="AD368" s="199"/>
      <c r="AE368" s="151">
        <f t="shared" si="135"/>
        <v>0</v>
      </c>
      <c r="AF368" s="202"/>
      <c r="AG368" s="333"/>
      <c r="AH368" s="202"/>
      <c r="AI368" s="333"/>
      <c r="AJ368" s="202"/>
      <c r="AK368" s="333"/>
      <c r="AL368" s="151">
        <f t="shared" si="136"/>
        <v>0</v>
      </c>
      <c r="AM368" s="199"/>
      <c r="AN368" s="199"/>
      <c r="AO368" s="167">
        <f t="shared" si="119"/>
        <v>0</v>
      </c>
      <c r="AP368" s="167">
        <f t="shared" si="120"/>
        <v>0</v>
      </c>
      <c r="AQ368" s="152" t="str">
        <f t="shared" si="116"/>
        <v/>
      </c>
      <c r="AR368" s="207">
        <f t="shared" si="117"/>
        <v>0</v>
      </c>
      <c r="AS368" s="167">
        <f t="shared" si="129"/>
        <v>0</v>
      </c>
      <c r="AT368" s="167">
        <f>IFERROR((AR368/SUM('4_Структура пл.соб.'!$F$4:$F$6))*100,0)</f>
        <v>0</v>
      </c>
      <c r="AU368" s="207">
        <f>IFERROR(AF368+(SUM($AC368:$AD368)/100*($AE$14/$AB$14*100))/'4_Структура пл.соб.'!$B$7*'4_Структура пл.соб.'!$B$4,0)</f>
        <v>0</v>
      </c>
      <c r="AV368" s="167">
        <f>IFERROR(AU368/'5_Розрахунок тарифів'!$H$7,0)</f>
        <v>0</v>
      </c>
      <c r="AW368" s="167">
        <f>IFERROR((AU368/SUM('4_Структура пл.соб.'!$F$4:$F$6))*100,0)</f>
        <v>0</v>
      </c>
      <c r="AX368" s="207">
        <f>IFERROR(AH368+(SUM($AC368:$AD368)/100*($AE$14/$AB$14*100))/'4_Структура пл.соб.'!$B$7*'4_Структура пл.соб.'!$B$5,0)</f>
        <v>0</v>
      </c>
      <c r="AY368" s="167">
        <f>IFERROR(AX368/'5_Розрахунок тарифів'!$L$7,0)</f>
        <v>0</v>
      </c>
      <c r="AZ368" s="167">
        <f>IFERROR((AX368/SUM('4_Структура пл.соб.'!$F$4:$F$6))*100,0)</f>
        <v>0</v>
      </c>
      <c r="BA368" s="207">
        <f>IFERROR(AJ368+(SUM($AC368:$AD368)/100*($AE$14/$AB$14*100))/'4_Структура пл.соб.'!$B$7*'4_Структура пл.соб.'!$B$6,0)</f>
        <v>0</v>
      </c>
      <c r="BB368" s="167">
        <f>IFERROR(BA368/'5_Розрахунок тарифів'!$P$7,0)</f>
        <v>0</v>
      </c>
      <c r="BC368" s="167">
        <f>IFERROR((BA368/SUM('4_Структура пл.соб.'!$F$4:$F$6))*100,0)</f>
        <v>0</v>
      </c>
      <c r="BD368" s="167">
        <f t="shared" si="130"/>
        <v>0</v>
      </c>
      <c r="BE368" s="167">
        <f t="shared" si="131"/>
        <v>0</v>
      </c>
      <c r="BF368" s="203"/>
      <c r="BG368" s="203"/>
    </row>
    <row r="369" spans="1:59" s="118" customFormat="1" x14ac:dyDescent="0.25">
      <c r="A369" s="128" t="str">
        <f>IF(ISBLANK(B369),"",COUNTA($B$11:B369))</f>
        <v/>
      </c>
      <c r="B369" s="200"/>
      <c r="C369" s="150">
        <f t="shared" si="121"/>
        <v>0</v>
      </c>
      <c r="D369" s="151">
        <f t="shared" si="122"/>
        <v>0</v>
      </c>
      <c r="E369" s="199"/>
      <c r="F369" s="199"/>
      <c r="G369" s="151">
        <f t="shared" si="123"/>
        <v>0</v>
      </c>
      <c r="H369" s="199"/>
      <c r="I369" s="199"/>
      <c r="J369" s="199"/>
      <c r="K369" s="151">
        <f t="shared" si="132"/>
        <v>0</v>
      </c>
      <c r="L369" s="199"/>
      <c r="M369" s="199"/>
      <c r="N369" s="152" t="str">
        <f t="shared" si="124"/>
        <v/>
      </c>
      <c r="O369" s="150">
        <f t="shared" si="125"/>
        <v>0</v>
      </c>
      <c r="P369" s="151">
        <f t="shared" si="126"/>
        <v>0</v>
      </c>
      <c r="Q369" s="199"/>
      <c r="R369" s="199"/>
      <c r="S369" s="151">
        <f t="shared" si="127"/>
        <v>0</v>
      </c>
      <c r="T369" s="199"/>
      <c r="U369" s="199"/>
      <c r="V369" s="199"/>
      <c r="W369" s="151">
        <f t="shared" si="118"/>
        <v>0</v>
      </c>
      <c r="X369" s="199"/>
      <c r="Y369" s="199"/>
      <c r="Z369" s="152" t="str">
        <f t="shared" si="128"/>
        <v/>
      </c>
      <c r="AA369" s="150">
        <f t="shared" si="133"/>
        <v>0</v>
      </c>
      <c r="AB369" s="151">
        <f t="shared" si="134"/>
        <v>0</v>
      </c>
      <c r="AC369" s="199"/>
      <c r="AD369" s="199"/>
      <c r="AE369" s="151">
        <f t="shared" si="135"/>
        <v>0</v>
      </c>
      <c r="AF369" s="202"/>
      <c r="AG369" s="333"/>
      <c r="AH369" s="202"/>
      <c r="AI369" s="333"/>
      <c r="AJ369" s="202"/>
      <c r="AK369" s="333"/>
      <c r="AL369" s="151">
        <f t="shared" si="136"/>
        <v>0</v>
      </c>
      <c r="AM369" s="199"/>
      <c r="AN369" s="199"/>
      <c r="AO369" s="167">
        <f t="shared" si="119"/>
        <v>0</v>
      </c>
      <c r="AP369" s="167">
        <f t="shared" si="120"/>
        <v>0</v>
      </c>
      <c r="AQ369" s="152" t="str">
        <f t="shared" si="116"/>
        <v/>
      </c>
      <c r="AR369" s="207">
        <f t="shared" si="117"/>
        <v>0</v>
      </c>
      <c r="AS369" s="167">
        <f t="shared" si="129"/>
        <v>0</v>
      </c>
      <c r="AT369" s="167">
        <f>IFERROR((AR369/SUM('4_Структура пл.соб.'!$F$4:$F$6))*100,0)</f>
        <v>0</v>
      </c>
      <c r="AU369" s="207">
        <f>IFERROR(AF369+(SUM($AC369:$AD369)/100*($AE$14/$AB$14*100))/'4_Структура пл.соб.'!$B$7*'4_Структура пл.соб.'!$B$4,0)</f>
        <v>0</v>
      </c>
      <c r="AV369" s="167">
        <f>IFERROR(AU369/'5_Розрахунок тарифів'!$H$7,0)</f>
        <v>0</v>
      </c>
      <c r="AW369" s="167">
        <f>IFERROR((AU369/SUM('4_Структура пл.соб.'!$F$4:$F$6))*100,0)</f>
        <v>0</v>
      </c>
      <c r="AX369" s="207">
        <f>IFERROR(AH369+(SUM($AC369:$AD369)/100*($AE$14/$AB$14*100))/'4_Структура пл.соб.'!$B$7*'4_Структура пл.соб.'!$B$5,0)</f>
        <v>0</v>
      </c>
      <c r="AY369" s="167">
        <f>IFERROR(AX369/'5_Розрахунок тарифів'!$L$7,0)</f>
        <v>0</v>
      </c>
      <c r="AZ369" s="167">
        <f>IFERROR((AX369/SUM('4_Структура пл.соб.'!$F$4:$F$6))*100,0)</f>
        <v>0</v>
      </c>
      <c r="BA369" s="207">
        <f>IFERROR(AJ369+(SUM($AC369:$AD369)/100*($AE$14/$AB$14*100))/'4_Структура пл.соб.'!$B$7*'4_Структура пл.соб.'!$B$6,0)</f>
        <v>0</v>
      </c>
      <c r="BB369" s="167">
        <f>IFERROR(BA369/'5_Розрахунок тарифів'!$P$7,0)</f>
        <v>0</v>
      </c>
      <c r="BC369" s="167">
        <f>IFERROR((BA369/SUM('4_Структура пл.соб.'!$F$4:$F$6))*100,0)</f>
        <v>0</v>
      </c>
      <c r="BD369" s="167">
        <f t="shared" si="130"/>
        <v>0</v>
      </c>
      <c r="BE369" s="167">
        <f t="shared" si="131"/>
        <v>0</v>
      </c>
      <c r="BF369" s="203"/>
      <c r="BG369" s="203"/>
    </row>
    <row r="370" spans="1:59" s="118" customFormat="1" x14ac:dyDescent="0.25">
      <c r="A370" s="128" t="str">
        <f>IF(ISBLANK(B370),"",COUNTA($B$11:B370))</f>
        <v/>
      </c>
      <c r="B370" s="200"/>
      <c r="C370" s="150">
        <f t="shared" si="121"/>
        <v>0</v>
      </c>
      <c r="D370" s="151">
        <f t="shared" si="122"/>
        <v>0</v>
      </c>
      <c r="E370" s="199"/>
      <c r="F370" s="199"/>
      <c r="G370" s="151">
        <f t="shared" si="123"/>
        <v>0</v>
      </c>
      <c r="H370" s="199"/>
      <c r="I370" s="199"/>
      <c r="J370" s="199"/>
      <c r="K370" s="151">
        <f t="shared" si="132"/>
        <v>0</v>
      </c>
      <c r="L370" s="199"/>
      <c r="M370" s="199"/>
      <c r="N370" s="152" t="str">
        <f t="shared" si="124"/>
        <v/>
      </c>
      <c r="O370" s="150">
        <f t="shared" si="125"/>
        <v>0</v>
      </c>
      <c r="P370" s="151">
        <f t="shared" si="126"/>
        <v>0</v>
      </c>
      <c r="Q370" s="199"/>
      <c r="R370" s="199"/>
      <c r="S370" s="151">
        <f t="shared" si="127"/>
        <v>0</v>
      </c>
      <c r="T370" s="199"/>
      <c r="U370" s="199"/>
      <c r="V370" s="199"/>
      <c r="W370" s="151">
        <f t="shared" si="118"/>
        <v>0</v>
      </c>
      <c r="X370" s="199"/>
      <c r="Y370" s="199"/>
      <c r="Z370" s="152" t="str">
        <f t="shared" si="128"/>
        <v/>
      </c>
      <c r="AA370" s="150">
        <f t="shared" si="133"/>
        <v>0</v>
      </c>
      <c r="AB370" s="151">
        <f t="shared" si="134"/>
        <v>0</v>
      </c>
      <c r="AC370" s="199"/>
      <c r="AD370" s="199"/>
      <c r="AE370" s="151">
        <f t="shared" si="135"/>
        <v>0</v>
      </c>
      <c r="AF370" s="202"/>
      <c r="AG370" s="333"/>
      <c r="AH370" s="202"/>
      <c r="AI370" s="333"/>
      <c r="AJ370" s="202"/>
      <c r="AK370" s="333"/>
      <c r="AL370" s="151">
        <f t="shared" si="136"/>
        <v>0</v>
      </c>
      <c r="AM370" s="199"/>
      <c r="AN370" s="199"/>
      <c r="AO370" s="167">
        <f t="shared" si="119"/>
        <v>0</v>
      </c>
      <c r="AP370" s="167">
        <f t="shared" si="120"/>
        <v>0</v>
      </c>
      <c r="AQ370" s="152" t="str">
        <f t="shared" si="116"/>
        <v/>
      </c>
      <c r="AR370" s="207">
        <f t="shared" si="117"/>
        <v>0</v>
      </c>
      <c r="AS370" s="167">
        <f t="shared" si="129"/>
        <v>0</v>
      </c>
      <c r="AT370" s="167">
        <f>IFERROR((AR370/SUM('4_Структура пл.соб.'!$F$4:$F$6))*100,0)</f>
        <v>0</v>
      </c>
      <c r="AU370" s="207">
        <f>IFERROR(AF370+(SUM($AC370:$AD370)/100*($AE$14/$AB$14*100))/'4_Структура пл.соб.'!$B$7*'4_Структура пл.соб.'!$B$4,0)</f>
        <v>0</v>
      </c>
      <c r="AV370" s="167">
        <f>IFERROR(AU370/'5_Розрахунок тарифів'!$H$7,0)</f>
        <v>0</v>
      </c>
      <c r="AW370" s="167">
        <f>IFERROR((AU370/SUM('4_Структура пл.соб.'!$F$4:$F$6))*100,0)</f>
        <v>0</v>
      </c>
      <c r="AX370" s="207">
        <f>IFERROR(AH370+(SUM($AC370:$AD370)/100*($AE$14/$AB$14*100))/'4_Структура пл.соб.'!$B$7*'4_Структура пл.соб.'!$B$5,0)</f>
        <v>0</v>
      </c>
      <c r="AY370" s="167">
        <f>IFERROR(AX370/'5_Розрахунок тарифів'!$L$7,0)</f>
        <v>0</v>
      </c>
      <c r="AZ370" s="167">
        <f>IFERROR((AX370/SUM('4_Структура пл.соб.'!$F$4:$F$6))*100,0)</f>
        <v>0</v>
      </c>
      <c r="BA370" s="207">
        <f>IFERROR(AJ370+(SUM($AC370:$AD370)/100*($AE$14/$AB$14*100))/'4_Структура пл.соб.'!$B$7*'4_Структура пл.соб.'!$B$6,0)</f>
        <v>0</v>
      </c>
      <c r="BB370" s="167">
        <f>IFERROR(BA370/'5_Розрахунок тарифів'!$P$7,0)</f>
        <v>0</v>
      </c>
      <c r="BC370" s="167">
        <f>IFERROR((BA370/SUM('4_Структура пл.соб.'!$F$4:$F$6))*100,0)</f>
        <v>0</v>
      </c>
      <c r="BD370" s="167">
        <f t="shared" si="130"/>
        <v>0</v>
      </c>
      <c r="BE370" s="167">
        <f t="shared" si="131"/>
        <v>0</v>
      </c>
      <c r="BF370" s="203"/>
      <c r="BG370" s="203"/>
    </row>
    <row r="371" spans="1:59" s="118" customFormat="1" x14ac:dyDescent="0.25">
      <c r="A371" s="128" t="str">
        <f>IF(ISBLANK(B371),"",COUNTA($B$11:B371))</f>
        <v/>
      </c>
      <c r="B371" s="200"/>
      <c r="C371" s="150">
        <f t="shared" si="121"/>
        <v>0</v>
      </c>
      <c r="D371" s="151">
        <f t="shared" si="122"/>
        <v>0</v>
      </c>
      <c r="E371" s="199"/>
      <c r="F371" s="199"/>
      <c r="G371" s="151">
        <f t="shared" si="123"/>
        <v>0</v>
      </c>
      <c r="H371" s="199"/>
      <c r="I371" s="199"/>
      <c r="J371" s="199"/>
      <c r="K371" s="151">
        <f t="shared" si="132"/>
        <v>0</v>
      </c>
      <c r="L371" s="199"/>
      <c r="M371" s="199"/>
      <c r="N371" s="152" t="str">
        <f t="shared" si="124"/>
        <v/>
      </c>
      <c r="O371" s="150">
        <f t="shared" si="125"/>
        <v>0</v>
      </c>
      <c r="P371" s="151">
        <f t="shared" si="126"/>
        <v>0</v>
      </c>
      <c r="Q371" s="199"/>
      <c r="R371" s="199"/>
      <c r="S371" s="151">
        <f t="shared" si="127"/>
        <v>0</v>
      </c>
      <c r="T371" s="199"/>
      <c r="U371" s="199"/>
      <c r="V371" s="199"/>
      <c r="W371" s="151">
        <f t="shared" si="118"/>
        <v>0</v>
      </c>
      <c r="X371" s="199"/>
      <c r="Y371" s="199"/>
      <c r="Z371" s="152" t="str">
        <f t="shared" si="128"/>
        <v/>
      </c>
      <c r="AA371" s="150">
        <f t="shared" si="133"/>
        <v>0</v>
      </c>
      <c r="AB371" s="151">
        <f t="shared" si="134"/>
        <v>0</v>
      </c>
      <c r="AC371" s="199"/>
      <c r="AD371" s="199"/>
      <c r="AE371" s="151">
        <f t="shared" si="135"/>
        <v>0</v>
      </c>
      <c r="AF371" s="202"/>
      <c r="AG371" s="333"/>
      <c r="AH371" s="202"/>
      <c r="AI371" s="333"/>
      <c r="AJ371" s="202"/>
      <c r="AK371" s="333"/>
      <c r="AL371" s="151">
        <f t="shared" si="136"/>
        <v>0</v>
      </c>
      <c r="AM371" s="199"/>
      <c r="AN371" s="199"/>
      <c r="AO371" s="167">
        <f t="shared" si="119"/>
        <v>0</v>
      </c>
      <c r="AP371" s="167">
        <f t="shared" si="120"/>
        <v>0</v>
      </c>
      <c r="AQ371" s="152" t="str">
        <f t="shared" si="116"/>
        <v/>
      </c>
      <c r="AR371" s="207">
        <f t="shared" si="117"/>
        <v>0</v>
      </c>
      <c r="AS371" s="167">
        <f t="shared" si="129"/>
        <v>0</v>
      </c>
      <c r="AT371" s="167">
        <f>IFERROR((AR371/SUM('4_Структура пл.соб.'!$F$4:$F$6))*100,0)</f>
        <v>0</v>
      </c>
      <c r="AU371" s="207">
        <f>IFERROR(AF371+(SUM($AC371:$AD371)/100*($AE$14/$AB$14*100))/'4_Структура пл.соб.'!$B$7*'4_Структура пл.соб.'!$B$4,0)</f>
        <v>0</v>
      </c>
      <c r="AV371" s="167">
        <f>IFERROR(AU371/'5_Розрахунок тарифів'!$H$7,0)</f>
        <v>0</v>
      </c>
      <c r="AW371" s="167">
        <f>IFERROR((AU371/SUM('4_Структура пл.соб.'!$F$4:$F$6))*100,0)</f>
        <v>0</v>
      </c>
      <c r="AX371" s="207">
        <f>IFERROR(AH371+(SUM($AC371:$AD371)/100*($AE$14/$AB$14*100))/'4_Структура пл.соб.'!$B$7*'4_Структура пл.соб.'!$B$5,0)</f>
        <v>0</v>
      </c>
      <c r="AY371" s="167">
        <f>IFERROR(AX371/'5_Розрахунок тарифів'!$L$7,0)</f>
        <v>0</v>
      </c>
      <c r="AZ371" s="167">
        <f>IFERROR((AX371/SUM('4_Структура пл.соб.'!$F$4:$F$6))*100,0)</f>
        <v>0</v>
      </c>
      <c r="BA371" s="207">
        <f>IFERROR(AJ371+(SUM($AC371:$AD371)/100*($AE$14/$AB$14*100))/'4_Структура пл.соб.'!$B$7*'4_Структура пл.соб.'!$B$6,0)</f>
        <v>0</v>
      </c>
      <c r="BB371" s="167">
        <f>IFERROR(BA371/'5_Розрахунок тарифів'!$P$7,0)</f>
        <v>0</v>
      </c>
      <c r="BC371" s="167">
        <f>IFERROR((BA371/SUM('4_Структура пл.соб.'!$F$4:$F$6))*100,0)</f>
        <v>0</v>
      </c>
      <c r="BD371" s="167">
        <f t="shared" si="130"/>
        <v>0</v>
      </c>
      <c r="BE371" s="167">
        <f t="shared" si="131"/>
        <v>0</v>
      </c>
      <c r="BF371" s="203"/>
      <c r="BG371" s="203"/>
    </row>
    <row r="372" spans="1:59" s="118" customFormat="1" x14ac:dyDescent="0.25">
      <c r="A372" s="128" t="str">
        <f>IF(ISBLANK(B372),"",COUNTA($B$11:B372))</f>
        <v/>
      </c>
      <c r="B372" s="200"/>
      <c r="C372" s="150">
        <f t="shared" si="121"/>
        <v>0</v>
      </c>
      <c r="D372" s="151">
        <f t="shared" si="122"/>
        <v>0</v>
      </c>
      <c r="E372" s="199"/>
      <c r="F372" s="199"/>
      <c r="G372" s="151">
        <f t="shared" si="123"/>
        <v>0</v>
      </c>
      <c r="H372" s="199"/>
      <c r="I372" s="199"/>
      <c r="J372" s="199"/>
      <c r="K372" s="151">
        <f t="shared" si="132"/>
        <v>0</v>
      </c>
      <c r="L372" s="199"/>
      <c r="M372" s="199"/>
      <c r="N372" s="152" t="str">
        <f t="shared" si="124"/>
        <v/>
      </c>
      <c r="O372" s="150">
        <f t="shared" si="125"/>
        <v>0</v>
      </c>
      <c r="P372" s="151">
        <f t="shared" si="126"/>
        <v>0</v>
      </c>
      <c r="Q372" s="199"/>
      <c r="R372" s="199"/>
      <c r="S372" s="151">
        <f t="shared" si="127"/>
        <v>0</v>
      </c>
      <c r="T372" s="199"/>
      <c r="U372" s="199"/>
      <c r="V372" s="199"/>
      <c r="W372" s="151">
        <f t="shared" si="118"/>
        <v>0</v>
      </c>
      <c r="X372" s="199"/>
      <c r="Y372" s="199"/>
      <c r="Z372" s="152" t="str">
        <f t="shared" si="128"/>
        <v/>
      </c>
      <c r="AA372" s="150">
        <f t="shared" si="133"/>
        <v>0</v>
      </c>
      <c r="AB372" s="151">
        <f t="shared" si="134"/>
        <v>0</v>
      </c>
      <c r="AC372" s="199"/>
      <c r="AD372" s="199"/>
      <c r="AE372" s="151">
        <f t="shared" si="135"/>
        <v>0</v>
      </c>
      <c r="AF372" s="202"/>
      <c r="AG372" s="333"/>
      <c r="AH372" s="202"/>
      <c r="AI372" s="333"/>
      <c r="AJ372" s="202"/>
      <c r="AK372" s="333"/>
      <c r="AL372" s="151">
        <f t="shared" si="136"/>
        <v>0</v>
      </c>
      <c r="AM372" s="199"/>
      <c r="AN372" s="199"/>
      <c r="AO372" s="167">
        <f t="shared" si="119"/>
        <v>0</v>
      </c>
      <c r="AP372" s="167">
        <f t="shared" si="120"/>
        <v>0</v>
      </c>
      <c r="AQ372" s="152" t="str">
        <f t="shared" si="116"/>
        <v/>
      </c>
      <c r="AR372" s="207">
        <f t="shared" si="117"/>
        <v>0</v>
      </c>
      <c r="AS372" s="167">
        <f t="shared" si="129"/>
        <v>0</v>
      </c>
      <c r="AT372" s="167">
        <f>IFERROR((AR372/SUM('4_Структура пл.соб.'!$F$4:$F$6))*100,0)</f>
        <v>0</v>
      </c>
      <c r="AU372" s="207">
        <f>IFERROR(AF372+(SUM($AC372:$AD372)/100*($AE$14/$AB$14*100))/'4_Структура пл.соб.'!$B$7*'4_Структура пл.соб.'!$B$4,0)</f>
        <v>0</v>
      </c>
      <c r="AV372" s="167">
        <f>IFERROR(AU372/'5_Розрахунок тарифів'!$H$7,0)</f>
        <v>0</v>
      </c>
      <c r="AW372" s="167">
        <f>IFERROR((AU372/SUM('4_Структура пл.соб.'!$F$4:$F$6))*100,0)</f>
        <v>0</v>
      </c>
      <c r="AX372" s="207">
        <f>IFERROR(AH372+(SUM($AC372:$AD372)/100*($AE$14/$AB$14*100))/'4_Структура пл.соб.'!$B$7*'4_Структура пл.соб.'!$B$5,0)</f>
        <v>0</v>
      </c>
      <c r="AY372" s="167">
        <f>IFERROR(AX372/'5_Розрахунок тарифів'!$L$7,0)</f>
        <v>0</v>
      </c>
      <c r="AZ372" s="167">
        <f>IFERROR((AX372/SUM('4_Структура пл.соб.'!$F$4:$F$6))*100,0)</f>
        <v>0</v>
      </c>
      <c r="BA372" s="207">
        <f>IFERROR(AJ372+(SUM($AC372:$AD372)/100*($AE$14/$AB$14*100))/'4_Структура пл.соб.'!$B$7*'4_Структура пл.соб.'!$B$6,0)</f>
        <v>0</v>
      </c>
      <c r="BB372" s="167">
        <f>IFERROR(BA372/'5_Розрахунок тарифів'!$P$7,0)</f>
        <v>0</v>
      </c>
      <c r="BC372" s="167">
        <f>IFERROR((BA372/SUM('4_Структура пл.соб.'!$F$4:$F$6))*100,0)</f>
        <v>0</v>
      </c>
      <c r="BD372" s="167">
        <f t="shared" si="130"/>
        <v>0</v>
      </c>
      <c r="BE372" s="167">
        <f t="shared" si="131"/>
        <v>0</v>
      </c>
      <c r="BF372" s="203"/>
      <c r="BG372" s="203"/>
    </row>
    <row r="373" spans="1:59" s="118" customFormat="1" x14ac:dyDescent="0.25">
      <c r="A373" s="128" t="str">
        <f>IF(ISBLANK(B373),"",COUNTA($B$11:B373))</f>
        <v/>
      </c>
      <c r="B373" s="200"/>
      <c r="C373" s="150">
        <f t="shared" si="121"/>
        <v>0</v>
      </c>
      <c r="D373" s="151">
        <f t="shared" si="122"/>
        <v>0</v>
      </c>
      <c r="E373" s="199"/>
      <c r="F373" s="199"/>
      <c r="G373" s="151">
        <f t="shared" si="123"/>
        <v>0</v>
      </c>
      <c r="H373" s="199"/>
      <c r="I373" s="199"/>
      <c r="J373" s="199"/>
      <c r="K373" s="151">
        <f t="shared" si="132"/>
        <v>0</v>
      </c>
      <c r="L373" s="199"/>
      <c r="M373" s="199"/>
      <c r="N373" s="152" t="str">
        <f t="shared" si="124"/>
        <v/>
      </c>
      <c r="O373" s="150">
        <f t="shared" si="125"/>
        <v>0</v>
      </c>
      <c r="P373" s="151">
        <f t="shared" si="126"/>
        <v>0</v>
      </c>
      <c r="Q373" s="199"/>
      <c r="R373" s="199"/>
      <c r="S373" s="151">
        <f t="shared" si="127"/>
        <v>0</v>
      </c>
      <c r="T373" s="199"/>
      <c r="U373" s="199"/>
      <c r="V373" s="199"/>
      <c r="W373" s="151">
        <f t="shared" si="118"/>
        <v>0</v>
      </c>
      <c r="X373" s="199"/>
      <c r="Y373" s="199"/>
      <c r="Z373" s="152" t="str">
        <f t="shared" si="128"/>
        <v/>
      </c>
      <c r="AA373" s="150">
        <f t="shared" si="133"/>
        <v>0</v>
      </c>
      <c r="AB373" s="151">
        <f t="shared" si="134"/>
        <v>0</v>
      </c>
      <c r="AC373" s="199"/>
      <c r="AD373" s="199"/>
      <c r="AE373" s="151">
        <f t="shared" si="135"/>
        <v>0</v>
      </c>
      <c r="AF373" s="202"/>
      <c r="AG373" s="333"/>
      <c r="AH373" s="202"/>
      <c r="AI373" s="333"/>
      <c r="AJ373" s="202"/>
      <c r="AK373" s="333"/>
      <c r="AL373" s="151">
        <f t="shared" si="136"/>
        <v>0</v>
      </c>
      <c r="AM373" s="199"/>
      <c r="AN373" s="199"/>
      <c r="AO373" s="167">
        <f t="shared" si="119"/>
        <v>0</v>
      </c>
      <c r="AP373" s="167">
        <f t="shared" si="120"/>
        <v>0</v>
      </c>
      <c r="AQ373" s="152" t="str">
        <f t="shared" si="116"/>
        <v/>
      </c>
      <c r="AR373" s="207">
        <f t="shared" si="117"/>
        <v>0</v>
      </c>
      <c r="AS373" s="167">
        <f t="shared" si="129"/>
        <v>0</v>
      </c>
      <c r="AT373" s="167">
        <f>IFERROR((AR373/SUM('4_Структура пл.соб.'!$F$4:$F$6))*100,0)</f>
        <v>0</v>
      </c>
      <c r="AU373" s="207">
        <f>IFERROR(AF373+(SUM($AC373:$AD373)/100*($AE$14/$AB$14*100))/'4_Структура пл.соб.'!$B$7*'4_Структура пл.соб.'!$B$4,0)</f>
        <v>0</v>
      </c>
      <c r="AV373" s="167">
        <f>IFERROR(AU373/'5_Розрахунок тарифів'!$H$7,0)</f>
        <v>0</v>
      </c>
      <c r="AW373" s="167">
        <f>IFERROR((AU373/SUM('4_Структура пл.соб.'!$F$4:$F$6))*100,0)</f>
        <v>0</v>
      </c>
      <c r="AX373" s="207">
        <f>IFERROR(AH373+(SUM($AC373:$AD373)/100*($AE$14/$AB$14*100))/'4_Структура пл.соб.'!$B$7*'4_Структура пл.соб.'!$B$5,0)</f>
        <v>0</v>
      </c>
      <c r="AY373" s="167">
        <f>IFERROR(AX373/'5_Розрахунок тарифів'!$L$7,0)</f>
        <v>0</v>
      </c>
      <c r="AZ373" s="167">
        <f>IFERROR((AX373/SUM('4_Структура пл.соб.'!$F$4:$F$6))*100,0)</f>
        <v>0</v>
      </c>
      <c r="BA373" s="207">
        <f>IFERROR(AJ373+(SUM($AC373:$AD373)/100*($AE$14/$AB$14*100))/'4_Структура пл.соб.'!$B$7*'4_Структура пл.соб.'!$B$6,0)</f>
        <v>0</v>
      </c>
      <c r="BB373" s="167">
        <f>IFERROR(BA373/'5_Розрахунок тарифів'!$P$7,0)</f>
        <v>0</v>
      </c>
      <c r="BC373" s="167">
        <f>IFERROR((BA373/SUM('4_Структура пл.соб.'!$F$4:$F$6))*100,0)</f>
        <v>0</v>
      </c>
      <c r="BD373" s="167">
        <f t="shared" si="130"/>
        <v>0</v>
      </c>
      <c r="BE373" s="167">
        <f t="shared" si="131"/>
        <v>0</v>
      </c>
      <c r="BF373" s="203"/>
      <c r="BG373" s="203"/>
    </row>
    <row r="374" spans="1:59" s="118" customFormat="1" x14ac:dyDescent="0.25">
      <c r="A374" s="128" t="str">
        <f>IF(ISBLANK(B374),"",COUNTA($B$11:B374))</f>
        <v/>
      </c>
      <c r="B374" s="200"/>
      <c r="C374" s="150">
        <f t="shared" si="121"/>
        <v>0</v>
      </c>
      <c r="D374" s="151">
        <f t="shared" si="122"/>
        <v>0</v>
      </c>
      <c r="E374" s="199"/>
      <c r="F374" s="199"/>
      <c r="G374" s="151">
        <f t="shared" si="123"/>
        <v>0</v>
      </c>
      <c r="H374" s="199"/>
      <c r="I374" s="199"/>
      <c r="J374" s="199"/>
      <c r="K374" s="151">
        <f t="shared" si="132"/>
        <v>0</v>
      </c>
      <c r="L374" s="199"/>
      <c r="M374" s="199"/>
      <c r="N374" s="152" t="str">
        <f t="shared" si="124"/>
        <v/>
      </c>
      <c r="O374" s="150">
        <f t="shared" si="125"/>
        <v>0</v>
      </c>
      <c r="P374" s="151">
        <f t="shared" si="126"/>
        <v>0</v>
      </c>
      <c r="Q374" s="199"/>
      <c r="R374" s="199"/>
      <c r="S374" s="151">
        <f t="shared" si="127"/>
        <v>0</v>
      </c>
      <c r="T374" s="199"/>
      <c r="U374" s="199"/>
      <c r="V374" s="199"/>
      <c r="W374" s="151">
        <f t="shared" si="118"/>
        <v>0</v>
      </c>
      <c r="X374" s="199"/>
      <c r="Y374" s="199"/>
      <c r="Z374" s="152" t="str">
        <f t="shared" si="128"/>
        <v/>
      </c>
      <c r="AA374" s="150">
        <f t="shared" si="133"/>
        <v>0</v>
      </c>
      <c r="AB374" s="151">
        <f t="shared" si="134"/>
        <v>0</v>
      </c>
      <c r="AC374" s="199"/>
      <c r="AD374" s="199"/>
      <c r="AE374" s="151">
        <f t="shared" si="135"/>
        <v>0</v>
      </c>
      <c r="AF374" s="202"/>
      <c r="AG374" s="333"/>
      <c r="AH374" s="202"/>
      <c r="AI374" s="333"/>
      <c r="AJ374" s="202"/>
      <c r="AK374" s="333"/>
      <c r="AL374" s="151">
        <f t="shared" si="136"/>
        <v>0</v>
      </c>
      <c r="AM374" s="199"/>
      <c r="AN374" s="199"/>
      <c r="AO374" s="167">
        <f t="shared" si="119"/>
        <v>0</v>
      </c>
      <c r="AP374" s="167">
        <f t="shared" si="120"/>
        <v>0</v>
      </c>
      <c r="AQ374" s="152" t="str">
        <f t="shared" si="116"/>
        <v/>
      </c>
      <c r="AR374" s="207">
        <f t="shared" si="117"/>
        <v>0</v>
      </c>
      <c r="AS374" s="167">
        <f t="shared" si="129"/>
        <v>0</v>
      </c>
      <c r="AT374" s="167">
        <f>IFERROR((AR374/SUM('4_Структура пл.соб.'!$F$4:$F$6))*100,0)</f>
        <v>0</v>
      </c>
      <c r="AU374" s="207">
        <f>IFERROR(AF374+(SUM($AC374:$AD374)/100*($AE$14/$AB$14*100))/'4_Структура пл.соб.'!$B$7*'4_Структура пл.соб.'!$B$4,0)</f>
        <v>0</v>
      </c>
      <c r="AV374" s="167">
        <f>IFERROR(AU374/'5_Розрахунок тарифів'!$H$7,0)</f>
        <v>0</v>
      </c>
      <c r="AW374" s="167">
        <f>IFERROR((AU374/SUM('4_Структура пл.соб.'!$F$4:$F$6))*100,0)</f>
        <v>0</v>
      </c>
      <c r="AX374" s="207">
        <f>IFERROR(AH374+(SUM($AC374:$AD374)/100*($AE$14/$AB$14*100))/'4_Структура пл.соб.'!$B$7*'4_Структура пл.соб.'!$B$5,0)</f>
        <v>0</v>
      </c>
      <c r="AY374" s="167">
        <f>IFERROR(AX374/'5_Розрахунок тарифів'!$L$7,0)</f>
        <v>0</v>
      </c>
      <c r="AZ374" s="167">
        <f>IFERROR((AX374/SUM('4_Структура пл.соб.'!$F$4:$F$6))*100,0)</f>
        <v>0</v>
      </c>
      <c r="BA374" s="207">
        <f>IFERROR(AJ374+(SUM($AC374:$AD374)/100*($AE$14/$AB$14*100))/'4_Структура пл.соб.'!$B$7*'4_Структура пл.соб.'!$B$6,0)</f>
        <v>0</v>
      </c>
      <c r="BB374" s="167">
        <f>IFERROR(BA374/'5_Розрахунок тарифів'!$P$7,0)</f>
        <v>0</v>
      </c>
      <c r="BC374" s="167">
        <f>IFERROR((BA374/SUM('4_Структура пл.соб.'!$F$4:$F$6))*100,0)</f>
        <v>0</v>
      </c>
      <c r="BD374" s="167">
        <f t="shared" si="130"/>
        <v>0</v>
      </c>
      <c r="BE374" s="167">
        <f t="shared" si="131"/>
        <v>0</v>
      </c>
      <c r="BF374" s="203"/>
      <c r="BG374" s="203"/>
    </row>
    <row r="375" spans="1:59" s="118" customFormat="1" x14ac:dyDescent="0.25">
      <c r="A375" s="128" t="str">
        <f>IF(ISBLANK(B375),"",COUNTA($B$11:B375))</f>
        <v/>
      </c>
      <c r="B375" s="200"/>
      <c r="C375" s="150">
        <f t="shared" si="121"/>
        <v>0</v>
      </c>
      <c r="D375" s="151">
        <f t="shared" si="122"/>
        <v>0</v>
      </c>
      <c r="E375" s="199"/>
      <c r="F375" s="199"/>
      <c r="G375" s="151">
        <f t="shared" si="123"/>
        <v>0</v>
      </c>
      <c r="H375" s="199"/>
      <c r="I375" s="199"/>
      <c r="J375" s="199"/>
      <c r="K375" s="151">
        <f t="shared" si="132"/>
        <v>0</v>
      </c>
      <c r="L375" s="199"/>
      <c r="M375" s="199"/>
      <c r="N375" s="152" t="str">
        <f t="shared" si="124"/>
        <v/>
      </c>
      <c r="O375" s="150">
        <f t="shared" si="125"/>
        <v>0</v>
      </c>
      <c r="P375" s="151">
        <f t="shared" si="126"/>
        <v>0</v>
      </c>
      <c r="Q375" s="199"/>
      <c r="R375" s="199"/>
      <c r="S375" s="151">
        <f t="shared" si="127"/>
        <v>0</v>
      </c>
      <c r="T375" s="199"/>
      <c r="U375" s="199"/>
      <c r="V375" s="199"/>
      <c r="W375" s="151">
        <f t="shared" si="118"/>
        <v>0</v>
      </c>
      <c r="X375" s="199"/>
      <c r="Y375" s="199"/>
      <c r="Z375" s="152" t="str">
        <f t="shared" si="128"/>
        <v/>
      </c>
      <c r="AA375" s="150">
        <f t="shared" si="133"/>
        <v>0</v>
      </c>
      <c r="AB375" s="151">
        <f t="shared" si="134"/>
        <v>0</v>
      </c>
      <c r="AC375" s="199"/>
      <c r="AD375" s="199"/>
      <c r="AE375" s="151">
        <f t="shared" si="135"/>
        <v>0</v>
      </c>
      <c r="AF375" s="202"/>
      <c r="AG375" s="333"/>
      <c r="AH375" s="202"/>
      <c r="AI375" s="333"/>
      <c r="AJ375" s="202"/>
      <c r="AK375" s="333"/>
      <c r="AL375" s="151">
        <f t="shared" si="136"/>
        <v>0</v>
      </c>
      <c r="AM375" s="199"/>
      <c r="AN375" s="199"/>
      <c r="AO375" s="167">
        <f t="shared" si="119"/>
        <v>0</v>
      </c>
      <c r="AP375" s="167">
        <f t="shared" si="120"/>
        <v>0</v>
      </c>
      <c r="AQ375" s="152" t="str">
        <f t="shared" si="116"/>
        <v/>
      </c>
      <c r="AR375" s="207">
        <f t="shared" si="117"/>
        <v>0</v>
      </c>
      <c r="AS375" s="167">
        <f t="shared" si="129"/>
        <v>0</v>
      </c>
      <c r="AT375" s="167">
        <f>IFERROR((AR375/SUM('4_Структура пл.соб.'!$F$4:$F$6))*100,0)</f>
        <v>0</v>
      </c>
      <c r="AU375" s="207">
        <f>IFERROR(AF375+(SUM($AC375:$AD375)/100*($AE$14/$AB$14*100))/'4_Структура пл.соб.'!$B$7*'4_Структура пл.соб.'!$B$4,0)</f>
        <v>0</v>
      </c>
      <c r="AV375" s="167">
        <f>IFERROR(AU375/'5_Розрахунок тарифів'!$H$7,0)</f>
        <v>0</v>
      </c>
      <c r="AW375" s="167">
        <f>IFERROR((AU375/SUM('4_Структура пл.соб.'!$F$4:$F$6))*100,0)</f>
        <v>0</v>
      </c>
      <c r="AX375" s="207">
        <f>IFERROR(AH375+(SUM($AC375:$AD375)/100*($AE$14/$AB$14*100))/'4_Структура пл.соб.'!$B$7*'4_Структура пл.соб.'!$B$5,0)</f>
        <v>0</v>
      </c>
      <c r="AY375" s="167">
        <f>IFERROR(AX375/'5_Розрахунок тарифів'!$L$7,0)</f>
        <v>0</v>
      </c>
      <c r="AZ375" s="167">
        <f>IFERROR((AX375/SUM('4_Структура пл.соб.'!$F$4:$F$6))*100,0)</f>
        <v>0</v>
      </c>
      <c r="BA375" s="207">
        <f>IFERROR(AJ375+(SUM($AC375:$AD375)/100*($AE$14/$AB$14*100))/'4_Структура пл.соб.'!$B$7*'4_Структура пл.соб.'!$B$6,0)</f>
        <v>0</v>
      </c>
      <c r="BB375" s="167">
        <f>IFERROR(BA375/'5_Розрахунок тарифів'!$P$7,0)</f>
        <v>0</v>
      </c>
      <c r="BC375" s="167">
        <f>IFERROR((BA375/SUM('4_Структура пл.соб.'!$F$4:$F$6))*100,0)</f>
        <v>0</v>
      </c>
      <c r="BD375" s="167">
        <f t="shared" si="130"/>
        <v>0</v>
      </c>
      <c r="BE375" s="167">
        <f t="shared" si="131"/>
        <v>0</v>
      </c>
      <c r="BF375" s="203"/>
      <c r="BG375" s="203"/>
    </row>
    <row r="376" spans="1:59" s="118" customFormat="1" x14ac:dyDescent="0.25">
      <c r="A376" s="128" t="str">
        <f>IF(ISBLANK(B376),"",COUNTA($B$11:B376))</f>
        <v/>
      </c>
      <c r="B376" s="200"/>
      <c r="C376" s="150">
        <f t="shared" si="121"/>
        <v>0</v>
      </c>
      <c r="D376" s="151">
        <f t="shared" si="122"/>
        <v>0</v>
      </c>
      <c r="E376" s="199"/>
      <c r="F376" s="199"/>
      <c r="G376" s="151">
        <f t="shared" si="123"/>
        <v>0</v>
      </c>
      <c r="H376" s="199"/>
      <c r="I376" s="199"/>
      <c r="J376" s="199"/>
      <c r="K376" s="151">
        <f t="shared" si="132"/>
        <v>0</v>
      </c>
      <c r="L376" s="199"/>
      <c r="M376" s="199"/>
      <c r="N376" s="152" t="str">
        <f t="shared" si="124"/>
        <v/>
      </c>
      <c r="O376" s="150">
        <f t="shared" si="125"/>
        <v>0</v>
      </c>
      <c r="P376" s="151">
        <f t="shared" si="126"/>
        <v>0</v>
      </c>
      <c r="Q376" s="199"/>
      <c r="R376" s="199"/>
      <c r="S376" s="151">
        <f t="shared" si="127"/>
        <v>0</v>
      </c>
      <c r="T376" s="199"/>
      <c r="U376" s="199"/>
      <c r="V376" s="199"/>
      <c r="W376" s="151">
        <f t="shared" si="118"/>
        <v>0</v>
      </c>
      <c r="X376" s="199"/>
      <c r="Y376" s="199"/>
      <c r="Z376" s="152" t="str">
        <f t="shared" si="128"/>
        <v/>
      </c>
      <c r="AA376" s="150">
        <f t="shared" si="133"/>
        <v>0</v>
      </c>
      <c r="AB376" s="151">
        <f t="shared" si="134"/>
        <v>0</v>
      </c>
      <c r="AC376" s="199"/>
      <c r="AD376" s="199"/>
      <c r="AE376" s="151">
        <f t="shared" si="135"/>
        <v>0</v>
      </c>
      <c r="AF376" s="202"/>
      <c r="AG376" s="333"/>
      <c r="AH376" s="202"/>
      <c r="AI376" s="333"/>
      <c r="AJ376" s="202"/>
      <c r="AK376" s="333"/>
      <c r="AL376" s="151">
        <f t="shared" si="136"/>
        <v>0</v>
      </c>
      <c r="AM376" s="199"/>
      <c r="AN376" s="199"/>
      <c r="AO376" s="167">
        <f t="shared" si="119"/>
        <v>0</v>
      </c>
      <c r="AP376" s="167">
        <f t="shared" si="120"/>
        <v>0</v>
      </c>
      <c r="AQ376" s="152" t="str">
        <f t="shared" si="116"/>
        <v/>
      </c>
      <c r="AR376" s="207">
        <f t="shared" si="117"/>
        <v>0</v>
      </c>
      <c r="AS376" s="167">
        <f t="shared" si="129"/>
        <v>0</v>
      </c>
      <c r="AT376" s="167">
        <f>IFERROR((AR376/SUM('4_Структура пл.соб.'!$F$4:$F$6))*100,0)</f>
        <v>0</v>
      </c>
      <c r="AU376" s="207">
        <f>IFERROR(AF376+(SUM($AC376:$AD376)/100*($AE$14/$AB$14*100))/'4_Структура пл.соб.'!$B$7*'4_Структура пл.соб.'!$B$4,0)</f>
        <v>0</v>
      </c>
      <c r="AV376" s="167">
        <f>IFERROR(AU376/'5_Розрахунок тарифів'!$H$7,0)</f>
        <v>0</v>
      </c>
      <c r="AW376" s="167">
        <f>IFERROR((AU376/SUM('4_Структура пл.соб.'!$F$4:$F$6))*100,0)</f>
        <v>0</v>
      </c>
      <c r="AX376" s="207">
        <f>IFERROR(AH376+(SUM($AC376:$AD376)/100*($AE$14/$AB$14*100))/'4_Структура пл.соб.'!$B$7*'4_Структура пл.соб.'!$B$5,0)</f>
        <v>0</v>
      </c>
      <c r="AY376" s="167">
        <f>IFERROR(AX376/'5_Розрахунок тарифів'!$L$7,0)</f>
        <v>0</v>
      </c>
      <c r="AZ376" s="167">
        <f>IFERROR((AX376/SUM('4_Структура пл.соб.'!$F$4:$F$6))*100,0)</f>
        <v>0</v>
      </c>
      <c r="BA376" s="207">
        <f>IFERROR(AJ376+(SUM($AC376:$AD376)/100*($AE$14/$AB$14*100))/'4_Структура пл.соб.'!$B$7*'4_Структура пл.соб.'!$B$6,0)</f>
        <v>0</v>
      </c>
      <c r="BB376" s="167">
        <f>IFERROR(BA376/'5_Розрахунок тарифів'!$P$7,0)</f>
        <v>0</v>
      </c>
      <c r="BC376" s="167">
        <f>IFERROR((BA376/SUM('4_Структура пл.соб.'!$F$4:$F$6))*100,0)</f>
        <v>0</v>
      </c>
      <c r="BD376" s="167">
        <f t="shared" si="130"/>
        <v>0</v>
      </c>
      <c r="BE376" s="167">
        <f t="shared" si="131"/>
        <v>0</v>
      </c>
      <c r="BF376" s="203"/>
      <c r="BG376" s="203"/>
    </row>
    <row r="377" spans="1:59" s="118" customFormat="1" x14ac:dyDescent="0.25">
      <c r="A377" s="128" t="str">
        <f>IF(ISBLANK(B377),"",COUNTA($B$11:B377))</f>
        <v/>
      </c>
      <c r="B377" s="200"/>
      <c r="C377" s="150">
        <f t="shared" si="121"/>
        <v>0</v>
      </c>
      <c r="D377" s="151">
        <f t="shared" si="122"/>
        <v>0</v>
      </c>
      <c r="E377" s="199"/>
      <c r="F377" s="199"/>
      <c r="G377" s="151">
        <f t="shared" si="123"/>
        <v>0</v>
      </c>
      <c r="H377" s="199"/>
      <c r="I377" s="199"/>
      <c r="J377" s="199"/>
      <c r="K377" s="151">
        <f t="shared" si="132"/>
        <v>0</v>
      </c>
      <c r="L377" s="199"/>
      <c r="M377" s="199"/>
      <c r="N377" s="152" t="str">
        <f t="shared" si="124"/>
        <v/>
      </c>
      <c r="O377" s="150">
        <f t="shared" si="125"/>
        <v>0</v>
      </c>
      <c r="P377" s="151">
        <f t="shared" si="126"/>
        <v>0</v>
      </c>
      <c r="Q377" s="199"/>
      <c r="R377" s="199"/>
      <c r="S377" s="151">
        <f t="shared" si="127"/>
        <v>0</v>
      </c>
      <c r="T377" s="199"/>
      <c r="U377" s="199"/>
      <c r="V377" s="199"/>
      <c r="W377" s="151">
        <f t="shared" si="118"/>
        <v>0</v>
      </c>
      <c r="X377" s="199"/>
      <c r="Y377" s="199"/>
      <c r="Z377" s="152" t="str">
        <f t="shared" si="128"/>
        <v/>
      </c>
      <c r="AA377" s="150">
        <f t="shared" si="133"/>
        <v>0</v>
      </c>
      <c r="AB377" s="151">
        <f t="shared" si="134"/>
        <v>0</v>
      </c>
      <c r="AC377" s="199"/>
      <c r="AD377" s="199"/>
      <c r="AE377" s="151">
        <f t="shared" si="135"/>
        <v>0</v>
      </c>
      <c r="AF377" s="202"/>
      <c r="AG377" s="333"/>
      <c r="AH377" s="202"/>
      <c r="AI377" s="333"/>
      <c r="AJ377" s="202"/>
      <c r="AK377" s="333"/>
      <c r="AL377" s="151">
        <f t="shared" si="136"/>
        <v>0</v>
      </c>
      <c r="AM377" s="199"/>
      <c r="AN377" s="199"/>
      <c r="AO377" s="167">
        <f t="shared" si="119"/>
        <v>0</v>
      </c>
      <c r="AP377" s="167">
        <f t="shared" si="120"/>
        <v>0</v>
      </c>
      <c r="AQ377" s="152" t="str">
        <f t="shared" si="116"/>
        <v/>
      </c>
      <c r="AR377" s="207">
        <f t="shared" si="117"/>
        <v>0</v>
      </c>
      <c r="AS377" s="167">
        <f t="shared" si="129"/>
        <v>0</v>
      </c>
      <c r="AT377" s="167">
        <f>IFERROR((AR377/SUM('4_Структура пл.соб.'!$F$4:$F$6))*100,0)</f>
        <v>0</v>
      </c>
      <c r="AU377" s="207">
        <f>IFERROR(AF377+(SUM($AC377:$AD377)/100*($AE$14/$AB$14*100))/'4_Структура пл.соб.'!$B$7*'4_Структура пл.соб.'!$B$4,0)</f>
        <v>0</v>
      </c>
      <c r="AV377" s="167">
        <f>IFERROR(AU377/'5_Розрахунок тарифів'!$H$7,0)</f>
        <v>0</v>
      </c>
      <c r="AW377" s="167">
        <f>IFERROR((AU377/SUM('4_Структура пл.соб.'!$F$4:$F$6))*100,0)</f>
        <v>0</v>
      </c>
      <c r="AX377" s="207">
        <f>IFERROR(AH377+(SUM($AC377:$AD377)/100*($AE$14/$AB$14*100))/'4_Структура пл.соб.'!$B$7*'4_Структура пл.соб.'!$B$5,0)</f>
        <v>0</v>
      </c>
      <c r="AY377" s="167">
        <f>IFERROR(AX377/'5_Розрахунок тарифів'!$L$7,0)</f>
        <v>0</v>
      </c>
      <c r="AZ377" s="167">
        <f>IFERROR((AX377/SUM('4_Структура пл.соб.'!$F$4:$F$6))*100,0)</f>
        <v>0</v>
      </c>
      <c r="BA377" s="207">
        <f>IFERROR(AJ377+(SUM($AC377:$AD377)/100*($AE$14/$AB$14*100))/'4_Структура пл.соб.'!$B$7*'4_Структура пл.соб.'!$B$6,0)</f>
        <v>0</v>
      </c>
      <c r="BB377" s="167">
        <f>IFERROR(BA377/'5_Розрахунок тарифів'!$P$7,0)</f>
        <v>0</v>
      </c>
      <c r="BC377" s="167">
        <f>IFERROR((BA377/SUM('4_Структура пл.соб.'!$F$4:$F$6))*100,0)</f>
        <v>0</v>
      </c>
      <c r="BD377" s="167">
        <f t="shared" si="130"/>
        <v>0</v>
      </c>
      <c r="BE377" s="167">
        <f t="shared" si="131"/>
        <v>0</v>
      </c>
      <c r="BF377" s="203"/>
      <c r="BG377" s="203"/>
    </row>
    <row r="378" spans="1:59" s="118" customFormat="1" x14ac:dyDescent="0.25">
      <c r="A378" s="128" t="str">
        <f>IF(ISBLANK(B378),"",COUNTA($B$11:B378))</f>
        <v/>
      </c>
      <c r="B378" s="200"/>
      <c r="C378" s="150">
        <f t="shared" si="121"/>
        <v>0</v>
      </c>
      <c r="D378" s="151">
        <f t="shared" si="122"/>
        <v>0</v>
      </c>
      <c r="E378" s="199"/>
      <c r="F378" s="199"/>
      <c r="G378" s="151">
        <f t="shared" si="123"/>
        <v>0</v>
      </c>
      <c r="H378" s="199"/>
      <c r="I378" s="199"/>
      <c r="J378" s="199"/>
      <c r="K378" s="151">
        <f t="shared" si="132"/>
        <v>0</v>
      </c>
      <c r="L378" s="199"/>
      <c r="M378" s="199"/>
      <c r="N378" s="152" t="str">
        <f t="shared" si="124"/>
        <v/>
      </c>
      <c r="O378" s="150">
        <f t="shared" si="125"/>
        <v>0</v>
      </c>
      <c r="P378" s="151">
        <f t="shared" si="126"/>
        <v>0</v>
      </c>
      <c r="Q378" s="199"/>
      <c r="R378" s="199"/>
      <c r="S378" s="151">
        <f t="shared" si="127"/>
        <v>0</v>
      </c>
      <c r="T378" s="199"/>
      <c r="U378" s="199"/>
      <c r="V378" s="199"/>
      <c r="W378" s="151">
        <f t="shared" si="118"/>
        <v>0</v>
      </c>
      <c r="X378" s="199"/>
      <c r="Y378" s="199"/>
      <c r="Z378" s="152" t="str">
        <f t="shared" si="128"/>
        <v/>
      </c>
      <c r="AA378" s="150">
        <f t="shared" si="133"/>
        <v>0</v>
      </c>
      <c r="AB378" s="151">
        <f t="shared" si="134"/>
        <v>0</v>
      </c>
      <c r="AC378" s="199"/>
      <c r="AD378" s="199"/>
      <c r="AE378" s="151">
        <f t="shared" si="135"/>
        <v>0</v>
      </c>
      <c r="AF378" s="202"/>
      <c r="AG378" s="333"/>
      <c r="AH378" s="202"/>
      <c r="AI378" s="333"/>
      <c r="AJ378" s="202"/>
      <c r="AK378" s="333"/>
      <c r="AL378" s="151">
        <f t="shared" si="136"/>
        <v>0</v>
      </c>
      <c r="AM378" s="199"/>
      <c r="AN378" s="199"/>
      <c r="AO378" s="167">
        <f t="shared" si="119"/>
        <v>0</v>
      </c>
      <c r="AP378" s="167">
        <f t="shared" si="120"/>
        <v>0</v>
      </c>
      <c r="AQ378" s="152" t="str">
        <f t="shared" si="116"/>
        <v/>
      </c>
      <c r="AR378" s="207">
        <f t="shared" si="117"/>
        <v>0</v>
      </c>
      <c r="AS378" s="167">
        <f t="shared" si="129"/>
        <v>0</v>
      </c>
      <c r="AT378" s="167">
        <f>IFERROR((AR378/SUM('4_Структура пл.соб.'!$F$4:$F$6))*100,0)</f>
        <v>0</v>
      </c>
      <c r="AU378" s="207">
        <f>IFERROR(AF378+(SUM($AC378:$AD378)/100*($AE$14/$AB$14*100))/'4_Структура пл.соб.'!$B$7*'4_Структура пл.соб.'!$B$4,0)</f>
        <v>0</v>
      </c>
      <c r="AV378" s="167">
        <f>IFERROR(AU378/'5_Розрахунок тарифів'!$H$7,0)</f>
        <v>0</v>
      </c>
      <c r="AW378" s="167">
        <f>IFERROR((AU378/SUM('4_Структура пл.соб.'!$F$4:$F$6))*100,0)</f>
        <v>0</v>
      </c>
      <c r="AX378" s="207">
        <f>IFERROR(AH378+(SUM($AC378:$AD378)/100*($AE$14/$AB$14*100))/'4_Структура пл.соб.'!$B$7*'4_Структура пл.соб.'!$B$5,0)</f>
        <v>0</v>
      </c>
      <c r="AY378" s="167">
        <f>IFERROR(AX378/'5_Розрахунок тарифів'!$L$7,0)</f>
        <v>0</v>
      </c>
      <c r="AZ378" s="167">
        <f>IFERROR((AX378/SUM('4_Структура пл.соб.'!$F$4:$F$6))*100,0)</f>
        <v>0</v>
      </c>
      <c r="BA378" s="207">
        <f>IFERROR(AJ378+(SUM($AC378:$AD378)/100*($AE$14/$AB$14*100))/'4_Структура пл.соб.'!$B$7*'4_Структура пл.соб.'!$B$6,0)</f>
        <v>0</v>
      </c>
      <c r="BB378" s="167">
        <f>IFERROR(BA378/'5_Розрахунок тарифів'!$P$7,0)</f>
        <v>0</v>
      </c>
      <c r="BC378" s="167">
        <f>IFERROR((BA378/SUM('4_Структура пл.соб.'!$F$4:$F$6))*100,0)</f>
        <v>0</v>
      </c>
      <c r="BD378" s="167">
        <f t="shared" si="130"/>
        <v>0</v>
      </c>
      <c r="BE378" s="167">
        <f t="shared" si="131"/>
        <v>0</v>
      </c>
      <c r="BF378" s="203"/>
      <c r="BG378" s="203"/>
    </row>
    <row r="379" spans="1:59" s="118" customFormat="1" x14ac:dyDescent="0.25">
      <c r="A379" s="128" t="str">
        <f>IF(ISBLANK(B379),"",COUNTA($B$11:B379))</f>
        <v/>
      </c>
      <c r="B379" s="200"/>
      <c r="C379" s="150">
        <f t="shared" si="121"/>
        <v>0</v>
      </c>
      <c r="D379" s="151">
        <f t="shared" si="122"/>
        <v>0</v>
      </c>
      <c r="E379" s="199"/>
      <c r="F379" s="199"/>
      <c r="G379" s="151">
        <f t="shared" si="123"/>
        <v>0</v>
      </c>
      <c r="H379" s="199"/>
      <c r="I379" s="199"/>
      <c r="J379" s="199"/>
      <c r="K379" s="151">
        <f t="shared" si="132"/>
        <v>0</v>
      </c>
      <c r="L379" s="199"/>
      <c r="M379" s="199"/>
      <c r="N379" s="152" t="str">
        <f t="shared" si="124"/>
        <v/>
      </c>
      <c r="O379" s="150">
        <f t="shared" si="125"/>
        <v>0</v>
      </c>
      <c r="P379" s="151">
        <f t="shared" si="126"/>
        <v>0</v>
      </c>
      <c r="Q379" s="199"/>
      <c r="R379" s="199"/>
      <c r="S379" s="151">
        <f t="shared" si="127"/>
        <v>0</v>
      </c>
      <c r="T379" s="199"/>
      <c r="U379" s="199"/>
      <c r="V379" s="199"/>
      <c r="W379" s="151">
        <f t="shared" si="118"/>
        <v>0</v>
      </c>
      <c r="X379" s="199"/>
      <c r="Y379" s="199"/>
      <c r="Z379" s="152" t="str">
        <f t="shared" si="128"/>
        <v/>
      </c>
      <c r="AA379" s="150">
        <f t="shared" si="133"/>
        <v>0</v>
      </c>
      <c r="AB379" s="151">
        <f t="shared" si="134"/>
        <v>0</v>
      </c>
      <c r="AC379" s="199"/>
      <c r="AD379" s="199"/>
      <c r="AE379" s="151">
        <f t="shared" si="135"/>
        <v>0</v>
      </c>
      <c r="AF379" s="202"/>
      <c r="AG379" s="333"/>
      <c r="AH379" s="202"/>
      <c r="AI379" s="333"/>
      <c r="AJ379" s="202"/>
      <c r="AK379" s="333"/>
      <c r="AL379" s="151">
        <f t="shared" si="136"/>
        <v>0</v>
      </c>
      <c r="AM379" s="199"/>
      <c r="AN379" s="199"/>
      <c r="AO379" s="167">
        <f t="shared" si="119"/>
        <v>0</v>
      </c>
      <c r="AP379" s="167">
        <f t="shared" si="120"/>
        <v>0</v>
      </c>
      <c r="AQ379" s="152" t="str">
        <f t="shared" si="116"/>
        <v/>
      </c>
      <c r="AR379" s="207">
        <f t="shared" si="117"/>
        <v>0</v>
      </c>
      <c r="AS379" s="167">
        <f t="shared" si="129"/>
        <v>0</v>
      </c>
      <c r="AT379" s="167">
        <f>IFERROR((AR379/SUM('4_Структура пл.соб.'!$F$4:$F$6))*100,0)</f>
        <v>0</v>
      </c>
      <c r="AU379" s="207">
        <f>IFERROR(AF379+(SUM($AC379:$AD379)/100*($AE$14/$AB$14*100))/'4_Структура пл.соб.'!$B$7*'4_Структура пл.соб.'!$B$4,0)</f>
        <v>0</v>
      </c>
      <c r="AV379" s="167">
        <f>IFERROR(AU379/'5_Розрахунок тарифів'!$H$7,0)</f>
        <v>0</v>
      </c>
      <c r="AW379" s="167">
        <f>IFERROR((AU379/SUM('4_Структура пл.соб.'!$F$4:$F$6))*100,0)</f>
        <v>0</v>
      </c>
      <c r="AX379" s="207">
        <f>IFERROR(AH379+(SUM($AC379:$AD379)/100*($AE$14/$AB$14*100))/'4_Структура пл.соб.'!$B$7*'4_Структура пл.соб.'!$B$5,0)</f>
        <v>0</v>
      </c>
      <c r="AY379" s="167">
        <f>IFERROR(AX379/'5_Розрахунок тарифів'!$L$7,0)</f>
        <v>0</v>
      </c>
      <c r="AZ379" s="167">
        <f>IFERROR((AX379/SUM('4_Структура пл.соб.'!$F$4:$F$6))*100,0)</f>
        <v>0</v>
      </c>
      <c r="BA379" s="207">
        <f>IFERROR(AJ379+(SUM($AC379:$AD379)/100*($AE$14/$AB$14*100))/'4_Структура пл.соб.'!$B$7*'4_Структура пл.соб.'!$B$6,0)</f>
        <v>0</v>
      </c>
      <c r="BB379" s="167">
        <f>IFERROR(BA379/'5_Розрахунок тарифів'!$P$7,0)</f>
        <v>0</v>
      </c>
      <c r="BC379" s="167">
        <f>IFERROR((BA379/SUM('4_Структура пл.соб.'!$F$4:$F$6))*100,0)</f>
        <v>0</v>
      </c>
      <c r="BD379" s="167">
        <f t="shared" si="130"/>
        <v>0</v>
      </c>
      <c r="BE379" s="167">
        <f t="shared" si="131"/>
        <v>0</v>
      </c>
      <c r="BF379" s="203"/>
      <c r="BG379" s="203"/>
    </row>
    <row r="380" spans="1:59" s="118" customFormat="1" x14ac:dyDescent="0.25">
      <c r="A380" s="128" t="str">
        <f>IF(ISBLANK(B380),"",COUNTA($B$11:B380))</f>
        <v/>
      </c>
      <c r="B380" s="200"/>
      <c r="C380" s="150">
        <f t="shared" si="121"/>
        <v>0</v>
      </c>
      <c r="D380" s="151">
        <f t="shared" si="122"/>
        <v>0</v>
      </c>
      <c r="E380" s="199"/>
      <c r="F380" s="199"/>
      <c r="G380" s="151">
        <f t="shared" si="123"/>
        <v>0</v>
      </c>
      <c r="H380" s="199"/>
      <c r="I380" s="199"/>
      <c r="J380" s="199"/>
      <c r="K380" s="151">
        <f t="shared" si="132"/>
        <v>0</v>
      </c>
      <c r="L380" s="199"/>
      <c r="M380" s="199"/>
      <c r="N380" s="152" t="str">
        <f t="shared" si="124"/>
        <v/>
      </c>
      <c r="O380" s="150">
        <f t="shared" si="125"/>
        <v>0</v>
      </c>
      <c r="P380" s="151">
        <f t="shared" si="126"/>
        <v>0</v>
      </c>
      <c r="Q380" s="199"/>
      <c r="R380" s="199"/>
      <c r="S380" s="151">
        <f t="shared" si="127"/>
        <v>0</v>
      </c>
      <c r="T380" s="199"/>
      <c r="U380" s="199"/>
      <c r="V380" s="199"/>
      <c r="W380" s="151">
        <f t="shared" si="118"/>
        <v>0</v>
      </c>
      <c r="X380" s="199"/>
      <c r="Y380" s="199"/>
      <c r="Z380" s="152" t="str">
        <f t="shared" si="128"/>
        <v/>
      </c>
      <c r="AA380" s="150">
        <f t="shared" si="133"/>
        <v>0</v>
      </c>
      <c r="AB380" s="151">
        <f t="shared" si="134"/>
        <v>0</v>
      </c>
      <c r="AC380" s="199"/>
      <c r="AD380" s="199"/>
      <c r="AE380" s="151">
        <f t="shared" si="135"/>
        <v>0</v>
      </c>
      <c r="AF380" s="202"/>
      <c r="AG380" s="333"/>
      <c r="AH380" s="202"/>
      <c r="AI380" s="333"/>
      <c r="AJ380" s="202"/>
      <c r="AK380" s="333"/>
      <c r="AL380" s="151">
        <f t="shared" si="136"/>
        <v>0</v>
      </c>
      <c r="AM380" s="199"/>
      <c r="AN380" s="199"/>
      <c r="AO380" s="167">
        <f t="shared" si="119"/>
        <v>0</v>
      </c>
      <c r="AP380" s="167">
        <f t="shared" si="120"/>
        <v>0</v>
      </c>
      <c r="AQ380" s="152" t="str">
        <f t="shared" si="116"/>
        <v/>
      </c>
      <c r="AR380" s="207">
        <f t="shared" si="117"/>
        <v>0</v>
      </c>
      <c r="AS380" s="167">
        <f t="shared" si="129"/>
        <v>0</v>
      </c>
      <c r="AT380" s="167">
        <f>IFERROR((AR380/SUM('4_Структура пл.соб.'!$F$4:$F$6))*100,0)</f>
        <v>0</v>
      </c>
      <c r="AU380" s="207">
        <f>IFERROR(AF380+(SUM($AC380:$AD380)/100*($AE$14/$AB$14*100))/'4_Структура пл.соб.'!$B$7*'4_Структура пл.соб.'!$B$4,0)</f>
        <v>0</v>
      </c>
      <c r="AV380" s="167">
        <f>IFERROR(AU380/'5_Розрахунок тарифів'!$H$7,0)</f>
        <v>0</v>
      </c>
      <c r="AW380" s="167">
        <f>IFERROR((AU380/SUM('4_Структура пл.соб.'!$F$4:$F$6))*100,0)</f>
        <v>0</v>
      </c>
      <c r="AX380" s="207">
        <f>IFERROR(AH380+(SUM($AC380:$AD380)/100*($AE$14/$AB$14*100))/'4_Структура пл.соб.'!$B$7*'4_Структура пл.соб.'!$B$5,0)</f>
        <v>0</v>
      </c>
      <c r="AY380" s="167">
        <f>IFERROR(AX380/'5_Розрахунок тарифів'!$L$7,0)</f>
        <v>0</v>
      </c>
      <c r="AZ380" s="167">
        <f>IFERROR((AX380/SUM('4_Структура пл.соб.'!$F$4:$F$6))*100,0)</f>
        <v>0</v>
      </c>
      <c r="BA380" s="207">
        <f>IFERROR(AJ380+(SUM($AC380:$AD380)/100*($AE$14/$AB$14*100))/'4_Структура пл.соб.'!$B$7*'4_Структура пл.соб.'!$B$6,0)</f>
        <v>0</v>
      </c>
      <c r="BB380" s="167">
        <f>IFERROR(BA380/'5_Розрахунок тарифів'!$P$7,0)</f>
        <v>0</v>
      </c>
      <c r="BC380" s="167">
        <f>IFERROR((BA380/SUM('4_Структура пл.соб.'!$F$4:$F$6))*100,0)</f>
        <v>0</v>
      </c>
      <c r="BD380" s="167">
        <f t="shared" si="130"/>
        <v>0</v>
      </c>
      <c r="BE380" s="167">
        <f t="shared" si="131"/>
        <v>0</v>
      </c>
      <c r="BF380" s="203"/>
      <c r="BG380" s="203"/>
    </row>
    <row r="381" spans="1:59" s="118" customFormat="1" x14ac:dyDescent="0.25">
      <c r="A381" s="128" t="str">
        <f>IF(ISBLANK(B381),"",COUNTA($B$11:B381))</f>
        <v/>
      </c>
      <c r="B381" s="200"/>
      <c r="C381" s="150">
        <f t="shared" si="121"/>
        <v>0</v>
      </c>
      <c r="D381" s="151">
        <f t="shared" si="122"/>
        <v>0</v>
      </c>
      <c r="E381" s="199"/>
      <c r="F381" s="199"/>
      <c r="G381" s="151">
        <f t="shared" si="123"/>
        <v>0</v>
      </c>
      <c r="H381" s="199"/>
      <c r="I381" s="199"/>
      <c r="J381" s="199"/>
      <c r="K381" s="151">
        <f t="shared" si="132"/>
        <v>0</v>
      </c>
      <c r="L381" s="199"/>
      <c r="M381" s="199"/>
      <c r="N381" s="152" t="str">
        <f t="shared" si="124"/>
        <v/>
      </c>
      <c r="O381" s="150">
        <f t="shared" si="125"/>
        <v>0</v>
      </c>
      <c r="P381" s="151">
        <f t="shared" si="126"/>
        <v>0</v>
      </c>
      <c r="Q381" s="199"/>
      <c r="R381" s="199"/>
      <c r="S381" s="151">
        <f t="shared" si="127"/>
        <v>0</v>
      </c>
      <c r="T381" s="199"/>
      <c r="U381" s="199"/>
      <c r="V381" s="199"/>
      <c r="W381" s="151">
        <f t="shared" si="118"/>
        <v>0</v>
      </c>
      <c r="X381" s="199"/>
      <c r="Y381" s="199"/>
      <c r="Z381" s="152" t="str">
        <f t="shared" si="128"/>
        <v/>
      </c>
      <c r="AA381" s="150">
        <f t="shared" si="133"/>
        <v>0</v>
      </c>
      <c r="AB381" s="151">
        <f t="shared" si="134"/>
        <v>0</v>
      </c>
      <c r="AC381" s="199"/>
      <c r="AD381" s="199"/>
      <c r="AE381" s="151">
        <f t="shared" si="135"/>
        <v>0</v>
      </c>
      <c r="AF381" s="202"/>
      <c r="AG381" s="333"/>
      <c r="AH381" s="202"/>
      <c r="AI381" s="333"/>
      <c r="AJ381" s="202"/>
      <c r="AK381" s="333"/>
      <c r="AL381" s="151">
        <f t="shared" si="136"/>
        <v>0</v>
      </c>
      <c r="AM381" s="199"/>
      <c r="AN381" s="199"/>
      <c r="AO381" s="167">
        <f t="shared" si="119"/>
        <v>0</v>
      </c>
      <c r="AP381" s="167">
        <f t="shared" si="120"/>
        <v>0</v>
      </c>
      <c r="AQ381" s="152" t="str">
        <f t="shared" si="116"/>
        <v/>
      </c>
      <c r="AR381" s="207">
        <f t="shared" si="117"/>
        <v>0</v>
      </c>
      <c r="AS381" s="167">
        <f t="shared" si="129"/>
        <v>0</v>
      </c>
      <c r="AT381" s="167">
        <f>IFERROR((AR381/SUM('4_Структура пл.соб.'!$F$4:$F$6))*100,0)</f>
        <v>0</v>
      </c>
      <c r="AU381" s="207">
        <f>IFERROR(AF381+(SUM($AC381:$AD381)/100*($AE$14/$AB$14*100))/'4_Структура пл.соб.'!$B$7*'4_Структура пл.соб.'!$B$4,0)</f>
        <v>0</v>
      </c>
      <c r="AV381" s="167">
        <f>IFERROR(AU381/'5_Розрахунок тарифів'!$H$7,0)</f>
        <v>0</v>
      </c>
      <c r="AW381" s="167">
        <f>IFERROR((AU381/SUM('4_Структура пл.соб.'!$F$4:$F$6))*100,0)</f>
        <v>0</v>
      </c>
      <c r="AX381" s="207">
        <f>IFERROR(AH381+(SUM($AC381:$AD381)/100*($AE$14/$AB$14*100))/'4_Структура пл.соб.'!$B$7*'4_Структура пл.соб.'!$B$5,0)</f>
        <v>0</v>
      </c>
      <c r="AY381" s="167">
        <f>IFERROR(AX381/'5_Розрахунок тарифів'!$L$7,0)</f>
        <v>0</v>
      </c>
      <c r="AZ381" s="167">
        <f>IFERROR((AX381/SUM('4_Структура пл.соб.'!$F$4:$F$6))*100,0)</f>
        <v>0</v>
      </c>
      <c r="BA381" s="207">
        <f>IFERROR(AJ381+(SUM($AC381:$AD381)/100*($AE$14/$AB$14*100))/'4_Структура пл.соб.'!$B$7*'4_Структура пл.соб.'!$B$6,0)</f>
        <v>0</v>
      </c>
      <c r="BB381" s="167">
        <f>IFERROR(BA381/'5_Розрахунок тарифів'!$P$7,0)</f>
        <v>0</v>
      </c>
      <c r="BC381" s="167">
        <f>IFERROR((BA381/SUM('4_Структура пл.соб.'!$F$4:$F$6))*100,0)</f>
        <v>0</v>
      </c>
      <c r="BD381" s="167">
        <f t="shared" si="130"/>
        <v>0</v>
      </c>
      <c r="BE381" s="167">
        <f t="shared" si="131"/>
        <v>0</v>
      </c>
      <c r="BF381" s="203"/>
      <c r="BG381" s="203"/>
    </row>
    <row r="382" spans="1:59" s="118" customFormat="1" x14ac:dyDescent="0.25">
      <c r="A382" s="128" t="str">
        <f>IF(ISBLANK(B382),"",COUNTA($B$11:B382))</f>
        <v/>
      </c>
      <c r="B382" s="200"/>
      <c r="C382" s="150">
        <f t="shared" si="121"/>
        <v>0</v>
      </c>
      <c r="D382" s="151">
        <f t="shared" si="122"/>
        <v>0</v>
      </c>
      <c r="E382" s="199"/>
      <c r="F382" s="199"/>
      <c r="G382" s="151">
        <f t="shared" si="123"/>
        <v>0</v>
      </c>
      <c r="H382" s="199"/>
      <c r="I382" s="199"/>
      <c r="J382" s="199"/>
      <c r="K382" s="151">
        <f t="shared" si="132"/>
        <v>0</v>
      </c>
      <c r="L382" s="199"/>
      <c r="M382" s="199"/>
      <c r="N382" s="152" t="str">
        <f t="shared" si="124"/>
        <v/>
      </c>
      <c r="O382" s="150">
        <f t="shared" si="125"/>
        <v>0</v>
      </c>
      <c r="P382" s="151">
        <f t="shared" si="126"/>
        <v>0</v>
      </c>
      <c r="Q382" s="199"/>
      <c r="R382" s="199"/>
      <c r="S382" s="151">
        <f t="shared" si="127"/>
        <v>0</v>
      </c>
      <c r="T382" s="199"/>
      <c r="U382" s="199"/>
      <c r="V382" s="199"/>
      <c r="W382" s="151">
        <f t="shared" si="118"/>
        <v>0</v>
      </c>
      <c r="X382" s="199"/>
      <c r="Y382" s="199"/>
      <c r="Z382" s="152" t="str">
        <f t="shared" si="128"/>
        <v/>
      </c>
      <c r="AA382" s="150">
        <f t="shared" si="133"/>
        <v>0</v>
      </c>
      <c r="AB382" s="151">
        <f t="shared" si="134"/>
        <v>0</v>
      </c>
      <c r="AC382" s="199"/>
      <c r="AD382" s="199"/>
      <c r="AE382" s="151">
        <f t="shared" si="135"/>
        <v>0</v>
      </c>
      <c r="AF382" s="202"/>
      <c r="AG382" s="333"/>
      <c r="AH382" s="202"/>
      <c r="AI382" s="333"/>
      <c r="AJ382" s="202"/>
      <c r="AK382" s="333"/>
      <c r="AL382" s="151">
        <f t="shared" si="136"/>
        <v>0</v>
      </c>
      <c r="AM382" s="199"/>
      <c r="AN382" s="199"/>
      <c r="AO382" s="167">
        <f t="shared" si="119"/>
        <v>0</v>
      </c>
      <c r="AP382" s="167">
        <f t="shared" si="120"/>
        <v>0</v>
      </c>
      <c r="AQ382" s="152" t="str">
        <f t="shared" si="116"/>
        <v/>
      </c>
      <c r="AR382" s="207">
        <f t="shared" si="117"/>
        <v>0</v>
      </c>
      <c r="AS382" s="167">
        <f t="shared" si="129"/>
        <v>0</v>
      </c>
      <c r="AT382" s="167">
        <f>IFERROR((AR382/SUM('4_Структура пл.соб.'!$F$4:$F$6))*100,0)</f>
        <v>0</v>
      </c>
      <c r="AU382" s="207">
        <f>IFERROR(AF382+(SUM($AC382:$AD382)/100*($AE$14/$AB$14*100))/'4_Структура пл.соб.'!$B$7*'4_Структура пл.соб.'!$B$4,0)</f>
        <v>0</v>
      </c>
      <c r="AV382" s="167">
        <f>IFERROR(AU382/'5_Розрахунок тарифів'!$H$7,0)</f>
        <v>0</v>
      </c>
      <c r="AW382" s="167">
        <f>IFERROR((AU382/SUM('4_Структура пл.соб.'!$F$4:$F$6))*100,0)</f>
        <v>0</v>
      </c>
      <c r="AX382" s="207">
        <f>IFERROR(AH382+(SUM($AC382:$AD382)/100*($AE$14/$AB$14*100))/'4_Структура пл.соб.'!$B$7*'4_Структура пл.соб.'!$B$5,0)</f>
        <v>0</v>
      </c>
      <c r="AY382" s="167">
        <f>IFERROR(AX382/'5_Розрахунок тарифів'!$L$7,0)</f>
        <v>0</v>
      </c>
      <c r="AZ382" s="167">
        <f>IFERROR((AX382/SUM('4_Структура пл.соб.'!$F$4:$F$6))*100,0)</f>
        <v>0</v>
      </c>
      <c r="BA382" s="207">
        <f>IFERROR(AJ382+(SUM($AC382:$AD382)/100*($AE$14/$AB$14*100))/'4_Структура пл.соб.'!$B$7*'4_Структура пл.соб.'!$B$6,0)</f>
        <v>0</v>
      </c>
      <c r="BB382" s="167">
        <f>IFERROR(BA382/'5_Розрахунок тарифів'!$P$7,0)</f>
        <v>0</v>
      </c>
      <c r="BC382" s="167">
        <f>IFERROR((BA382/SUM('4_Структура пл.соб.'!$F$4:$F$6))*100,0)</f>
        <v>0</v>
      </c>
      <c r="BD382" s="167">
        <f t="shared" si="130"/>
        <v>0</v>
      </c>
      <c r="BE382" s="167">
        <f t="shared" si="131"/>
        <v>0</v>
      </c>
      <c r="BF382" s="203"/>
      <c r="BG382" s="203"/>
    </row>
    <row r="383" spans="1:59" s="118" customFormat="1" x14ac:dyDescent="0.25">
      <c r="A383" s="128" t="str">
        <f>IF(ISBLANK(B383),"",COUNTA($B$11:B383))</f>
        <v/>
      </c>
      <c r="B383" s="200"/>
      <c r="C383" s="150">
        <f t="shared" si="121"/>
        <v>0</v>
      </c>
      <c r="D383" s="151">
        <f t="shared" si="122"/>
        <v>0</v>
      </c>
      <c r="E383" s="199"/>
      <c r="F383" s="199"/>
      <c r="G383" s="151">
        <f t="shared" si="123"/>
        <v>0</v>
      </c>
      <c r="H383" s="199"/>
      <c r="I383" s="199"/>
      <c r="J383" s="199"/>
      <c r="K383" s="151">
        <f t="shared" si="132"/>
        <v>0</v>
      </c>
      <c r="L383" s="199"/>
      <c r="M383" s="199"/>
      <c r="N383" s="152" t="str">
        <f t="shared" si="124"/>
        <v/>
      </c>
      <c r="O383" s="150">
        <f t="shared" si="125"/>
        <v>0</v>
      </c>
      <c r="P383" s="151">
        <f t="shared" si="126"/>
        <v>0</v>
      </c>
      <c r="Q383" s="199"/>
      <c r="R383" s="199"/>
      <c r="S383" s="151">
        <f t="shared" si="127"/>
        <v>0</v>
      </c>
      <c r="T383" s="199"/>
      <c r="U383" s="199"/>
      <c r="V383" s="199"/>
      <c r="W383" s="151">
        <f t="shared" si="118"/>
        <v>0</v>
      </c>
      <c r="X383" s="199"/>
      <c r="Y383" s="199"/>
      <c r="Z383" s="152" t="str">
        <f t="shared" si="128"/>
        <v/>
      </c>
      <c r="AA383" s="150">
        <f t="shared" si="133"/>
        <v>0</v>
      </c>
      <c r="AB383" s="151">
        <f t="shared" si="134"/>
        <v>0</v>
      </c>
      <c r="AC383" s="199"/>
      <c r="AD383" s="199"/>
      <c r="AE383" s="151">
        <f t="shared" si="135"/>
        <v>0</v>
      </c>
      <c r="AF383" s="202"/>
      <c r="AG383" s="333"/>
      <c r="AH383" s="202"/>
      <c r="AI383" s="333"/>
      <c r="AJ383" s="202"/>
      <c r="AK383" s="333"/>
      <c r="AL383" s="151">
        <f t="shared" si="136"/>
        <v>0</v>
      </c>
      <c r="AM383" s="199"/>
      <c r="AN383" s="199"/>
      <c r="AO383" s="167">
        <f t="shared" si="119"/>
        <v>0</v>
      </c>
      <c r="AP383" s="167">
        <f t="shared" si="120"/>
        <v>0</v>
      </c>
      <c r="AQ383" s="152" t="str">
        <f t="shared" si="116"/>
        <v/>
      </c>
      <c r="AR383" s="207">
        <f t="shared" si="117"/>
        <v>0</v>
      </c>
      <c r="AS383" s="167">
        <f t="shared" si="129"/>
        <v>0</v>
      </c>
      <c r="AT383" s="167">
        <f>IFERROR((AR383/SUM('4_Структура пл.соб.'!$F$4:$F$6))*100,0)</f>
        <v>0</v>
      </c>
      <c r="AU383" s="207">
        <f>IFERROR(AF383+(SUM($AC383:$AD383)/100*($AE$14/$AB$14*100))/'4_Структура пл.соб.'!$B$7*'4_Структура пл.соб.'!$B$4,0)</f>
        <v>0</v>
      </c>
      <c r="AV383" s="167">
        <f>IFERROR(AU383/'5_Розрахунок тарифів'!$H$7,0)</f>
        <v>0</v>
      </c>
      <c r="AW383" s="167">
        <f>IFERROR((AU383/SUM('4_Структура пл.соб.'!$F$4:$F$6))*100,0)</f>
        <v>0</v>
      </c>
      <c r="AX383" s="207">
        <f>IFERROR(AH383+(SUM($AC383:$AD383)/100*($AE$14/$AB$14*100))/'4_Структура пл.соб.'!$B$7*'4_Структура пл.соб.'!$B$5,0)</f>
        <v>0</v>
      </c>
      <c r="AY383" s="167">
        <f>IFERROR(AX383/'5_Розрахунок тарифів'!$L$7,0)</f>
        <v>0</v>
      </c>
      <c r="AZ383" s="167">
        <f>IFERROR((AX383/SUM('4_Структура пл.соб.'!$F$4:$F$6))*100,0)</f>
        <v>0</v>
      </c>
      <c r="BA383" s="207">
        <f>IFERROR(AJ383+(SUM($AC383:$AD383)/100*($AE$14/$AB$14*100))/'4_Структура пл.соб.'!$B$7*'4_Структура пл.соб.'!$B$6,0)</f>
        <v>0</v>
      </c>
      <c r="BB383" s="167">
        <f>IFERROR(BA383/'5_Розрахунок тарифів'!$P$7,0)</f>
        <v>0</v>
      </c>
      <c r="BC383" s="167">
        <f>IFERROR((BA383/SUM('4_Структура пл.соб.'!$F$4:$F$6))*100,0)</f>
        <v>0</v>
      </c>
      <c r="BD383" s="167">
        <f t="shared" si="130"/>
        <v>0</v>
      </c>
      <c r="BE383" s="167">
        <f t="shared" si="131"/>
        <v>0</v>
      </c>
      <c r="BF383" s="203"/>
      <c r="BG383" s="203"/>
    </row>
    <row r="384" spans="1:59" s="118" customFormat="1" x14ac:dyDescent="0.25">
      <c r="A384" s="128" t="str">
        <f>IF(ISBLANK(B384),"",COUNTA($B$11:B384))</f>
        <v/>
      </c>
      <c r="B384" s="200"/>
      <c r="C384" s="150">
        <f t="shared" si="121"/>
        <v>0</v>
      </c>
      <c r="D384" s="151">
        <f t="shared" si="122"/>
        <v>0</v>
      </c>
      <c r="E384" s="199"/>
      <c r="F384" s="199"/>
      <c r="G384" s="151">
        <f t="shared" si="123"/>
        <v>0</v>
      </c>
      <c r="H384" s="199"/>
      <c r="I384" s="199"/>
      <c r="J384" s="199"/>
      <c r="K384" s="151">
        <f t="shared" si="132"/>
        <v>0</v>
      </c>
      <c r="L384" s="199"/>
      <c r="M384" s="199"/>
      <c r="N384" s="152" t="str">
        <f t="shared" si="124"/>
        <v/>
      </c>
      <c r="O384" s="150">
        <f t="shared" si="125"/>
        <v>0</v>
      </c>
      <c r="P384" s="151">
        <f t="shared" si="126"/>
        <v>0</v>
      </c>
      <c r="Q384" s="199"/>
      <c r="R384" s="199"/>
      <c r="S384" s="151">
        <f t="shared" si="127"/>
        <v>0</v>
      </c>
      <c r="T384" s="199"/>
      <c r="U384" s="199"/>
      <c r="V384" s="199"/>
      <c r="W384" s="151">
        <f t="shared" si="118"/>
        <v>0</v>
      </c>
      <c r="X384" s="199"/>
      <c r="Y384" s="199"/>
      <c r="Z384" s="152" t="str">
        <f t="shared" si="128"/>
        <v/>
      </c>
      <c r="AA384" s="150">
        <f t="shared" si="133"/>
        <v>0</v>
      </c>
      <c r="AB384" s="151">
        <f t="shared" si="134"/>
        <v>0</v>
      </c>
      <c r="AC384" s="199"/>
      <c r="AD384" s="199"/>
      <c r="AE384" s="151">
        <f t="shared" si="135"/>
        <v>0</v>
      </c>
      <c r="AF384" s="202"/>
      <c r="AG384" s="333"/>
      <c r="AH384" s="202"/>
      <c r="AI384" s="333"/>
      <c r="AJ384" s="202"/>
      <c r="AK384" s="333"/>
      <c r="AL384" s="151">
        <f t="shared" si="136"/>
        <v>0</v>
      </c>
      <c r="AM384" s="199"/>
      <c r="AN384" s="199"/>
      <c r="AO384" s="167">
        <f t="shared" si="119"/>
        <v>0</v>
      </c>
      <c r="AP384" s="167">
        <f t="shared" si="120"/>
        <v>0</v>
      </c>
      <c r="AQ384" s="152" t="str">
        <f t="shared" si="116"/>
        <v/>
      </c>
      <c r="AR384" s="207">
        <f t="shared" si="117"/>
        <v>0</v>
      </c>
      <c r="AS384" s="167">
        <f t="shared" si="129"/>
        <v>0</v>
      </c>
      <c r="AT384" s="167">
        <f>IFERROR((AR384/SUM('4_Структура пл.соб.'!$F$4:$F$6))*100,0)</f>
        <v>0</v>
      </c>
      <c r="AU384" s="207">
        <f>IFERROR(AF384+(SUM($AC384:$AD384)/100*($AE$14/$AB$14*100))/'4_Структура пл.соб.'!$B$7*'4_Структура пл.соб.'!$B$4,0)</f>
        <v>0</v>
      </c>
      <c r="AV384" s="167">
        <f>IFERROR(AU384/'5_Розрахунок тарифів'!$H$7,0)</f>
        <v>0</v>
      </c>
      <c r="AW384" s="167">
        <f>IFERROR((AU384/SUM('4_Структура пл.соб.'!$F$4:$F$6))*100,0)</f>
        <v>0</v>
      </c>
      <c r="AX384" s="207">
        <f>IFERROR(AH384+(SUM($AC384:$AD384)/100*($AE$14/$AB$14*100))/'4_Структура пл.соб.'!$B$7*'4_Структура пл.соб.'!$B$5,0)</f>
        <v>0</v>
      </c>
      <c r="AY384" s="167">
        <f>IFERROR(AX384/'5_Розрахунок тарифів'!$L$7,0)</f>
        <v>0</v>
      </c>
      <c r="AZ384" s="167">
        <f>IFERROR((AX384/SUM('4_Структура пл.соб.'!$F$4:$F$6))*100,0)</f>
        <v>0</v>
      </c>
      <c r="BA384" s="207">
        <f>IFERROR(AJ384+(SUM($AC384:$AD384)/100*($AE$14/$AB$14*100))/'4_Структура пл.соб.'!$B$7*'4_Структура пл.соб.'!$B$6,0)</f>
        <v>0</v>
      </c>
      <c r="BB384" s="167">
        <f>IFERROR(BA384/'5_Розрахунок тарифів'!$P$7,0)</f>
        <v>0</v>
      </c>
      <c r="BC384" s="167">
        <f>IFERROR((BA384/SUM('4_Структура пл.соб.'!$F$4:$F$6))*100,0)</f>
        <v>0</v>
      </c>
      <c r="BD384" s="167">
        <f t="shared" si="130"/>
        <v>0</v>
      </c>
      <c r="BE384" s="167">
        <f t="shared" si="131"/>
        <v>0</v>
      </c>
      <c r="BF384" s="203"/>
      <c r="BG384" s="203"/>
    </row>
    <row r="385" spans="1:59" s="118" customFormat="1" x14ac:dyDescent="0.25">
      <c r="A385" s="128" t="str">
        <f>IF(ISBLANK(B385),"",COUNTA($B$11:B385))</f>
        <v/>
      </c>
      <c r="B385" s="200"/>
      <c r="C385" s="150">
        <f t="shared" si="121"/>
        <v>0</v>
      </c>
      <c r="D385" s="151">
        <f t="shared" si="122"/>
        <v>0</v>
      </c>
      <c r="E385" s="199"/>
      <c r="F385" s="199"/>
      <c r="G385" s="151">
        <f t="shared" si="123"/>
        <v>0</v>
      </c>
      <c r="H385" s="199"/>
      <c r="I385" s="199"/>
      <c r="J385" s="199"/>
      <c r="K385" s="151">
        <f t="shared" si="132"/>
        <v>0</v>
      </c>
      <c r="L385" s="199"/>
      <c r="M385" s="199"/>
      <c r="N385" s="152" t="str">
        <f t="shared" si="124"/>
        <v/>
      </c>
      <c r="O385" s="150">
        <f t="shared" si="125"/>
        <v>0</v>
      </c>
      <c r="P385" s="151">
        <f t="shared" si="126"/>
        <v>0</v>
      </c>
      <c r="Q385" s="199"/>
      <c r="R385" s="199"/>
      <c r="S385" s="151">
        <f t="shared" si="127"/>
        <v>0</v>
      </c>
      <c r="T385" s="199"/>
      <c r="U385" s="199"/>
      <c r="V385" s="199"/>
      <c r="W385" s="151">
        <f t="shared" si="118"/>
        <v>0</v>
      </c>
      <c r="X385" s="199"/>
      <c r="Y385" s="199"/>
      <c r="Z385" s="152" t="str">
        <f t="shared" si="128"/>
        <v/>
      </c>
      <c r="AA385" s="150">
        <f t="shared" si="133"/>
        <v>0</v>
      </c>
      <c r="AB385" s="151">
        <f t="shared" si="134"/>
        <v>0</v>
      </c>
      <c r="AC385" s="199"/>
      <c r="AD385" s="199"/>
      <c r="AE385" s="151">
        <f t="shared" si="135"/>
        <v>0</v>
      </c>
      <c r="AF385" s="202"/>
      <c r="AG385" s="333"/>
      <c r="AH385" s="202"/>
      <c r="AI385" s="333"/>
      <c r="AJ385" s="202"/>
      <c r="AK385" s="333"/>
      <c r="AL385" s="151">
        <f t="shared" si="136"/>
        <v>0</v>
      </c>
      <c r="AM385" s="199"/>
      <c r="AN385" s="199"/>
      <c r="AO385" s="167">
        <f t="shared" si="119"/>
        <v>0</v>
      </c>
      <c r="AP385" s="167">
        <f t="shared" si="120"/>
        <v>0</v>
      </c>
      <c r="AQ385" s="152" t="str">
        <f t="shared" si="116"/>
        <v/>
      </c>
      <c r="AR385" s="207">
        <f t="shared" si="117"/>
        <v>0</v>
      </c>
      <c r="AS385" s="167">
        <f t="shared" si="129"/>
        <v>0</v>
      </c>
      <c r="AT385" s="167">
        <f>IFERROR((AR385/SUM('4_Структура пл.соб.'!$F$4:$F$6))*100,0)</f>
        <v>0</v>
      </c>
      <c r="AU385" s="207">
        <f>IFERROR(AF385+(SUM($AC385:$AD385)/100*($AE$14/$AB$14*100))/'4_Структура пл.соб.'!$B$7*'4_Структура пл.соб.'!$B$4,0)</f>
        <v>0</v>
      </c>
      <c r="AV385" s="167">
        <f>IFERROR(AU385/'5_Розрахунок тарифів'!$H$7,0)</f>
        <v>0</v>
      </c>
      <c r="AW385" s="167">
        <f>IFERROR((AU385/SUM('4_Структура пл.соб.'!$F$4:$F$6))*100,0)</f>
        <v>0</v>
      </c>
      <c r="AX385" s="207">
        <f>IFERROR(AH385+(SUM($AC385:$AD385)/100*($AE$14/$AB$14*100))/'4_Структура пл.соб.'!$B$7*'4_Структура пл.соб.'!$B$5,0)</f>
        <v>0</v>
      </c>
      <c r="AY385" s="167">
        <f>IFERROR(AX385/'5_Розрахунок тарифів'!$L$7,0)</f>
        <v>0</v>
      </c>
      <c r="AZ385" s="167">
        <f>IFERROR((AX385/SUM('4_Структура пл.соб.'!$F$4:$F$6))*100,0)</f>
        <v>0</v>
      </c>
      <c r="BA385" s="207">
        <f>IFERROR(AJ385+(SUM($AC385:$AD385)/100*($AE$14/$AB$14*100))/'4_Структура пл.соб.'!$B$7*'4_Структура пл.соб.'!$B$6,0)</f>
        <v>0</v>
      </c>
      <c r="BB385" s="167">
        <f>IFERROR(BA385/'5_Розрахунок тарифів'!$P$7,0)</f>
        <v>0</v>
      </c>
      <c r="BC385" s="167">
        <f>IFERROR((BA385/SUM('4_Структура пл.соб.'!$F$4:$F$6))*100,0)</f>
        <v>0</v>
      </c>
      <c r="BD385" s="167">
        <f t="shared" si="130"/>
        <v>0</v>
      </c>
      <c r="BE385" s="167">
        <f t="shared" si="131"/>
        <v>0</v>
      </c>
      <c r="BF385" s="203"/>
      <c r="BG385" s="203"/>
    </row>
    <row r="386" spans="1:59" s="118" customFormat="1" x14ac:dyDescent="0.25">
      <c r="A386" s="128" t="str">
        <f>IF(ISBLANK(B386),"",COUNTA($B$11:B386))</f>
        <v/>
      </c>
      <c r="B386" s="200"/>
      <c r="C386" s="150">
        <f t="shared" si="121"/>
        <v>0</v>
      </c>
      <c r="D386" s="151">
        <f t="shared" si="122"/>
        <v>0</v>
      </c>
      <c r="E386" s="199"/>
      <c r="F386" s="199"/>
      <c r="G386" s="151">
        <f t="shared" si="123"/>
        <v>0</v>
      </c>
      <c r="H386" s="199"/>
      <c r="I386" s="199"/>
      <c r="J386" s="199"/>
      <c r="K386" s="151">
        <f t="shared" si="132"/>
        <v>0</v>
      </c>
      <c r="L386" s="199"/>
      <c r="M386" s="199"/>
      <c r="N386" s="152" t="str">
        <f t="shared" si="124"/>
        <v/>
      </c>
      <c r="O386" s="150">
        <f t="shared" si="125"/>
        <v>0</v>
      </c>
      <c r="P386" s="151">
        <f t="shared" si="126"/>
        <v>0</v>
      </c>
      <c r="Q386" s="199"/>
      <c r="R386" s="199"/>
      <c r="S386" s="151">
        <f t="shared" si="127"/>
        <v>0</v>
      </c>
      <c r="T386" s="199"/>
      <c r="U386" s="199"/>
      <c r="V386" s="199"/>
      <c r="W386" s="151">
        <f t="shared" si="118"/>
        <v>0</v>
      </c>
      <c r="X386" s="199"/>
      <c r="Y386" s="199"/>
      <c r="Z386" s="152" t="str">
        <f t="shared" si="128"/>
        <v/>
      </c>
      <c r="AA386" s="150">
        <f t="shared" si="133"/>
        <v>0</v>
      </c>
      <c r="AB386" s="151">
        <f t="shared" si="134"/>
        <v>0</v>
      </c>
      <c r="AC386" s="199"/>
      <c r="AD386" s="199"/>
      <c r="AE386" s="151">
        <f t="shared" si="135"/>
        <v>0</v>
      </c>
      <c r="AF386" s="202"/>
      <c r="AG386" s="333"/>
      <c r="AH386" s="202"/>
      <c r="AI386" s="333"/>
      <c r="AJ386" s="202"/>
      <c r="AK386" s="333"/>
      <c r="AL386" s="151">
        <f t="shared" si="136"/>
        <v>0</v>
      </c>
      <c r="AM386" s="199"/>
      <c r="AN386" s="199"/>
      <c r="AO386" s="167">
        <f t="shared" si="119"/>
        <v>0</v>
      </c>
      <c r="AP386" s="167">
        <f t="shared" si="120"/>
        <v>0</v>
      </c>
      <c r="AQ386" s="152" t="str">
        <f t="shared" si="116"/>
        <v/>
      </c>
      <c r="AR386" s="207">
        <f t="shared" si="117"/>
        <v>0</v>
      </c>
      <c r="AS386" s="167">
        <f t="shared" si="129"/>
        <v>0</v>
      </c>
      <c r="AT386" s="167">
        <f>IFERROR((AR386/SUM('4_Структура пл.соб.'!$F$4:$F$6))*100,0)</f>
        <v>0</v>
      </c>
      <c r="AU386" s="207">
        <f>IFERROR(AF386+(SUM($AC386:$AD386)/100*($AE$14/$AB$14*100))/'4_Структура пл.соб.'!$B$7*'4_Структура пл.соб.'!$B$4,0)</f>
        <v>0</v>
      </c>
      <c r="AV386" s="167">
        <f>IFERROR(AU386/'5_Розрахунок тарифів'!$H$7,0)</f>
        <v>0</v>
      </c>
      <c r="AW386" s="167">
        <f>IFERROR((AU386/SUM('4_Структура пл.соб.'!$F$4:$F$6))*100,0)</f>
        <v>0</v>
      </c>
      <c r="AX386" s="207">
        <f>IFERROR(AH386+(SUM($AC386:$AD386)/100*($AE$14/$AB$14*100))/'4_Структура пл.соб.'!$B$7*'4_Структура пл.соб.'!$B$5,0)</f>
        <v>0</v>
      </c>
      <c r="AY386" s="167">
        <f>IFERROR(AX386/'5_Розрахунок тарифів'!$L$7,0)</f>
        <v>0</v>
      </c>
      <c r="AZ386" s="167">
        <f>IFERROR((AX386/SUM('4_Структура пл.соб.'!$F$4:$F$6))*100,0)</f>
        <v>0</v>
      </c>
      <c r="BA386" s="207">
        <f>IFERROR(AJ386+(SUM($AC386:$AD386)/100*($AE$14/$AB$14*100))/'4_Структура пл.соб.'!$B$7*'4_Структура пл.соб.'!$B$6,0)</f>
        <v>0</v>
      </c>
      <c r="BB386" s="167">
        <f>IFERROR(BA386/'5_Розрахунок тарифів'!$P$7,0)</f>
        <v>0</v>
      </c>
      <c r="BC386" s="167">
        <f>IFERROR((BA386/SUM('4_Структура пл.соб.'!$F$4:$F$6))*100,0)</f>
        <v>0</v>
      </c>
      <c r="BD386" s="167">
        <f t="shared" si="130"/>
        <v>0</v>
      </c>
      <c r="BE386" s="167">
        <f t="shared" si="131"/>
        <v>0</v>
      </c>
      <c r="BF386" s="203"/>
      <c r="BG386" s="203"/>
    </row>
    <row r="387" spans="1:59" s="118" customFormat="1" x14ac:dyDescent="0.25">
      <c r="A387" s="128" t="str">
        <f>IF(ISBLANK(B387),"",COUNTA($B$11:B387))</f>
        <v/>
      </c>
      <c r="B387" s="200"/>
      <c r="C387" s="150">
        <f t="shared" si="121"/>
        <v>0</v>
      </c>
      <c r="D387" s="151">
        <f t="shared" si="122"/>
        <v>0</v>
      </c>
      <c r="E387" s="199"/>
      <c r="F387" s="199"/>
      <c r="G387" s="151">
        <f t="shared" si="123"/>
        <v>0</v>
      </c>
      <c r="H387" s="199"/>
      <c r="I387" s="199"/>
      <c r="J387" s="199"/>
      <c r="K387" s="151">
        <f t="shared" si="132"/>
        <v>0</v>
      </c>
      <c r="L387" s="199"/>
      <c r="M387" s="199"/>
      <c r="N387" s="152" t="str">
        <f t="shared" si="124"/>
        <v/>
      </c>
      <c r="O387" s="150">
        <f t="shared" si="125"/>
        <v>0</v>
      </c>
      <c r="P387" s="151">
        <f t="shared" si="126"/>
        <v>0</v>
      </c>
      <c r="Q387" s="199"/>
      <c r="R387" s="199"/>
      <c r="S387" s="151">
        <f t="shared" si="127"/>
        <v>0</v>
      </c>
      <c r="T387" s="199"/>
      <c r="U387" s="199"/>
      <c r="V387" s="199"/>
      <c r="W387" s="151">
        <f t="shared" si="118"/>
        <v>0</v>
      </c>
      <c r="X387" s="199"/>
      <c r="Y387" s="199"/>
      <c r="Z387" s="152" t="str">
        <f t="shared" si="128"/>
        <v/>
      </c>
      <c r="AA387" s="150">
        <f t="shared" si="133"/>
        <v>0</v>
      </c>
      <c r="AB387" s="151">
        <f t="shared" si="134"/>
        <v>0</v>
      </c>
      <c r="AC387" s="199"/>
      <c r="AD387" s="199"/>
      <c r="AE387" s="151">
        <f t="shared" si="135"/>
        <v>0</v>
      </c>
      <c r="AF387" s="202"/>
      <c r="AG387" s="333"/>
      <c r="AH387" s="202"/>
      <c r="AI387" s="333"/>
      <c r="AJ387" s="202"/>
      <c r="AK387" s="333"/>
      <c r="AL387" s="151">
        <f t="shared" si="136"/>
        <v>0</v>
      </c>
      <c r="AM387" s="199"/>
      <c r="AN387" s="199"/>
      <c r="AO387" s="167">
        <f t="shared" si="119"/>
        <v>0</v>
      </c>
      <c r="AP387" s="167">
        <f t="shared" si="120"/>
        <v>0</v>
      </c>
      <c r="AQ387" s="152" t="str">
        <f t="shared" si="116"/>
        <v/>
      </c>
      <c r="AR387" s="207">
        <f t="shared" si="117"/>
        <v>0</v>
      </c>
      <c r="AS387" s="167">
        <f t="shared" si="129"/>
        <v>0</v>
      </c>
      <c r="AT387" s="167">
        <f>IFERROR((AR387/SUM('4_Структура пл.соб.'!$F$4:$F$6))*100,0)</f>
        <v>0</v>
      </c>
      <c r="AU387" s="207">
        <f>IFERROR(AF387+(SUM($AC387:$AD387)/100*($AE$14/$AB$14*100))/'4_Структура пл.соб.'!$B$7*'4_Структура пл.соб.'!$B$4,0)</f>
        <v>0</v>
      </c>
      <c r="AV387" s="167">
        <f>IFERROR(AU387/'5_Розрахунок тарифів'!$H$7,0)</f>
        <v>0</v>
      </c>
      <c r="AW387" s="167">
        <f>IFERROR((AU387/SUM('4_Структура пл.соб.'!$F$4:$F$6))*100,0)</f>
        <v>0</v>
      </c>
      <c r="AX387" s="207">
        <f>IFERROR(AH387+(SUM($AC387:$AD387)/100*($AE$14/$AB$14*100))/'4_Структура пл.соб.'!$B$7*'4_Структура пл.соб.'!$B$5,0)</f>
        <v>0</v>
      </c>
      <c r="AY387" s="167">
        <f>IFERROR(AX387/'5_Розрахунок тарифів'!$L$7,0)</f>
        <v>0</v>
      </c>
      <c r="AZ387" s="167">
        <f>IFERROR((AX387/SUM('4_Структура пл.соб.'!$F$4:$F$6))*100,0)</f>
        <v>0</v>
      </c>
      <c r="BA387" s="207">
        <f>IFERROR(AJ387+(SUM($AC387:$AD387)/100*($AE$14/$AB$14*100))/'4_Структура пл.соб.'!$B$7*'4_Структура пл.соб.'!$B$6,0)</f>
        <v>0</v>
      </c>
      <c r="BB387" s="167">
        <f>IFERROR(BA387/'5_Розрахунок тарифів'!$P$7,0)</f>
        <v>0</v>
      </c>
      <c r="BC387" s="167">
        <f>IFERROR((BA387/SUM('4_Структура пл.соб.'!$F$4:$F$6))*100,0)</f>
        <v>0</v>
      </c>
      <c r="BD387" s="167">
        <f t="shared" si="130"/>
        <v>0</v>
      </c>
      <c r="BE387" s="167">
        <f t="shared" si="131"/>
        <v>0</v>
      </c>
      <c r="BF387" s="203"/>
      <c r="BG387" s="203"/>
    </row>
    <row r="388" spans="1:59" s="118" customFormat="1" x14ac:dyDescent="0.25">
      <c r="A388" s="128" t="str">
        <f>IF(ISBLANK(B388),"",COUNTA($B$11:B388))</f>
        <v/>
      </c>
      <c r="B388" s="200"/>
      <c r="C388" s="150">
        <f t="shared" si="121"/>
        <v>0</v>
      </c>
      <c r="D388" s="151">
        <f t="shared" si="122"/>
        <v>0</v>
      </c>
      <c r="E388" s="199"/>
      <c r="F388" s="199"/>
      <c r="G388" s="151">
        <f t="shared" si="123"/>
        <v>0</v>
      </c>
      <c r="H388" s="199"/>
      <c r="I388" s="199"/>
      <c r="J388" s="199"/>
      <c r="K388" s="151">
        <f t="shared" si="132"/>
        <v>0</v>
      </c>
      <c r="L388" s="199"/>
      <c r="M388" s="199"/>
      <c r="N388" s="152" t="str">
        <f t="shared" si="124"/>
        <v/>
      </c>
      <c r="O388" s="150">
        <f t="shared" si="125"/>
        <v>0</v>
      </c>
      <c r="P388" s="151">
        <f t="shared" si="126"/>
        <v>0</v>
      </c>
      <c r="Q388" s="199"/>
      <c r="R388" s="199"/>
      <c r="S388" s="151">
        <f t="shared" si="127"/>
        <v>0</v>
      </c>
      <c r="T388" s="199"/>
      <c r="U388" s="199"/>
      <c r="V388" s="199"/>
      <c r="W388" s="151">
        <f t="shared" si="118"/>
        <v>0</v>
      </c>
      <c r="X388" s="199"/>
      <c r="Y388" s="199"/>
      <c r="Z388" s="152" t="str">
        <f t="shared" si="128"/>
        <v/>
      </c>
      <c r="AA388" s="150">
        <f t="shared" si="133"/>
        <v>0</v>
      </c>
      <c r="AB388" s="151">
        <f t="shared" si="134"/>
        <v>0</v>
      </c>
      <c r="AC388" s="199"/>
      <c r="AD388" s="199"/>
      <c r="AE388" s="151">
        <f t="shared" si="135"/>
        <v>0</v>
      </c>
      <c r="AF388" s="202"/>
      <c r="AG388" s="333"/>
      <c r="AH388" s="202"/>
      <c r="AI388" s="333"/>
      <c r="AJ388" s="202"/>
      <c r="AK388" s="333"/>
      <c r="AL388" s="151">
        <f t="shared" si="136"/>
        <v>0</v>
      </c>
      <c r="AM388" s="199"/>
      <c r="AN388" s="199"/>
      <c r="AO388" s="167">
        <f t="shared" si="119"/>
        <v>0</v>
      </c>
      <c r="AP388" s="167">
        <f t="shared" si="120"/>
        <v>0</v>
      </c>
      <c r="AQ388" s="152" t="str">
        <f t="shared" si="116"/>
        <v/>
      </c>
      <c r="AR388" s="207">
        <f t="shared" si="117"/>
        <v>0</v>
      </c>
      <c r="AS388" s="167">
        <f t="shared" si="129"/>
        <v>0</v>
      </c>
      <c r="AT388" s="167">
        <f>IFERROR((AR388/SUM('4_Структура пл.соб.'!$F$4:$F$6))*100,0)</f>
        <v>0</v>
      </c>
      <c r="AU388" s="207">
        <f>IFERROR(AF388+(SUM($AC388:$AD388)/100*($AE$14/$AB$14*100))/'4_Структура пл.соб.'!$B$7*'4_Структура пл.соб.'!$B$4,0)</f>
        <v>0</v>
      </c>
      <c r="AV388" s="167">
        <f>IFERROR(AU388/'5_Розрахунок тарифів'!$H$7,0)</f>
        <v>0</v>
      </c>
      <c r="AW388" s="167">
        <f>IFERROR((AU388/SUM('4_Структура пл.соб.'!$F$4:$F$6))*100,0)</f>
        <v>0</v>
      </c>
      <c r="AX388" s="207">
        <f>IFERROR(AH388+(SUM($AC388:$AD388)/100*($AE$14/$AB$14*100))/'4_Структура пл.соб.'!$B$7*'4_Структура пл.соб.'!$B$5,0)</f>
        <v>0</v>
      </c>
      <c r="AY388" s="167">
        <f>IFERROR(AX388/'5_Розрахунок тарифів'!$L$7,0)</f>
        <v>0</v>
      </c>
      <c r="AZ388" s="167">
        <f>IFERROR((AX388/SUM('4_Структура пл.соб.'!$F$4:$F$6))*100,0)</f>
        <v>0</v>
      </c>
      <c r="BA388" s="207">
        <f>IFERROR(AJ388+(SUM($AC388:$AD388)/100*($AE$14/$AB$14*100))/'4_Структура пл.соб.'!$B$7*'4_Структура пл.соб.'!$B$6,0)</f>
        <v>0</v>
      </c>
      <c r="BB388" s="167">
        <f>IFERROR(BA388/'5_Розрахунок тарифів'!$P$7,0)</f>
        <v>0</v>
      </c>
      <c r="BC388" s="167">
        <f>IFERROR((BA388/SUM('4_Структура пл.соб.'!$F$4:$F$6))*100,0)</f>
        <v>0</v>
      </c>
      <c r="BD388" s="167">
        <f t="shared" si="130"/>
        <v>0</v>
      </c>
      <c r="BE388" s="167">
        <f t="shared" si="131"/>
        <v>0</v>
      </c>
      <c r="BF388" s="203"/>
      <c r="BG388" s="203"/>
    </row>
    <row r="389" spans="1:59" s="118" customFormat="1" x14ac:dyDescent="0.25">
      <c r="A389" s="128" t="str">
        <f>IF(ISBLANK(B389),"",COUNTA($B$11:B389))</f>
        <v/>
      </c>
      <c r="B389" s="200"/>
      <c r="C389" s="150">
        <f t="shared" si="121"/>
        <v>0</v>
      </c>
      <c r="D389" s="151">
        <f t="shared" si="122"/>
        <v>0</v>
      </c>
      <c r="E389" s="199"/>
      <c r="F389" s="199"/>
      <c r="G389" s="151">
        <f t="shared" si="123"/>
        <v>0</v>
      </c>
      <c r="H389" s="199"/>
      <c r="I389" s="199"/>
      <c r="J389" s="199"/>
      <c r="K389" s="151">
        <f t="shared" si="132"/>
        <v>0</v>
      </c>
      <c r="L389" s="199"/>
      <c r="M389" s="199"/>
      <c r="N389" s="152" t="str">
        <f t="shared" si="124"/>
        <v/>
      </c>
      <c r="O389" s="150">
        <f t="shared" si="125"/>
        <v>0</v>
      </c>
      <c r="P389" s="151">
        <f t="shared" si="126"/>
        <v>0</v>
      </c>
      <c r="Q389" s="199"/>
      <c r="R389" s="199"/>
      <c r="S389" s="151">
        <f t="shared" si="127"/>
        <v>0</v>
      </c>
      <c r="T389" s="199"/>
      <c r="U389" s="199"/>
      <c r="V389" s="199"/>
      <c r="W389" s="151">
        <f t="shared" si="118"/>
        <v>0</v>
      </c>
      <c r="X389" s="199"/>
      <c r="Y389" s="199"/>
      <c r="Z389" s="152" t="str">
        <f t="shared" si="128"/>
        <v/>
      </c>
      <c r="AA389" s="150">
        <f t="shared" si="133"/>
        <v>0</v>
      </c>
      <c r="AB389" s="151">
        <f t="shared" si="134"/>
        <v>0</v>
      </c>
      <c r="AC389" s="199"/>
      <c r="AD389" s="199"/>
      <c r="AE389" s="151">
        <f t="shared" si="135"/>
        <v>0</v>
      </c>
      <c r="AF389" s="202"/>
      <c r="AG389" s="333"/>
      <c r="AH389" s="202"/>
      <c r="AI389" s="333"/>
      <c r="AJ389" s="202"/>
      <c r="AK389" s="333"/>
      <c r="AL389" s="151">
        <f t="shared" si="136"/>
        <v>0</v>
      </c>
      <c r="AM389" s="199"/>
      <c r="AN389" s="199"/>
      <c r="AO389" s="167">
        <f t="shared" si="119"/>
        <v>0</v>
      </c>
      <c r="AP389" s="167">
        <f t="shared" si="120"/>
        <v>0</v>
      </c>
      <c r="AQ389" s="152" t="str">
        <f t="shared" si="116"/>
        <v/>
      </c>
      <c r="AR389" s="207">
        <f t="shared" si="117"/>
        <v>0</v>
      </c>
      <c r="AS389" s="167">
        <f t="shared" si="129"/>
        <v>0</v>
      </c>
      <c r="AT389" s="167">
        <f>IFERROR((AR389/SUM('4_Структура пл.соб.'!$F$4:$F$6))*100,0)</f>
        <v>0</v>
      </c>
      <c r="AU389" s="207">
        <f>IFERROR(AF389+(SUM($AC389:$AD389)/100*($AE$14/$AB$14*100))/'4_Структура пл.соб.'!$B$7*'4_Структура пл.соб.'!$B$4,0)</f>
        <v>0</v>
      </c>
      <c r="AV389" s="167">
        <f>IFERROR(AU389/'5_Розрахунок тарифів'!$H$7,0)</f>
        <v>0</v>
      </c>
      <c r="AW389" s="167">
        <f>IFERROR((AU389/SUM('4_Структура пл.соб.'!$F$4:$F$6))*100,0)</f>
        <v>0</v>
      </c>
      <c r="AX389" s="207">
        <f>IFERROR(AH389+(SUM($AC389:$AD389)/100*($AE$14/$AB$14*100))/'4_Структура пл.соб.'!$B$7*'4_Структура пл.соб.'!$B$5,0)</f>
        <v>0</v>
      </c>
      <c r="AY389" s="167">
        <f>IFERROR(AX389/'5_Розрахунок тарифів'!$L$7,0)</f>
        <v>0</v>
      </c>
      <c r="AZ389" s="167">
        <f>IFERROR((AX389/SUM('4_Структура пл.соб.'!$F$4:$F$6))*100,0)</f>
        <v>0</v>
      </c>
      <c r="BA389" s="207">
        <f>IFERROR(AJ389+(SUM($AC389:$AD389)/100*($AE$14/$AB$14*100))/'4_Структура пл.соб.'!$B$7*'4_Структура пл.соб.'!$B$6,0)</f>
        <v>0</v>
      </c>
      <c r="BB389" s="167">
        <f>IFERROR(BA389/'5_Розрахунок тарифів'!$P$7,0)</f>
        <v>0</v>
      </c>
      <c r="BC389" s="167">
        <f>IFERROR((BA389/SUM('4_Структура пл.соб.'!$F$4:$F$6))*100,0)</f>
        <v>0</v>
      </c>
      <c r="BD389" s="167">
        <f t="shared" si="130"/>
        <v>0</v>
      </c>
      <c r="BE389" s="167">
        <f t="shared" si="131"/>
        <v>0</v>
      </c>
      <c r="BF389" s="203"/>
      <c r="BG389" s="203"/>
    </row>
    <row r="390" spans="1:59" s="118" customFormat="1" x14ac:dyDescent="0.25">
      <c r="A390" s="128" t="str">
        <f>IF(ISBLANK(B390),"",COUNTA($B$11:B390))</f>
        <v/>
      </c>
      <c r="B390" s="200"/>
      <c r="C390" s="150">
        <f t="shared" si="121"/>
        <v>0</v>
      </c>
      <c r="D390" s="151">
        <f t="shared" si="122"/>
        <v>0</v>
      </c>
      <c r="E390" s="199"/>
      <c r="F390" s="199"/>
      <c r="G390" s="151">
        <f t="shared" si="123"/>
        <v>0</v>
      </c>
      <c r="H390" s="199"/>
      <c r="I390" s="199"/>
      <c r="J390" s="199"/>
      <c r="K390" s="151">
        <f t="shared" si="132"/>
        <v>0</v>
      </c>
      <c r="L390" s="199"/>
      <c r="M390" s="199"/>
      <c r="N390" s="152" t="str">
        <f t="shared" si="124"/>
        <v/>
      </c>
      <c r="O390" s="150">
        <f t="shared" si="125"/>
        <v>0</v>
      </c>
      <c r="P390" s="151">
        <f t="shared" si="126"/>
        <v>0</v>
      </c>
      <c r="Q390" s="199"/>
      <c r="R390" s="199"/>
      <c r="S390" s="151">
        <f t="shared" si="127"/>
        <v>0</v>
      </c>
      <c r="T390" s="199"/>
      <c r="U390" s="199"/>
      <c r="V390" s="199"/>
      <c r="W390" s="151">
        <f t="shared" si="118"/>
        <v>0</v>
      </c>
      <c r="X390" s="199"/>
      <c r="Y390" s="199"/>
      <c r="Z390" s="152" t="str">
        <f t="shared" si="128"/>
        <v/>
      </c>
      <c r="AA390" s="150">
        <f t="shared" si="133"/>
        <v>0</v>
      </c>
      <c r="AB390" s="151">
        <f t="shared" si="134"/>
        <v>0</v>
      </c>
      <c r="AC390" s="199"/>
      <c r="AD390" s="199"/>
      <c r="AE390" s="151">
        <f t="shared" si="135"/>
        <v>0</v>
      </c>
      <c r="AF390" s="202"/>
      <c r="AG390" s="333"/>
      <c r="AH390" s="202"/>
      <c r="AI390" s="333"/>
      <c r="AJ390" s="202"/>
      <c r="AK390" s="333"/>
      <c r="AL390" s="151">
        <f t="shared" si="136"/>
        <v>0</v>
      </c>
      <c r="AM390" s="199"/>
      <c r="AN390" s="199"/>
      <c r="AO390" s="167">
        <f t="shared" si="119"/>
        <v>0</v>
      </c>
      <c r="AP390" s="167">
        <f t="shared" si="120"/>
        <v>0</v>
      </c>
      <c r="AQ390" s="152" t="str">
        <f t="shared" si="116"/>
        <v/>
      </c>
      <c r="AR390" s="207">
        <f t="shared" si="117"/>
        <v>0</v>
      </c>
      <c r="AS390" s="167">
        <f t="shared" si="129"/>
        <v>0</v>
      </c>
      <c r="AT390" s="167">
        <f>IFERROR((AR390/SUM('4_Структура пл.соб.'!$F$4:$F$6))*100,0)</f>
        <v>0</v>
      </c>
      <c r="AU390" s="207">
        <f>IFERROR(AF390+(SUM($AC390:$AD390)/100*($AE$14/$AB$14*100))/'4_Структура пл.соб.'!$B$7*'4_Структура пл.соб.'!$B$4,0)</f>
        <v>0</v>
      </c>
      <c r="AV390" s="167">
        <f>IFERROR(AU390/'5_Розрахунок тарифів'!$H$7,0)</f>
        <v>0</v>
      </c>
      <c r="AW390" s="167">
        <f>IFERROR((AU390/SUM('4_Структура пл.соб.'!$F$4:$F$6))*100,0)</f>
        <v>0</v>
      </c>
      <c r="AX390" s="207">
        <f>IFERROR(AH390+(SUM($AC390:$AD390)/100*($AE$14/$AB$14*100))/'4_Структура пл.соб.'!$B$7*'4_Структура пл.соб.'!$B$5,0)</f>
        <v>0</v>
      </c>
      <c r="AY390" s="167">
        <f>IFERROR(AX390/'5_Розрахунок тарифів'!$L$7,0)</f>
        <v>0</v>
      </c>
      <c r="AZ390" s="167">
        <f>IFERROR((AX390/SUM('4_Структура пл.соб.'!$F$4:$F$6))*100,0)</f>
        <v>0</v>
      </c>
      <c r="BA390" s="207">
        <f>IFERROR(AJ390+(SUM($AC390:$AD390)/100*($AE$14/$AB$14*100))/'4_Структура пл.соб.'!$B$7*'4_Структура пл.соб.'!$B$6,0)</f>
        <v>0</v>
      </c>
      <c r="BB390" s="167">
        <f>IFERROR(BA390/'5_Розрахунок тарифів'!$P$7,0)</f>
        <v>0</v>
      </c>
      <c r="BC390" s="167">
        <f>IFERROR((BA390/SUM('4_Структура пл.соб.'!$F$4:$F$6))*100,0)</f>
        <v>0</v>
      </c>
      <c r="BD390" s="167">
        <f t="shared" si="130"/>
        <v>0</v>
      </c>
      <c r="BE390" s="167">
        <f t="shared" si="131"/>
        <v>0</v>
      </c>
      <c r="BF390" s="203"/>
      <c r="BG390" s="203"/>
    </row>
    <row r="391" spans="1:59" s="118" customFormat="1" x14ac:dyDescent="0.25">
      <c r="A391" s="128" t="str">
        <f>IF(ISBLANK(B391),"",COUNTA($B$11:B391))</f>
        <v/>
      </c>
      <c r="B391" s="200"/>
      <c r="C391" s="150">
        <f t="shared" si="121"/>
        <v>0</v>
      </c>
      <c r="D391" s="151">
        <f t="shared" si="122"/>
        <v>0</v>
      </c>
      <c r="E391" s="199"/>
      <c r="F391" s="199"/>
      <c r="G391" s="151">
        <f t="shared" si="123"/>
        <v>0</v>
      </c>
      <c r="H391" s="199"/>
      <c r="I391" s="199"/>
      <c r="J391" s="199"/>
      <c r="K391" s="151">
        <f t="shared" si="132"/>
        <v>0</v>
      </c>
      <c r="L391" s="199"/>
      <c r="M391" s="199"/>
      <c r="N391" s="152" t="str">
        <f t="shared" si="124"/>
        <v/>
      </c>
      <c r="O391" s="150">
        <f t="shared" si="125"/>
        <v>0</v>
      </c>
      <c r="P391" s="151">
        <f t="shared" si="126"/>
        <v>0</v>
      </c>
      <c r="Q391" s="199"/>
      <c r="R391" s="199"/>
      <c r="S391" s="151">
        <f t="shared" si="127"/>
        <v>0</v>
      </c>
      <c r="T391" s="199"/>
      <c r="U391" s="199"/>
      <c r="V391" s="199"/>
      <c r="W391" s="151">
        <f t="shared" si="118"/>
        <v>0</v>
      </c>
      <c r="X391" s="199"/>
      <c r="Y391" s="199"/>
      <c r="Z391" s="152" t="str">
        <f t="shared" si="128"/>
        <v/>
      </c>
      <c r="AA391" s="150">
        <f t="shared" si="133"/>
        <v>0</v>
      </c>
      <c r="AB391" s="151">
        <f t="shared" si="134"/>
        <v>0</v>
      </c>
      <c r="AC391" s="199"/>
      <c r="AD391" s="199"/>
      <c r="AE391" s="151">
        <f t="shared" si="135"/>
        <v>0</v>
      </c>
      <c r="AF391" s="202"/>
      <c r="AG391" s="333"/>
      <c r="AH391" s="202"/>
      <c r="AI391" s="333"/>
      <c r="AJ391" s="202"/>
      <c r="AK391" s="333"/>
      <c r="AL391" s="151">
        <f t="shared" si="136"/>
        <v>0</v>
      </c>
      <c r="AM391" s="199"/>
      <c r="AN391" s="199"/>
      <c r="AO391" s="167">
        <f t="shared" si="119"/>
        <v>0</v>
      </c>
      <c r="AP391" s="167">
        <f t="shared" si="120"/>
        <v>0</v>
      </c>
      <c r="AQ391" s="152" t="str">
        <f t="shared" si="116"/>
        <v/>
      </c>
      <c r="AR391" s="207">
        <f t="shared" si="117"/>
        <v>0</v>
      </c>
      <c r="AS391" s="167">
        <f t="shared" si="129"/>
        <v>0</v>
      </c>
      <c r="AT391" s="167">
        <f>IFERROR((AR391/SUM('4_Структура пл.соб.'!$F$4:$F$6))*100,0)</f>
        <v>0</v>
      </c>
      <c r="AU391" s="207">
        <f>IFERROR(AF391+(SUM($AC391:$AD391)/100*($AE$14/$AB$14*100))/'4_Структура пл.соб.'!$B$7*'4_Структура пл.соб.'!$B$4,0)</f>
        <v>0</v>
      </c>
      <c r="AV391" s="167">
        <f>IFERROR(AU391/'5_Розрахунок тарифів'!$H$7,0)</f>
        <v>0</v>
      </c>
      <c r="AW391" s="167">
        <f>IFERROR((AU391/SUM('4_Структура пл.соб.'!$F$4:$F$6))*100,0)</f>
        <v>0</v>
      </c>
      <c r="AX391" s="207">
        <f>IFERROR(AH391+(SUM($AC391:$AD391)/100*($AE$14/$AB$14*100))/'4_Структура пл.соб.'!$B$7*'4_Структура пл.соб.'!$B$5,0)</f>
        <v>0</v>
      </c>
      <c r="AY391" s="167">
        <f>IFERROR(AX391/'5_Розрахунок тарифів'!$L$7,0)</f>
        <v>0</v>
      </c>
      <c r="AZ391" s="167">
        <f>IFERROR((AX391/SUM('4_Структура пл.соб.'!$F$4:$F$6))*100,0)</f>
        <v>0</v>
      </c>
      <c r="BA391" s="207">
        <f>IFERROR(AJ391+(SUM($AC391:$AD391)/100*($AE$14/$AB$14*100))/'4_Структура пл.соб.'!$B$7*'4_Структура пл.соб.'!$B$6,0)</f>
        <v>0</v>
      </c>
      <c r="BB391" s="167">
        <f>IFERROR(BA391/'5_Розрахунок тарифів'!$P$7,0)</f>
        <v>0</v>
      </c>
      <c r="BC391" s="167">
        <f>IFERROR((BA391/SUM('4_Структура пл.соб.'!$F$4:$F$6))*100,0)</f>
        <v>0</v>
      </c>
      <c r="BD391" s="167">
        <f t="shared" si="130"/>
        <v>0</v>
      </c>
      <c r="BE391" s="167">
        <f t="shared" si="131"/>
        <v>0</v>
      </c>
      <c r="BF391" s="203"/>
      <c r="BG391" s="203"/>
    </row>
    <row r="392" spans="1:59" s="118" customFormat="1" x14ac:dyDescent="0.25">
      <c r="A392" s="128" t="str">
        <f>IF(ISBLANK(B392),"",COUNTA($B$11:B392))</f>
        <v/>
      </c>
      <c r="B392" s="200"/>
      <c r="C392" s="150">
        <f t="shared" si="121"/>
        <v>0</v>
      </c>
      <c r="D392" s="151">
        <f t="shared" si="122"/>
        <v>0</v>
      </c>
      <c r="E392" s="199"/>
      <c r="F392" s="199"/>
      <c r="G392" s="151">
        <f t="shared" si="123"/>
        <v>0</v>
      </c>
      <c r="H392" s="199"/>
      <c r="I392" s="199"/>
      <c r="J392" s="199"/>
      <c r="K392" s="151">
        <f t="shared" si="132"/>
        <v>0</v>
      </c>
      <c r="L392" s="199"/>
      <c r="M392" s="199"/>
      <c r="N392" s="152" t="str">
        <f t="shared" si="124"/>
        <v/>
      </c>
      <c r="O392" s="150">
        <f t="shared" si="125"/>
        <v>0</v>
      </c>
      <c r="P392" s="151">
        <f t="shared" si="126"/>
        <v>0</v>
      </c>
      <c r="Q392" s="199"/>
      <c r="R392" s="199"/>
      <c r="S392" s="151">
        <f t="shared" si="127"/>
        <v>0</v>
      </c>
      <c r="T392" s="199"/>
      <c r="U392" s="199"/>
      <c r="V392" s="199"/>
      <c r="W392" s="151">
        <f t="shared" si="118"/>
        <v>0</v>
      </c>
      <c r="X392" s="199"/>
      <c r="Y392" s="199"/>
      <c r="Z392" s="152" t="str">
        <f t="shared" si="128"/>
        <v/>
      </c>
      <c r="AA392" s="150">
        <f t="shared" si="133"/>
        <v>0</v>
      </c>
      <c r="AB392" s="151">
        <f t="shared" si="134"/>
        <v>0</v>
      </c>
      <c r="AC392" s="199"/>
      <c r="AD392" s="199"/>
      <c r="AE392" s="151">
        <f t="shared" si="135"/>
        <v>0</v>
      </c>
      <c r="AF392" s="202"/>
      <c r="AG392" s="333"/>
      <c r="AH392" s="202"/>
      <c r="AI392" s="333"/>
      <c r="AJ392" s="202"/>
      <c r="AK392" s="333"/>
      <c r="AL392" s="151">
        <f t="shared" si="136"/>
        <v>0</v>
      </c>
      <c r="AM392" s="199"/>
      <c r="AN392" s="199"/>
      <c r="AO392" s="167">
        <f t="shared" si="119"/>
        <v>0</v>
      </c>
      <c r="AP392" s="167">
        <f t="shared" si="120"/>
        <v>0</v>
      </c>
      <c r="AQ392" s="152" t="str">
        <f t="shared" si="116"/>
        <v/>
      </c>
      <c r="AR392" s="207">
        <f t="shared" si="117"/>
        <v>0</v>
      </c>
      <c r="AS392" s="167">
        <f t="shared" si="129"/>
        <v>0</v>
      </c>
      <c r="AT392" s="167">
        <f>IFERROR((AR392/SUM('4_Структура пл.соб.'!$F$4:$F$6))*100,0)</f>
        <v>0</v>
      </c>
      <c r="AU392" s="207">
        <f>IFERROR(AF392+(SUM($AC392:$AD392)/100*($AE$14/$AB$14*100))/'4_Структура пл.соб.'!$B$7*'4_Структура пл.соб.'!$B$4,0)</f>
        <v>0</v>
      </c>
      <c r="AV392" s="167">
        <f>IFERROR(AU392/'5_Розрахунок тарифів'!$H$7,0)</f>
        <v>0</v>
      </c>
      <c r="AW392" s="167">
        <f>IFERROR((AU392/SUM('4_Структура пл.соб.'!$F$4:$F$6))*100,0)</f>
        <v>0</v>
      </c>
      <c r="AX392" s="207">
        <f>IFERROR(AH392+(SUM($AC392:$AD392)/100*($AE$14/$AB$14*100))/'4_Структура пл.соб.'!$B$7*'4_Структура пл.соб.'!$B$5,0)</f>
        <v>0</v>
      </c>
      <c r="AY392" s="167">
        <f>IFERROR(AX392/'5_Розрахунок тарифів'!$L$7,0)</f>
        <v>0</v>
      </c>
      <c r="AZ392" s="167">
        <f>IFERROR((AX392/SUM('4_Структура пл.соб.'!$F$4:$F$6))*100,0)</f>
        <v>0</v>
      </c>
      <c r="BA392" s="207">
        <f>IFERROR(AJ392+(SUM($AC392:$AD392)/100*($AE$14/$AB$14*100))/'4_Структура пл.соб.'!$B$7*'4_Структура пл.соб.'!$B$6,0)</f>
        <v>0</v>
      </c>
      <c r="BB392" s="167">
        <f>IFERROR(BA392/'5_Розрахунок тарифів'!$P$7,0)</f>
        <v>0</v>
      </c>
      <c r="BC392" s="167">
        <f>IFERROR((BA392/SUM('4_Структура пл.соб.'!$F$4:$F$6))*100,0)</f>
        <v>0</v>
      </c>
      <c r="BD392" s="167">
        <f t="shared" si="130"/>
        <v>0</v>
      </c>
      <c r="BE392" s="167">
        <f t="shared" si="131"/>
        <v>0</v>
      </c>
      <c r="BF392" s="203"/>
      <c r="BG392" s="203"/>
    </row>
    <row r="393" spans="1:59" s="118" customFormat="1" x14ac:dyDescent="0.25">
      <c r="A393" s="128" t="str">
        <f>IF(ISBLANK(B393),"",COUNTA($B$11:B393))</f>
        <v/>
      </c>
      <c r="B393" s="200"/>
      <c r="C393" s="150">
        <f t="shared" si="121"/>
        <v>0</v>
      </c>
      <c r="D393" s="151">
        <f t="shared" si="122"/>
        <v>0</v>
      </c>
      <c r="E393" s="199"/>
      <c r="F393" s="199"/>
      <c r="G393" s="151">
        <f t="shared" si="123"/>
        <v>0</v>
      </c>
      <c r="H393" s="199"/>
      <c r="I393" s="199"/>
      <c r="J393" s="199"/>
      <c r="K393" s="151">
        <f t="shared" si="132"/>
        <v>0</v>
      </c>
      <c r="L393" s="199"/>
      <c r="M393" s="199"/>
      <c r="N393" s="152" t="str">
        <f t="shared" si="124"/>
        <v/>
      </c>
      <c r="O393" s="150">
        <f t="shared" si="125"/>
        <v>0</v>
      </c>
      <c r="P393" s="151">
        <f t="shared" si="126"/>
        <v>0</v>
      </c>
      <c r="Q393" s="199"/>
      <c r="R393" s="199"/>
      <c r="S393" s="151">
        <f t="shared" si="127"/>
        <v>0</v>
      </c>
      <c r="T393" s="199"/>
      <c r="U393" s="199"/>
      <c r="V393" s="199"/>
      <c r="W393" s="151">
        <f t="shared" si="118"/>
        <v>0</v>
      </c>
      <c r="X393" s="199"/>
      <c r="Y393" s="199"/>
      <c r="Z393" s="152" t="str">
        <f t="shared" si="128"/>
        <v/>
      </c>
      <c r="AA393" s="150">
        <f t="shared" si="133"/>
        <v>0</v>
      </c>
      <c r="AB393" s="151">
        <f t="shared" si="134"/>
        <v>0</v>
      </c>
      <c r="AC393" s="199"/>
      <c r="AD393" s="199"/>
      <c r="AE393" s="151">
        <f t="shared" si="135"/>
        <v>0</v>
      </c>
      <c r="AF393" s="202"/>
      <c r="AG393" s="333"/>
      <c r="AH393" s="202"/>
      <c r="AI393" s="333"/>
      <c r="AJ393" s="202"/>
      <c r="AK393" s="333"/>
      <c r="AL393" s="151">
        <f t="shared" si="136"/>
        <v>0</v>
      </c>
      <c r="AM393" s="199"/>
      <c r="AN393" s="199"/>
      <c r="AO393" s="167">
        <f t="shared" si="119"/>
        <v>0</v>
      </c>
      <c r="AP393" s="167">
        <f t="shared" si="120"/>
        <v>0</v>
      </c>
      <c r="AQ393" s="152" t="str">
        <f t="shared" si="116"/>
        <v/>
      </c>
      <c r="AR393" s="207">
        <f t="shared" si="117"/>
        <v>0</v>
      </c>
      <c r="AS393" s="167">
        <f t="shared" si="129"/>
        <v>0</v>
      </c>
      <c r="AT393" s="167">
        <f>IFERROR((AR393/SUM('4_Структура пл.соб.'!$F$4:$F$6))*100,0)</f>
        <v>0</v>
      </c>
      <c r="AU393" s="207">
        <f>IFERROR(AF393+(SUM($AC393:$AD393)/100*($AE$14/$AB$14*100))/'4_Структура пл.соб.'!$B$7*'4_Структура пл.соб.'!$B$4,0)</f>
        <v>0</v>
      </c>
      <c r="AV393" s="167">
        <f>IFERROR(AU393/'5_Розрахунок тарифів'!$H$7,0)</f>
        <v>0</v>
      </c>
      <c r="AW393" s="167">
        <f>IFERROR((AU393/SUM('4_Структура пл.соб.'!$F$4:$F$6))*100,0)</f>
        <v>0</v>
      </c>
      <c r="AX393" s="207">
        <f>IFERROR(AH393+(SUM($AC393:$AD393)/100*($AE$14/$AB$14*100))/'4_Структура пл.соб.'!$B$7*'4_Структура пл.соб.'!$B$5,0)</f>
        <v>0</v>
      </c>
      <c r="AY393" s="167">
        <f>IFERROR(AX393/'5_Розрахунок тарифів'!$L$7,0)</f>
        <v>0</v>
      </c>
      <c r="AZ393" s="167">
        <f>IFERROR((AX393/SUM('4_Структура пл.соб.'!$F$4:$F$6))*100,0)</f>
        <v>0</v>
      </c>
      <c r="BA393" s="207">
        <f>IFERROR(AJ393+(SUM($AC393:$AD393)/100*($AE$14/$AB$14*100))/'4_Структура пл.соб.'!$B$7*'4_Структура пл.соб.'!$B$6,0)</f>
        <v>0</v>
      </c>
      <c r="BB393" s="167">
        <f>IFERROR(BA393/'5_Розрахунок тарифів'!$P$7,0)</f>
        <v>0</v>
      </c>
      <c r="BC393" s="167">
        <f>IFERROR((BA393/SUM('4_Структура пл.соб.'!$F$4:$F$6))*100,0)</f>
        <v>0</v>
      </c>
      <c r="BD393" s="167">
        <f t="shared" si="130"/>
        <v>0</v>
      </c>
      <c r="BE393" s="167">
        <f t="shared" si="131"/>
        <v>0</v>
      </c>
      <c r="BF393" s="203"/>
      <c r="BG393" s="203"/>
    </row>
    <row r="394" spans="1:59" s="118" customFormat="1" x14ac:dyDescent="0.25">
      <c r="A394" s="128" t="str">
        <f>IF(ISBLANK(B394),"",COUNTA($B$11:B394))</f>
        <v/>
      </c>
      <c r="B394" s="200"/>
      <c r="C394" s="150">
        <f t="shared" si="121"/>
        <v>0</v>
      </c>
      <c r="D394" s="151">
        <f t="shared" si="122"/>
        <v>0</v>
      </c>
      <c r="E394" s="199"/>
      <c r="F394" s="199"/>
      <c r="G394" s="151">
        <f t="shared" si="123"/>
        <v>0</v>
      </c>
      <c r="H394" s="199"/>
      <c r="I394" s="199"/>
      <c r="J394" s="199"/>
      <c r="K394" s="151">
        <f t="shared" si="132"/>
        <v>0</v>
      </c>
      <c r="L394" s="199"/>
      <c r="M394" s="199"/>
      <c r="N394" s="152" t="str">
        <f t="shared" si="124"/>
        <v/>
      </c>
      <c r="O394" s="150">
        <f t="shared" si="125"/>
        <v>0</v>
      </c>
      <c r="P394" s="151">
        <f t="shared" si="126"/>
        <v>0</v>
      </c>
      <c r="Q394" s="199"/>
      <c r="R394" s="199"/>
      <c r="S394" s="151">
        <f t="shared" si="127"/>
        <v>0</v>
      </c>
      <c r="T394" s="199"/>
      <c r="U394" s="199"/>
      <c r="V394" s="199"/>
      <c r="W394" s="151">
        <f t="shared" si="118"/>
        <v>0</v>
      </c>
      <c r="X394" s="199"/>
      <c r="Y394" s="199"/>
      <c r="Z394" s="152" t="str">
        <f t="shared" si="128"/>
        <v/>
      </c>
      <c r="AA394" s="150">
        <f t="shared" si="133"/>
        <v>0</v>
      </c>
      <c r="AB394" s="151">
        <f t="shared" si="134"/>
        <v>0</v>
      </c>
      <c r="AC394" s="199"/>
      <c r="AD394" s="199"/>
      <c r="AE394" s="151">
        <f t="shared" si="135"/>
        <v>0</v>
      </c>
      <c r="AF394" s="202"/>
      <c r="AG394" s="333"/>
      <c r="AH394" s="202"/>
      <c r="AI394" s="333"/>
      <c r="AJ394" s="202"/>
      <c r="AK394" s="333"/>
      <c r="AL394" s="151">
        <f t="shared" si="136"/>
        <v>0</v>
      </c>
      <c r="AM394" s="199"/>
      <c r="AN394" s="199"/>
      <c r="AO394" s="167">
        <f t="shared" si="119"/>
        <v>0</v>
      </c>
      <c r="AP394" s="167">
        <f t="shared" si="120"/>
        <v>0</v>
      </c>
      <c r="AQ394" s="152" t="str">
        <f t="shared" si="116"/>
        <v/>
      </c>
      <c r="AR394" s="207">
        <f t="shared" si="117"/>
        <v>0</v>
      </c>
      <c r="AS394" s="167">
        <f t="shared" si="129"/>
        <v>0</v>
      </c>
      <c r="AT394" s="167">
        <f>IFERROR((AR394/SUM('4_Структура пл.соб.'!$F$4:$F$6))*100,0)</f>
        <v>0</v>
      </c>
      <c r="AU394" s="207">
        <f>IFERROR(AF394+(SUM($AC394:$AD394)/100*($AE$14/$AB$14*100))/'4_Структура пл.соб.'!$B$7*'4_Структура пл.соб.'!$B$4,0)</f>
        <v>0</v>
      </c>
      <c r="AV394" s="167">
        <f>IFERROR(AU394/'5_Розрахунок тарифів'!$H$7,0)</f>
        <v>0</v>
      </c>
      <c r="AW394" s="167">
        <f>IFERROR((AU394/SUM('4_Структура пл.соб.'!$F$4:$F$6))*100,0)</f>
        <v>0</v>
      </c>
      <c r="AX394" s="207">
        <f>IFERROR(AH394+(SUM($AC394:$AD394)/100*($AE$14/$AB$14*100))/'4_Структура пл.соб.'!$B$7*'4_Структура пл.соб.'!$B$5,0)</f>
        <v>0</v>
      </c>
      <c r="AY394" s="167">
        <f>IFERROR(AX394/'5_Розрахунок тарифів'!$L$7,0)</f>
        <v>0</v>
      </c>
      <c r="AZ394" s="167">
        <f>IFERROR((AX394/SUM('4_Структура пл.соб.'!$F$4:$F$6))*100,0)</f>
        <v>0</v>
      </c>
      <c r="BA394" s="207">
        <f>IFERROR(AJ394+(SUM($AC394:$AD394)/100*($AE$14/$AB$14*100))/'4_Структура пл.соб.'!$B$7*'4_Структура пл.соб.'!$B$6,0)</f>
        <v>0</v>
      </c>
      <c r="BB394" s="167">
        <f>IFERROR(BA394/'5_Розрахунок тарифів'!$P$7,0)</f>
        <v>0</v>
      </c>
      <c r="BC394" s="167">
        <f>IFERROR((BA394/SUM('4_Структура пл.соб.'!$F$4:$F$6))*100,0)</f>
        <v>0</v>
      </c>
      <c r="BD394" s="167">
        <f t="shared" si="130"/>
        <v>0</v>
      </c>
      <c r="BE394" s="167">
        <f t="shared" si="131"/>
        <v>0</v>
      </c>
      <c r="BF394" s="203"/>
      <c r="BG394" s="203"/>
    </row>
    <row r="395" spans="1:59" s="118" customFormat="1" x14ac:dyDescent="0.25">
      <c r="A395" s="128" t="str">
        <f>IF(ISBLANK(B395),"",COUNTA($B$11:B395))</f>
        <v/>
      </c>
      <c r="B395" s="200"/>
      <c r="C395" s="150">
        <f t="shared" si="121"/>
        <v>0</v>
      </c>
      <c r="D395" s="151">
        <f t="shared" si="122"/>
        <v>0</v>
      </c>
      <c r="E395" s="199"/>
      <c r="F395" s="199"/>
      <c r="G395" s="151">
        <f t="shared" si="123"/>
        <v>0</v>
      </c>
      <c r="H395" s="199"/>
      <c r="I395" s="199"/>
      <c r="J395" s="199"/>
      <c r="K395" s="151">
        <f t="shared" si="132"/>
        <v>0</v>
      </c>
      <c r="L395" s="199"/>
      <c r="M395" s="199"/>
      <c r="N395" s="152" t="str">
        <f t="shared" si="124"/>
        <v/>
      </c>
      <c r="O395" s="150">
        <f t="shared" si="125"/>
        <v>0</v>
      </c>
      <c r="P395" s="151">
        <f t="shared" si="126"/>
        <v>0</v>
      </c>
      <c r="Q395" s="199"/>
      <c r="R395" s="199"/>
      <c r="S395" s="151">
        <f t="shared" si="127"/>
        <v>0</v>
      </c>
      <c r="T395" s="199"/>
      <c r="U395" s="199"/>
      <c r="V395" s="199"/>
      <c r="W395" s="151">
        <f t="shared" si="118"/>
        <v>0</v>
      </c>
      <c r="X395" s="199"/>
      <c r="Y395" s="199"/>
      <c r="Z395" s="152" t="str">
        <f t="shared" si="128"/>
        <v/>
      </c>
      <c r="AA395" s="150">
        <f t="shared" si="133"/>
        <v>0</v>
      </c>
      <c r="AB395" s="151">
        <f t="shared" si="134"/>
        <v>0</v>
      </c>
      <c r="AC395" s="199"/>
      <c r="AD395" s="199"/>
      <c r="AE395" s="151">
        <f t="shared" si="135"/>
        <v>0</v>
      </c>
      <c r="AF395" s="202"/>
      <c r="AG395" s="333"/>
      <c r="AH395" s="202"/>
      <c r="AI395" s="333"/>
      <c r="AJ395" s="202"/>
      <c r="AK395" s="333"/>
      <c r="AL395" s="151">
        <f t="shared" si="136"/>
        <v>0</v>
      </c>
      <c r="AM395" s="199"/>
      <c r="AN395" s="199"/>
      <c r="AO395" s="167">
        <f t="shared" si="119"/>
        <v>0</v>
      </c>
      <c r="AP395" s="167">
        <f t="shared" si="120"/>
        <v>0</v>
      </c>
      <c r="AQ395" s="152" t="str">
        <f t="shared" si="116"/>
        <v/>
      </c>
      <c r="AR395" s="207">
        <f t="shared" si="117"/>
        <v>0</v>
      </c>
      <c r="AS395" s="167">
        <f t="shared" si="129"/>
        <v>0</v>
      </c>
      <c r="AT395" s="167">
        <f>IFERROR((AR395/SUM('4_Структура пл.соб.'!$F$4:$F$6))*100,0)</f>
        <v>0</v>
      </c>
      <c r="AU395" s="207">
        <f>IFERROR(AF395+(SUM($AC395:$AD395)/100*($AE$14/$AB$14*100))/'4_Структура пл.соб.'!$B$7*'4_Структура пл.соб.'!$B$4,0)</f>
        <v>0</v>
      </c>
      <c r="AV395" s="167">
        <f>IFERROR(AU395/'5_Розрахунок тарифів'!$H$7,0)</f>
        <v>0</v>
      </c>
      <c r="AW395" s="167">
        <f>IFERROR((AU395/SUM('4_Структура пл.соб.'!$F$4:$F$6))*100,0)</f>
        <v>0</v>
      </c>
      <c r="AX395" s="207">
        <f>IFERROR(AH395+(SUM($AC395:$AD395)/100*($AE$14/$AB$14*100))/'4_Структура пл.соб.'!$B$7*'4_Структура пл.соб.'!$B$5,0)</f>
        <v>0</v>
      </c>
      <c r="AY395" s="167">
        <f>IFERROR(AX395/'5_Розрахунок тарифів'!$L$7,0)</f>
        <v>0</v>
      </c>
      <c r="AZ395" s="167">
        <f>IFERROR((AX395/SUM('4_Структура пл.соб.'!$F$4:$F$6))*100,0)</f>
        <v>0</v>
      </c>
      <c r="BA395" s="207">
        <f>IFERROR(AJ395+(SUM($AC395:$AD395)/100*($AE$14/$AB$14*100))/'4_Структура пл.соб.'!$B$7*'4_Структура пл.соб.'!$B$6,0)</f>
        <v>0</v>
      </c>
      <c r="BB395" s="167">
        <f>IFERROR(BA395/'5_Розрахунок тарифів'!$P$7,0)</f>
        <v>0</v>
      </c>
      <c r="BC395" s="167">
        <f>IFERROR((BA395/SUM('4_Структура пл.соб.'!$F$4:$F$6))*100,0)</f>
        <v>0</v>
      </c>
      <c r="BD395" s="167">
        <f t="shared" si="130"/>
        <v>0</v>
      </c>
      <c r="BE395" s="167">
        <f t="shared" si="131"/>
        <v>0</v>
      </c>
      <c r="BF395" s="203"/>
      <c r="BG395" s="203"/>
    </row>
    <row r="396" spans="1:59" s="118" customFormat="1" x14ac:dyDescent="0.25">
      <c r="A396" s="128" t="str">
        <f>IF(ISBLANK(B396),"",COUNTA($B$11:B396))</f>
        <v/>
      </c>
      <c r="B396" s="200"/>
      <c r="C396" s="150">
        <f t="shared" si="121"/>
        <v>0</v>
      </c>
      <c r="D396" s="151">
        <f t="shared" si="122"/>
        <v>0</v>
      </c>
      <c r="E396" s="199"/>
      <c r="F396" s="199"/>
      <c r="G396" s="151">
        <f t="shared" si="123"/>
        <v>0</v>
      </c>
      <c r="H396" s="199"/>
      <c r="I396" s="199"/>
      <c r="J396" s="199"/>
      <c r="K396" s="151">
        <f t="shared" si="132"/>
        <v>0</v>
      </c>
      <c r="L396" s="199"/>
      <c r="M396" s="199"/>
      <c r="N396" s="152" t="str">
        <f t="shared" si="124"/>
        <v/>
      </c>
      <c r="O396" s="150">
        <f t="shared" si="125"/>
        <v>0</v>
      </c>
      <c r="P396" s="151">
        <f t="shared" si="126"/>
        <v>0</v>
      </c>
      <c r="Q396" s="199"/>
      <c r="R396" s="199"/>
      <c r="S396" s="151">
        <f t="shared" si="127"/>
        <v>0</v>
      </c>
      <c r="T396" s="199"/>
      <c r="U396" s="199"/>
      <c r="V396" s="199"/>
      <c r="W396" s="151">
        <f t="shared" si="118"/>
        <v>0</v>
      </c>
      <c r="X396" s="199"/>
      <c r="Y396" s="199"/>
      <c r="Z396" s="152" t="str">
        <f t="shared" si="128"/>
        <v/>
      </c>
      <c r="AA396" s="150">
        <f t="shared" si="133"/>
        <v>0</v>
      </c>
      <c r="AB396" s="151">
        <f t="shared" si="134"/>
        <v>0</v>
      </c>
      <c r="AC396" s="199"/>
      <c r="AD396" s="199"/>
      <c r="AE396" s="151">
        <f t="shared" si="135"/>
        <v>0</v>
      </c>
      <c r="AF396" s="202"/>
      <c r="AG396" s="333"/>
      <c r="AH396" s="202"/>
      <c r="AI396" s="333"/>
      <c r="AJ396" s="202"/>
      <c r="AK396" s="333"/>
      <c r="AL396" s="151">
        <f t="shared" si="136"/>
        <v>0</v>
      </c>
      <c r="AM396" s="199"/>
      <c r="AN396" s="199"/>
      <c r="AO396" s="167">
        <f t="shared" si="119"/>
        <v>0</v>
      </c>
      <c r="AP396" s="167">
        <f t="shared" si="120"/>
        <v>0</v>
      </c>
      <c r="AQ396" s="152" t="str">
        <f t="shared" si="116"/>
        <v/>
      </c>
      <c r="AR396" s="207">
        <f t="shared" si="117"/>
        <v>0</v>
      </c>
      <c r="AS396" s="167">
        <f t="shared" si="129"/>
        <v>0</v>
      </c>
      <c r="AT396" s="167">
        <f>IFERROR((AR396/SUM('4_Структура пл.соб.'!$F$4:$F$6))*100,0)</f>
        <v>0</v>
      </c>
      <c r="AU396" s="207">
        <f>IFERROR(AF396+(SUM($AC396:$AD396)/100*($AE$14/$AB$14*100))/'4_Структура пл.соб.'!$B$7*'4_Структура пл.соб.'!$B$4,0)</f>
        <v>0</v>
      </c>
      <c r="AV396" s="167">
        <f>IFERROR(AU396/'5_Розрахунок тарифів'!$H$7,0)</f>
        <v>0</v>
      </c>
      <c r="AW396" s="167">
        <f>IFERROR((AU396/SUM('4_Структура пл.соб.'!$F$4:$F$6))*100,0)</f>
        <v>0</v>
      </c>
      <c r="AX396" s="207">
        <f>IFERROR(AH396+(SUM($AC396:$AD396)/100*($AE$14/$AB$14*100))/'4_Структура пл.соб.'!$B$7*'4_Структура пл.соб.'!$B$5,0)</f>
        <v>0</v>
      </c>
      <c r="AY396" s="167">
        <f>IFERROR(AX396/'5_Розрахунок тарифів'!$L$7,0)</f>
        <v>0</v>
      </c>
      <c r="AZ396" s="167">
        <f>IFERROR((AX396/SUM('4_Структура пл.соб.'!$F$4:$F$6))*100,0)</f>
        <v>0</v>
      </c>
      <c r="BA396" s="207">
        <f>IFERROR(AJ396+(SUM($AC396:$AD396)/100*($AE$14/$AB$14*100))/'4_Структура пл.соб.'!$B$7*'4_Структура пл.соб.'!$B$6,0)</f>
        <v>0</v>
      </c>
      <c r="BB396" s="167">
        <f>IFERROR(BA396/'5_Розрахунок тарифів'!$P$7,0)</f>
        <v>0</v>
      </c>
      <c r="BC396" s="167">
        <f>IFERROR((BA396/SUM('4_Структура пл.соб.'!$F$4:$F$6))*100,0)</f>
        <v>0</v>
      </c>
      <c r="BD396" s="167">
        <f t="shared" si="130"/>
        <v>0</v>
      </c>
      <c r="BE396" s="167">
        <f t="shared" si="131"/>
        <v>0</v>
      </c>
      <c r="BF396" s="203"/>
      <c r="BG396" s="203"/>
    </row>
    <row r="397" spans="1:59" s="118" customFormat="1" x14ac:dyDescent="0.25">
      <c r="A397" s="128" t="str">
        <f>IF(ISBLANK(B397),"",COUNTA($B$11:B397))</f>
        <v/>
      </c>
      <c r="B397" s="200"/>
      <c r="C397" s="150">
        <f t="shared" si="121"/>
        <v>0</v>
      </c>
      <c r="D397" s="151">
        <f t="shared" si="122"/>
        <v>0</v>
      </c>
      <c r="E397" s="199"/>
      <c r="F397" s="199"/>
      <c r="G397" s="151">
        <f t="shared" si="123"/>
        <v>0</v>
      </c>
      <c r="H397" s="199"/>
      <c r="I397" s="199"/>
      <c r="J397" s="199"/>
      <c r="K397" s="151">
        <f t="shared" si="132"/>
        <v>0</v>
      </c>
      <c r="L397" s="199"/>
      <c r="M397" s="199"/>
      <c r="N397" s="152" t="str">
        <f t="shared" si="124"/>
        <v/>
      </c>
      <c r="O397" s="150">
        <f t="shared" si="125"/>
        <v>0</v>
      </c>
      <c r="P397" s="151">
        <f t="shared" si="126"/>
        <v>0</v>
      </c>
      <c r="Q397" s="199"/>
      <c r="R397" s="199"/>
      <c r="S397" s="151">
        <f t="shared" si="127"/>
        <v>0</v>
      </c>
      <c r="T397" s="199"/>
      <c r="U397" s="199"/>
      <c r="V397" s="199"/>
      <c r="W397" s="151">
        <f t="shared" si="118"/>
        <v>0</v>
      </c>
      <c r="X397" s="199"/>
      <c r="Y397" s="199"/>
      <c r="Z397" s="152" t="str">
        <f t="shared" si="128"/>
        <v/>
      </c>
      <c r="AA397" s="150">
        <f t="shared" si="133"/>
        <v>0</v>
      </c>
      <c r="AB397" s="151">
        <f t="shared" si="134"/>
        <v>0</v>
      </c>
      <c r="AC397" s="199"/>
      <c r="AD397" s="199"/>
      <c r="AE397" s="151">
        <f t="shared" si="135"/>
        <v>0</v>
      </c>
      <c r="AF397" s="202"/>
      <c r="AG397" s="333"/>
      <c r="AH397" s="202"/>
      <c r="AI397" s="333"/>
      <c r="AJ397" s="202"/>
      <c r="AK397" s="333"/>
      <c r="AL397" s="151">
        <f t="shared" si="136"/>
        <v>0</v>
      </c>
      <c r="AM397" s="199"/>
      <c r="AN397" s="199"/>
      <c r="AO397" s="167">
        <f t="shared" si="119"/>
        <v>0</v>
      </c>
      <c r="AP397" s="167">
        <f t="shared" si="120"/>
        <v>0</v>
      </c>
      <c r="AQ397" s="152" t="str">
        <f t="shared" ref="AQ397:AQ460" si="137">A397</f>
        <v/>
      </c>
      <c r="AR397" s="207">
        <f t="shared" ref="AR397:AR460" si="138">IFERROR(AE397+(SUM(AC397:AD397)/100*($AE$14/$AB$14*100)),0)</f>
        <v>0</v>
      </c>
      <c r="AS397" s="167">
        <f t="shared" si="129"/>
        <v>0</v>
      </c>
      <c r="AT397" s="167">
        <f>IFERROR((AR397/SUM('4_Структура пл.соб.'!$F$4:$F$6))*100,0)</f>
        <v>0</v>
      </c>
      <c r="AU397" s="207">
        <f>IFERROR(AF397+(SUM($AC397:$AD397)/100*($AE$14/$AB$14*100))/'4_Структура пл.соб.'!$B$7*'4_Структура пл.соб.'!$B$4,0)</f>
        <v>0</v>
      </c>
      <c r="AV397" s="167">
        <f>IFERROR(AU397/'5_Розрахунок тарифів'!$H$7,0)</f>
        <v>0</v>
      </c>
      <c r="AW397" s="167">
        <f>IFERROR((AU397/SUM('4_Структура пл.соб.'!$F$4:$F$6))*100,0)</f>
        <v>0</v>
      </c>
      <c r="AX397" s="207">
        <f>IFERROR(AH397+(SUM($AC397:$AD397)/100*($AE$14/$AB$14*100))/'4_Структура пл.соб.'!$B$7*'4_Структура пл.соб.'!$B$5,0)</f>
        <v>0</v>
      </c>
      <c r="AY397" s="167">
        <f>IFERROR(AX397/'5_Розрахунок тарифів'!$L$7,0)</f>
        <v>0</v>
      </c>
      <c r="AZ397" s="167">
        <f>IFERROR((AX397/SUM('4_Структура пл.соб.'!$F$4:$F$6))*100,0)</f>
        <v>0</v>
      </c>
      <c r="BA397" s="207">
        <f>IFERROR(AJ397+(SUM($AC397:$AD397)/100*($AE$14/$AB$14*100))/'4_Структура пл.соб.'!$B$7*'4_Структура пл.соб.'!$B$6,0)</f>
        <v>0</v>
      </c>
      <c r="BB397" s="167">
        <f>IFERROR(BA397/'5_Розрахунок тарифів'!$P$7,0)</f>
        <v>0</v>
      </c>
      <c r="BC397" s="167">
        <f>IFERROR((BA397/SUM('4_Структура пл.соб.'!$F$4:$F$6))*100,0)</f>
        <v>0</v>
      </c>
      <c r="BD397" s="167">
        <f t="shared" si="130"/>
        <v>0</v>
      </c>
      <c r="BE397" s="167">
        <f t="shared" si="131"/>
        <v>0</v>
      </c>
      <c r="BF397" s="203"/>
      <c r="BG397" s="203"/>
    </row>
    <row r="398" spans="1:59" s="118" customFormat="1" x14ac:dyDescent="0.25">
      <c r="A398" s="128" t="str">
        <f>IF(ISBLANK(B398),"",COUNTA($B$11:B398))</f>
        <v/>
      </c>
      <c r="B398" s="200"/>
      <c r="C398" s="150">
        <f t="shared" si="121"/>
        <v>0</v>
      </c>
      <c r="D398" s="151">
        <f t="shared" si="122"/>
        <v>0</v>
      </c>
      <c r="E398" s="199"/>
      <c r="F398" s="199"/>
      <c r="G398" s="151">
        <f t="shared" si="123"/>
        <v>0</v>
      </c>
      <c r="H398" s="199"/>
      <c r="I398" s="199"/>
      <c r="J398" s="199"/>
      <c r="K398" s="151">
        <f t="shared" si="132"/>
        <v>0</v>
      </c>
      <c r="L398" s="199"/>
      <c r="M398" s="199"/>
      <c r="N398" s="152" t="str">
        <f t="shared" si="124"/>
        <v/>
      </c>
      <c r="O398" s="150">
        <f t="shared" si="125"/>
        <v>0</v>
      </c>
      <c r="P398" s="151">
        <f t="shared" si="126"/>
        <v>0</v>
      </c>
      <c r="Q398" s="199"/>
      <c r="R398" s="199"/>
      <c r="S398" s="151">
        <f t="shared" si="127"/>
        <v>0</v>
      </c>
      <c r="T398" s="199"/>
      <c r="U398" s="199"/>
      <c r="V398" s="199"/>
      <c r="W398" s="151">
        <f t="shared" ref="W398:W461" si="139">X398+Y398</f>
        <v>0</v>
      </c>
      <c r="X398" s="199"/>
      <c r="Y398" s="199"/>
      <c r="Z398" s="152" t="str">
        <f t="shared" si="128"/>
        <v/>
      </c>
      <c r="AA398" s="150">
        <f t="shared" si="133"/>
        <v>0</v>
      </c>
      <c r="AB398" s="151">
        <f t="shared" si="134"/>
        <v>0</v>
      </c>
      <c r="AC398" s="199"/>
      <c r="AD398" s="199"/>
      <c r="AE398" s="151">
        <f t="shared" si="135"/>
        <v>0</v>
      </c>
      <c r="AF398" s="202"/>
      <c r="AG398" s="333"/>
      <c r="AH398" s="202"/>
      <c r="AI398" s="333"/>
      <c r="AJ398" s="202"/>
      <c r="AK398" s="333"/>
      <c r="AL398" s="151">
        <f t="shared" si="136"/>
        <v>0</v>
      </c>
      <c r="AM398" s="199"/>
      <c r="AN398" s="199"/>
      <c r="AO398" s="167">
        <f t="shared" ref="AO398:AO461" si="140">BD398</f>
        <v>0</v>
      </c>
      <c r="AP398" s="167">
        <f t="shared" ref="AP398:AP461" si="141">BE398</f>
        <v>0</v>
      </c>
      <c r="AQ398" s="152" t="str">
        <f t="shared" si="137"/>
        <v/>
      </c>
      <c r="AR398" s="207">
        <f t="shared" si="138"/>
        <v>0</v>
      </c>
      <c r="AS398" s="167">
        <f t="shared" si="129"/>
        <v>0</v>
      </c>
      <c r="AT398" s="167">
        <f>IFERROR((AR398/SUM('4_Структура пл.соб.'!$F$4:$F$6))*100,0)</f>
        <v>0</v>
      </c>
      <c r="AU398" s="207">
        <f>IFERROR(AF398+(SUM($AC398:$AD398)/100*($AE$14/$AB$14*100))/'4_Структура пл.соб.'!$B$7*'4_Структура пл.соб.'!$B$4,0)</f>
        <v>0</v>
      </c>
      <c r="AV398" s="167">
        <f>IFERROR(AU398/'5_Розрахунок тарифів'!$H$7,0)</f>
        <v>0</v>
      </c>
      <c r="AW398" s="167">
        <f>IFERROR((AU398/SUM('4_Структура пл.соб.'!$F$4:$F$6))*100,0)</f>
        <v>0</v>
      </c>
      <c r="AX398" s="207">
        <f>IFERROR(AH398+(SUM($AC398:$AD398)/100*($AE$14/$AB$14*100))/'4_Структура пл.соб.'!$B$7*'4_Структура пл.соб.'!$B$5,0)</f>
        <v>0</v>
      </c>
      <c r="AY398" s="167">
        <f>IFERROR(AX398/'5_Розрахунок тарифів'!$L$7,0)</f>
        <v>0</v>
      </c>
      <c r="AZ398" s="167">
        <f>IFERROR((AX398/SUM('4_Структура пл.соб.'!$F$4:$F$6))*100,0)</f>
        <v>0</v>
      </c>
      <c r="BA398" s="207">
        <f>IFERROR(AJ398+(SUM($AC398:$AD398)/100*($AE$14/$AB$14*100))/'4_Структура пл.соб.'!$B$7*'4_Структура пл.соб.'!$B$6,0)</f>
        <v>0</v>
      </c>
      <c r="BB398" s="167">
        <f>IFERROR(BA398/'5_Розрахунок тарифів'!$P$7,0)</f>
        <v>0</v>
      </c>
      <c r="BC398" s="167">
        <f>IFERROR((BA398/SUM('4_Структура пл.соб.'!$F$4:$F$6))*100,0)</f>
        <v>0</v>
      </c>
      <c r="BD398" s="167">
        <f t="shared" si="130"/>
        <v>0</v>
      </c>
      <c r="BE398" s="167">
        <f t="shared" si="131"/>
        <v>0</v>
      </c>
      <c r="BF398" s="203"/>
      <c r="BG398" s="203"/>
    </row>
    <row r="399" spans="1:59" s="118" customFormat="1" x14ac:dyDescent="0.25">
      <c r="A399" s="128" t="str">
        <f>IF(ISBLANK(B399),"",COUNTA($B$11:B399))</f>
        <v/>
      </c>
      <c r="B399" s="200"/>
      <c r="C399" s="150">
        <f t="shared" ref="C399:C462" si="142">D399+E399+F399</f>
        <v>0</v>
      </c>
      <c r="D399" s="151">
        <f t="shared" ref="D399:D462" si="143">G399+K399</f>
        <v>0</v>
      </c>
      <c r="E399" s="199"/>
      <c r="F399" s="199"/>
      <c r="G399" s="151">
        <f t="shared" ref="G399:G462" si="144">SUM(H399:J399)</f>
        <v>0</v>
      </c>
      <c r="H399" s="199"/>
      <c r="I399" s="199"/>
      <c r="J399" s="199"/>
      <c r="K399" s="151">
        <f t="shared" si="132"/>
        <v>0</v>
      </c>
      <c r="L399" s="199"/>
      <c r="M399" s="199"/>
      <c r="N399" s="152" t="str">
        <f t="shared" ref="N399:N462" si="145">A399</f>
        <v/>
      </c>
      <c r="O399" s="150">
        <f t="shared" ref="O399:O462" si="146">P399+Q399+R399</f>
        <v>0</v>
      </c>
      <c r="P399" s="151">
        <f t="shared" ref="P399:P462" si="147">S399+W399</f>
        <v>0</v>
      </c>
      <c r="Q399" s="199"/>
      <c r="R399" s="199"/>
      <c r="S399" s="151">
        <f t="shared" ref="S399:S462" si="148">SUM(T399:V399)</f>
        <v>0</v>
      </c>
      <c r="T399" s="199"/>
      <c r="U399" s="199"/>
      <c r="V399" s="199"/>
      <c r="W399" s="151">
        <f t="shared" si="139"/>
        <v>0</v>
      </c>
      <c r="X399" s="199"/>
      <c r="Y399" s="199"/>
      <c r="Z399" s="152" t="str">
        <f t="shared" ref="Z399:Z462" si="149">A399</f>
        <v/>
      </c>
      <c r="AA399" s="150">
        <f t="shared" si="133"/>
        <v>0</v>
      </c>
      <c r="AB399" s="151">
        <f t="shared" si="134"/>
        <v>0</v>
      </c>
      <c r="AC399" s="199"/>
      <c r="AD399" s="199"/>
      <c r="AE399" s="151">
        <f t="shared" si="135"/>
        <v>0</v>
      </c>
      <c r="AF399" s="202"/>
      <c r="AG399" s="333"/>
      <c r="AH399" s="202"/>
      <c r="AI399" s="333"/>
      <c r="AJ399" s="202"/>
      <c r="AK399" s="333"/>
      <c r="AL399" s="151">
        <f t="shared" si="136"/>
        <v>0</v>
      </c>
      <c r="AM399" s="199"/>
      <c r="AN399" s="199"/>
      <c r="AO399" s="167">
        <f t="shared" si="140"/>
        <v>0</v>
      </c>
      <c r="AP399" s="167">
        <f t="shared" si="141"/>
        <v>0</v>
      </c>
      <c r="AQ399" s="152" t="str">
        <f t="shared" si="137"/>
        <v/>
      </c>
      <c r="AR399" s="207">
        <f t="shared" si="138"/>
        <v>0</v>
      </c>
      <c r="AS399" s="167">
        <f t="shared" ref="AS399:AS462" si="150">AV399+AY399+BB399</f>
        <v>0</v>
      </c>
      <c r="AT399" s="167">
        <f>IFERROR((AR399/SUM('4_Структура пл.соб.'!$F$4:$F$6))*100,0)</f>
        <v>0</v>
      </c>
      <c r="AU399" s="207">
        <f>IFERROR(AF399+(SUM($AC399:$AD399)/100*($AE$14/$AB$14*100))/'4_Структура пл.соб.'!$B$7*'4_Структура пл.соб.'!$B$4,0)</f>
        <v>0</v>
      </c>
      <c r="AV399" s="167">
        <f>IFERROR(AU399/'5_Розрахунок тарифів'!$H$7,0)</f>
        <v>0</v>
      </c>
      <c r="AW399" s="167">
        <f>IFERROR((AU399/SUM('4_Структура пл.соб.'!$F$4:$F$6))*100,0)</f>
        <v>0</v>
      </c>
      <c r="AX399" s="207">
        <f>IFERROR(AH399+(SUM($AC399:$AD399)/100*($AE$14/$AB$14*100))/'4_Структура пл.соб.'!$B$7*'4_Структура пл.соб.'!$B$5,0)</f>
        <v>0</v>
      </c>
      <c r="AY399" s="167">
        <f>IFERROR(AX399/'5_Розрахунок тарифів'!$L$7,0)</f>
        <v>0</v>
      </c>
      <c r="AZ399" s="167">
        <f>IFERROR((AX399/SUM('4_Структура пл.соб.'!$F$4:$F$6))*100,0)</f>
        <v>0</v>
      </c>
      <c r="BA399" s="207">
        <f>IFERROR(AJ399+(SUM($AC399:$AD399)/100*($AE$14/$AB$14*100))/'4_Структура пл.соб.'!$B$7*'4_Структура пл.соб.'!$B$6,0)</f>
        <v>0</v>
      </c>
      <c r="BB399" s="167">
        <f>IFERROR(BA399/'5_Розрахунок тарифів'!$P$7,0)</f>
        <v>0</v>
      </c>
      <c r="BC399" s="167">
        <f>IFERROR((BA399/SUM('4_Структура пл.соб.'!$F$4:$F$6))*100,0)</f>
        <v>0</v>
      </c>
      <c r="BD399" s="167">
        <f t="shared" ref="BD399:BD462" si="151">IFERROR(ROUND(AE399/S399*100,2),0)</f>
        <v>0</v>
      </c>
      <c r="BE399" s="167">
        <f t="shared" ref="BE399:BE462" si="152">IFERROR(ROUND(AA399/O399*100,2),0)</f>
        <v>0</v>
      </c>
      <c r="BF399" s="203"/>
      <c r="BG399" s="203"/>
    </row>
    <row r="400" spans="1:59" s="118" customFormat="1" x14ac:dyDescent="0.25">
      <c r="A400" s="128" t="str">
        <f>IF(ISBLANK(B400),"",COUNTA($B$11:B400))</f>
        <v/>
      </c>
      <c r="B400" s="200"/>
      <c r="C400" s="150">
        <f t="shared" si="142"/>
        <v>0</v>
      </c>
      <c r="D400" s="151">
        <f t="shared" si="143"/>
        <v>0</v>
      </c>
      <c r="E400" s="199"/>
      <c r="F400" s="199"/>
      <c r="G400" s="151">
        <f t="shared" si="144"/>
        <v>0</v>
      </c>
      <c r="H400" s="199"/>
      <c r="I400" s="199"/>
      <c r="J400" s="199"/>
      <c r="K400" s="151">
        <f t="shared" si="132"/>
        <v>0</v>
      </c>
      <c r="L400" s="199"/>
      <c r="M400" s="199"/>
      <c r="N400" s="152" t="str">
        <f t="shared" si="145"/>
        <v/>
      </c>
      <c r="O400" s="150">
        <f t="shared" si="146"/>
        <v>0</v>
      </c>
      <c r="P400" s="151">
        <f t="shared" si="147"/>
        <v>0</v>
      </c>
      <c r="Q400" s="199"/>
      <c r="R400" s="199"/>
      <c r="S400" s="151">
        <f t="shared" si="148"/>
        <v>0</v>
      </c>
      <c r="T400" s="199"/>
      <c r="U400" s="199"/>
      <c r="V400" s="199"/>
      <c r="W400" s="151">
        <f t="shared" si="139"/>
        <v>0</v>
      </c>
      <c r="X400" s="199"/>
      <c r="Y400" s="199"/>
      <c r="Z400" s="152" t="str">
        <f t="shared" si="149"/>
        <v/>
      </c>
      <c r="AA400" s="150">
        <f t="shared" si="133"/>
        <v>0</v>
      </c>
      <c r="AB400" s="151">
        <f t="shared" si="134"/>
        <v>0</v>
      </c>
      <c r="AC400" s="199"/>
      <c r="AD400" s="199"/>
      <c r="AE400" s="151">
        <f t="shared" si="135"/>
        <v>0</v>
      </c>
      <c r="AF400" s="202"/>
      <c r="AG400" s="333"/>
      <c r="AH400" s="202"/>
      <c r="AI400" s="333"/>
      <c r="AJ400" s="202"/>
      <c r="AK400" s="333"/>
      <c r="AL400" s="151">
        <f t="shared" si="136"/>
        <v>0</v>
      </c>
      <c r="AM400" s="199"/>
      <c r="AN400" s="199"/>
      <c r="AO400" s="167">
        <f t="shared" si="140"/>
        <v>0</v>
      </c>
      <c r="AP400" s="167">
        <f t="shared" si="141"/>
        <v>0</v>
      </c>
      <c r="AQ400" s="152" t="str">
        <f t="shared" si="137"/>
        <v/>
      </c>
      <c r="AR400" s="207">
        <f t="shared" si="138"/>
        <v>0</v>
      </c>
      <c r="AS400" s="167">
        <f t="shared" si="150"/>
        <v>0</v>
      </c>
      <c r="AT400" s="167">
        <f>IFERROR((AR400/SUM('4_Структура пл.соб.'!$F$4:$F$6))*100,0)</f>
        <v>0</v>
      </c>
      <c r="AU400" s="207">
        <f>IFERROR(AF400+(SUM($AC400:$AD400)/100*($AE$14/$AB$14*100))/'4_Структура пл.соб.'!$B$7*'4_Структура пл.соб.'!$B$4,0)</f>
        <v>0</v>
      </c>
      <c r="AV400" s="167">
        <f>IFERROR(AU400/'5_Розрахунок тарифів'!$H$7,0)</f>
        <v>0</v>
      </c>
      <c r="AW400" s="167">
        <f>IFERROR((AU400/SUM('4_Структура пл.соб.'!$F$4:$F$6))*100,0)</f>
        <v>0</v>
      </c>
      <c r="AX400" s="207">
        <f>IFERROR(AH400+(SUM($AC400:$AD400)/100*($AE$14/$AB$14*100))/'4_Структура пл.соб.'!$B$7*'4_Структура пл.соб.'!$B$5,0)</f>
        <v>0</v>
      </c>
      <c r="AY400" s="167">
        <f>IFERROR(AX400/'5_Розрахунок тарифів'!$L$7,0)</f>
        <v>0</v>
      </c>
      <c r="AZ400" s="167">
        <f>IFERROR((AX400/SUM('4_Структура пл.соб.'!$F$4:$F$6))*100,0)</f>
        <v>0</v>
      </c>
      <c r="BA400" s="207">
        <f>IFERROR(AJ400+(SUM($AC400:$AD400)/100*($AE$14/$AB$14*100))/'4_Структура пл.соб.'!$B$7*'4_Структура пл.соб.'!$B$6,0)</f>
        <v>0</v>
      </c>
      <c r="BB400" s="167">
        <f>IFERROR(BA400/'5_Розрахунок тарифів'!$P$7,0)</f>
        <v>0</v>
      </c>
      <c r="BC400" s="167">
        <f>IFERROR((BA400/SUM('4_Структура пл.соб.'!$F$4:$F$6))*100,0)</f>
        <v>0</v>
      </c>
      <c r="BD400" s="167">
        <f t="shared" si="151"/>
        <v>0</v>
      </c>
      <c r="BE400" s="167">
        <f t="shared" si="152"/>
        <v>0</v>
      </c>
      <c r="BF400" s="203"/>
      <c r="BG400" s="203"/>
    </row>
    <row r="401" spans="1:59" s="118" customFormat="1" x14ac:dyDescent="0.25">
      <c r="A401" s="128" t="str">
        <f>IF(ISBLANK(B401),"",COUNTA($B$11:B401))</f>
        <v/>
      </c>
      <c r="B401" s="200"/>
      <c r="C401" s="150">
        <f t="shared" si="142"/>
        <v>0</v>
      </c>
      <c r="D401" s="151">
        <f t="shared" si="143"/>
        <v>0</v>
      </c>
      <c r="E401" s="199"/>
      <c r="F401" s="199"/>
      <c r="G401" s="151">
        <f t="shared" si="144"/>
        <v>0</v>
      </c>
      <c r="H401" s="199"/>
      <c r="I401" s="199"/>
      <c r="J401" s="199"/>
      <c r="K401" s="151">
        <f t="shared" si="132"/>
        <v>0</v>
      </c>
      <c r="L401" s="199"/>
      <c r="M401" s="199"/>
      <c r="N401" s="152" t="str">
        <f t="shared" si="145"/>
        <v/>
      </c>
      <c r="O401" s="150">
        <f t="shared" si="146"/>
        <v>0</v>
      </c>
      <c r="P401" s="151">
        <f t="shared" si="147"/>
        <v>0</v>
      </c>
      <c r="Q401" s="199"/>
      <c r="R401" s="199"/>
      <c r="S401" s="151">
        <f t="shared" si="148"/>
        <v>0</v>
      </c>
      <c r="T401" s="199"/>
      <c r="U401" s="199"/>
      <c r="V401" s="199"/>
      <c r="W401" s="151">
        <f t="shared" si="139"/>
        <v>0</v>
      </c>
      <c r="X401" s="199"/>
      <c r="Y401" s="199"/>
      <c r="Z401" s="152" t="str">
        <f t="shared" si="149"/>
        <v/>
      </c>
      <c r="AA401" s="150">
        <f t="shared" si="133"/>
        <v>0</v>
      </c>
      <c r="AB401" s="151">
        <f t="shared" si="134"/>
        <v>0</v>
      </c>
      <c r="AC401" s="199"/>
      <c r="AD401" s="199"/>
      <c r="AE401" s="151">
        <f t="shared" si="135"/>
        <v>0</v>
      </c>
      <c r="AF401" s="202"/>
      <c r="AG401" s="333"/>
      <c r="AH401" s="202"/>
      <c r="AI401" s="333"/>
      <c r="AJ401" s="202"/>
      <c r="AK401" s="333"/>
      <c r="AL401" s="151">
        <f t="shared" si="136"/>
        <v>0</v>
      </c>
      <c r="AM401" s="199"/>
      <c r="AN401" s="199"/>
      <c r="AO401" s="167">
        <f t="shared" si="140"/>
        <v>0</v>
      </c>
      <c r="AP401" s="167">
        <f t="shared" si="141"/>
        <v>0</v>
      </c>
      <c r="AQ401" s="152" t="str">
        <f t="shared" si="137"/>
        <v/>
      </c>
      <c r="AR401" s="207">
        <f t="shared" si="138"/>
        <v>0</v>
      </c>
      <c r="AS401" s="167">
        <f t="shared" si="150"/>
        <v>0</v>
      </c>
      <c r="AT401" s="167">
        <f>IFERROR((AR401/SUM('4_Структура пл.соб.'!$F$4:$F$6))*100,0)</f>
        <v>0</v>
      </c>
      <c r="AU401" s="207">
        <f>IFERROR(AF401+(SUM($AC401:$AD401)/100*($AE$14/$AB$14*100))/'4_Структура пл.соб.'!$B$7*'4_Структура пл.соб.'!$B$4,0)</f>
        <v>0</v>
      </c>
      <c r="AV401" s="167">
        <f>IFERROR(AU401/'5_Розрахунок тарифів'!$H$7,0)</f>
        <v>0</v>
      </c>
      <c r="AW401" s="167">
        <f>IFERROR((AU401/SUM('4_Структура пл.соб.'!$F$4:$F$6))*100,0)</f>
        <v>0</v>
      </c>
      <c r="AX401" s="207">
        <f>IFERROR(AH401+(SUM($AC401:$AD401)/100*($AE$14/$AB$14*100))/'4_Структура пл.соб.'!$B$7*'4_Структура пл.соб.'!$B$5,0)</f>
        <v>0</v>
      </c>
      <c r="AY401" s="167">
        <f>IFERROR(AX401/'5_Розрахунок тарифів'!$L$7,0)</f>
        <v>0</v>
      </c>
      <c r="AZ401" s="167">
        <f>IFERROR((AX401/SUM('4_Структура пл.соб.'!$F$4:$F$6))*100,0)</f>
        <v>0</v>
      </c>
      <c r="BA401" s="207">
        <f>IFERROR(AJ401+(SUM($AC401:$AD401)/100*($AE$14/$AB$14*100))/'4_Структура пл.соб.'!$B$7*'4_Структура пл.соб.'!$B$6,0)</f>
        <v>0</v>
      </c>
      <c r="BB401" s="167">
        <f>IFERROR(BA401/'5_Розрахунок тарифів'!$P$7,0)</f>
        <v>0</v>
      </c>
      <c r="BC401" s="167">
        <f>IFERROR((BA401/SUM('4_Структура пл.соб.'!$F$4:$F$6))*100,0)</f>
        <v>0</v>
      </c>
      <c r="BD401" s="167">
        <f t="shared" si="151"/>
        <v>0</v>
      </c>
      <c r="BE401" s="167">
        <f t="shared" si="152"/>
        <v>0</v>
      </c>
      <c r="BF401" s="203"/>
      <c r="BG401" s="203"/>
    </row>
    <row r="402" spans="1:59" s="118" customFormat="1" x14ac:dyDescent="0.25">
      <c r="A402" s="128" t="str">
        <f>IF(ISBLANK(B402),"",COUNTA($B$11:B402))</f>
        <v/>
      </c>
      <c r="B402" s="200"/>
      <c r="C402" s="150">
        <f t="shared" si="142"/>
        <v>0</v>
      </c>
      <c r="D402" s="151">
        <f t="shared" si="143"/>
        <v>0</v>
      </c>
      <c r="E402" s="199"/>
      <c r="F402" s="199"/>
      <c r="G402" s="151">
        <f t="shared" si="144"/>
        <v>0</v>
      </c>
      <c r="H402" s="199"/>
      <c r="I402" s="199"/>
      <c r="J402" s="199"/>
      <c r="K402" s="151">
        <f t="shared" si="132"/>
        <v>0</v>
      </c>
      <c r="L402" s="199"/>
      <c r="M402" s="199"/>
      <c r="N402" s="152" t="str">
        <f t="shared" si="145"/>
        <v/>
      </c>
      <c r="O402" s="150">
        <f t="shared" si="146"/>
        <v>0</v>
      </c>
      <c r="P402" s="151">
        <f t="shared" si="147"/>
        <v>0</v>
      </c>
      <c r="Q402" s="199"/>
      <c r="R402" s="199"/>
      <c r="S402" s="151">
        <f t="shared" si="148"/>
        <v>0</v>
      </c>
      <c r="T402" s="199"/>
      <c r="U402" s="199"/>
      <c r="V402" s="199"/>
      <c r="W402" s="151">
        <f t="shared" si="139"/>
        <v>0</v>
      </c>
      <c r="X402" s="199"/>
      <c r="Y402" s="199"/>
      <c r="Z402" s="152" t="str">
        <f t="shared" si="149"/>
        <v/>
      </c>
      <c r="AA402" s="150">
        <f t="shared" si="133"/>
        <v>0</v>
      </c>
      <c r="AB402" s="151">
        <f t="shared" si="134"/>
        <v>0</v>
      </c>
      <c r="AC402" s="199"/>
      <c r="AD402" s="199"/>
      <c r="AE402" s="151">
        <f t="shared" si="135"/>
        <v>0</v>
      </c>
      <c r="AF402" s="202"/>
      <c r="AG402" s="333"/>
      <c r="AH402" s="202"/>
      <c r="AI402" s="333"/>
      <c r="AJ402" s="202"/>
      <c r="AK402" s="333"/>
      <c r="AL402" s="151">
        <f t="shared" si="136"/>
        <v>0</v>
      </c>
      <c r="AM402" s="199"/>
      <c r="AN402" s="199"/>
      <c r="AO402" s="167">
        <f t="shared" si="140"/>
        <v>0</v>
      </c>
      <c r="AP402" s="167">
        <f t="shared" si="141"/>
        <v>0</v>
      </c>
      <c r="AQ402" s="152" t="str">
        <f t="shared" si="137"/>
        <v/>
      </c>
      <c r="AR402" s="207">
        <f t="shared" si="138"/>
        <v>0</v>
      </c>
      <c r="AS402" s="167">
        <f t="shared" si="150"/>
        <v>0</v>
      </c>
      <c r="AT402" s="167">
        <f>IFERROR((AR402/SUM('4_Структура пл.соб.'!$F$4:$F$6))*100,0)</f>
        <v>0</v>
      </c>
      <c r="AU402" s="207">
        <f>IFERROR(AF402+(SUM($AC402:$AD402)/100*($AE$14/$AB$14*100))/'4_Структура пл.соб.'!$B$7*'4_Структура пл.соб.'!$B$4,0)</f>
        <v>0</v>
      </c>
      <c r="AV402" s="167">
        <f>IFERROR(AU402/'5_Розрахунок тарифів'!$H$7,0)</f>
        <v>0</v>
      </c>
      <c r="AW402" s="167">
        <f>IFERROR((AU402/SUM('4_Структура пл.соб.'!$F$4:$F$6))*100,0)</f>
        <v>0</v>
      </c>
      <c r="AX402" s="207">
        <f>IFERROR(AH402+(SUM($AC402:$AD402)/100*($AE$14/$AB$14*100))/'4_Структура пл.соб.'!$B$7*'4_Структура пл.соб.'!$B$5,0)</f>
        <v>0</v>
      </c>
      <c r="AY402" s="167">
        <f>IFERROR(AX402/'5_Розрахунок тарифів'!$L$7,0)</f>
        <v>0</v>
      </c>
      <c r="AZ402" s="167">
        <f>IFERROR((AX402/SUM('4_Структура пл.соб.'!$F$4:$F$6))*100,0)</f>
        <v>0</v>
      </c>
      <c r="BA402" s="207">
        <f>IFERROR(AJ402+(SUM($AC402:$AD402)/100*($AE$14/$AB$14*100))/'4_Структура пл.соб.'!$B$7*'4_Структура пл.соб.'!$B$6,0)</f>
        <v>0</v>
      </c>
      <c r="BB402" s="167">
        <f>IFERROR(BA402/'5_Розрахунок тарифів'!$P$7,0)</f>
        <v>0</v>
      </c>
      <c r="BC402" s="167">
        <f>IFERROR((BA402/SUM('4_Структура пл.соб.'!$F$4:$F$6))*100,0)</f>
        <v>0</v>
      </c>
      <c r="BD402" s="167">
        <f t="shared" si="151"/>
        <v>0</v>
      </c>
      <c r="BE402" s="167">
        <f t="shared" si="152"/>
        <v>0</v>
      </c>
      <c r="BF402" s="203"/>
      <c r="BG402" s="203"/>
    </row>
    <row r="403" spans="1:59" s="118" customFormat="1" x14ac:dyDescent="0.25">
      <c r="A403" s="128" t="str">
        <f>IF(ISBLANK(B403),"",COUNTA($B$11:B403))</f>
        <v/>
      </c>
      <c r="B403" s="200"/>
      <c r="C403" s="150">
        <f t="shared" si="142"/>
        <v>0</v>
      </c>
      <c r="D403" s="151">
        <f t="shared" si="143"/>
        <v>0</v>
      </c>
      <c r="E403" s="199"/>
      <c r="F403" s="199"/>
      <c r="G403" s="151">
        <f t="shared" si="144"/>
        <v>0</v>
      </c>
      <c r="H403" s="199"/>
      <c r="I403" s="199"/>
      <c r="J403" s="199"/>
      <c r="K403" s="151">
        <f t="shared" si="132"/>
        <v>0</v>
      </c>
      <c r="L403" s="199"/>
      <c r="M403" s="199"/>
      <c r="N403" s="152" t="str">
        <f t="shared" si="145"/>
        <v/>
      </c>
      <c r="O403" s="150">
        <f t="shared" si="146"/>
        <v>0</v>
      </c>
      <c r="P403" s="151">
        <f t="shared" si="147"/>
        <v>0</v>
      </c>
      <c r="Q403" s="199"/>
      <c r="R403" s="199"/>
      <c r="S403" s="151">
        <f t="shared" si="148"/>
        <v>0</v>
      </c>
      <c r="T403" s="199"/>
      <c r="U403" s="199"/>
      <c r="V403" s="199"/>
      <c r="W403" s="151">
        <f t="shared" si="139"/>
        <v>0</v>
      </c>
      <c r="X403" s="199"/>
      <c r="Y403" s="199"/>
      <c r="Z403" s="152" t="str">
        <f t="shared" si="149"/>
        <v/>
      </c>
      <c r="AA403" s="150">
        <f t="shared" si="133"/>
        <v>0</v>
      </c>
      <c r="AB403" s="151">
        <f t="shared" si="134"/>
        <v>0</v>
      </c>
      <c r="AC403" s="199"/>
      <c r="AD403" s="199"/>
      <c r="AE403" s="151">
        <f t="shared" si="135"/>
        <v>0</v>
      </c>
      <c r="AF403" s="202"/>
      <c r="AG403" s="333"/>
      <c r="AH403" s="202"/>
      <c r="AI403" s="333"/>
      <c r="AJ403" s="202"/>
      <c r="AK403" s="333"/>
      <c r="AL403" s="151">
        <f t="shared" si="136"/>
        <v>0</v>
      </c>
      <c r="AM403" s="199"/>
      <c r="AN403" s="199"/>
      <c r="AO403" s="167">
        <f t="shared" si="140"/>
        <v>0</v>
      </c>
      <c r="AP403" s="167">
        <f t="shared" si="141"/>
        <v>0</v>
      </c>
      <c r="AQ403" s="152" t="str">
        <f t="shared" si="137"/>
        <v/>
      </c>
      <c r="AR403" s="207">
        <f t="shared" si="138"/>
        <v>0</v>
      </c>
      <c r="AS403" s="167">
        <f t="shared" si="150"/>
        <v>0</v>
      </c>
      <c r="AT403" s="167">
        <f>IFERROR((AR403/SUM('4_Структура пл.соб.'!$F$4:$F$6))*100,0)</f>
        <v>0</v>
      </c>
      <c r="AU403" s="207">
        <f>IFERROR(AF403+(SUM($AC403:$AD403)/100*($AE$14/$AB$14*100))/'4_Структура пл.соб.'!$B$7*'4_Структура пл.соб.'!$B$4,0)</f>
        <v>0</v>
      </c>
      <c r="AV403" s="167">
        <f>IFERROR(AU403/'5_Розрахунок тарифів'!$H$7,0)</f>
        <v>0</v>
      </c>
      <c r="AW403" s="167">
        <f>IFERROR((AU403/SUM('4_Структура пл.соб.'!$F$4:$F$6))*100,0)</f>
        <v>0</v>
      </c>
      <c r="AX403" s="207">
        <f>IFERROR(AH403+(SUM($AC403:$AD403)/100*($AE$14/$AB$14*100))/'4_Структура пл.соб.'!$B$7*'4_Структура пл.соб.'!$B$5,0)</f>
        <v>0</v>
      </c>
      <c r="AY403" s="167">
        <f>IFERROR(AX403/'5_Розрахунок тарифів'!$L$7,0)</f>
        <v>0</v>
      </c>
      <c r="AZ403" s="167">
        <f>IFERROR((AX403/SUM('4_Структура пл.соб.'!$F$4:$F$6))*100,0)</f>
        <v>0</v>
      </c>
      <c r="BA403" s="207">
        <f>IFERROR(AJ403+(SUM($AC403:$AD403)/100*($AE$14/$AB$14*100))/'4_Структура пл.соб.'!$B$7*'4_Структура пл.соб.'!$B$6,0)</f>
        <v>0</v>
      </c>
      <c r="BB403" s="167">
        <f>IFERROR(BA403/'5_Розрахунок тарифів'!$P$7,0)</f>
        <v>0</v>
      </c>
      <c r="BC403" s="167">
        <f>IFERROR((BA403/SUM('4_Структура пл.соб.'!$F$4:$F$6))*100,0)</f>
        <v>0</v>
      </c>
      <c r="BD403" s="167">
        <f t="shared" si="151"/>
        <v>0</v>
      </c>
      <c r="BE403" s="167">
        <f t="shared" si="152"/>
        <v>0</v>
      </c>
      <c r="BF403" s="203"/>
      <c r="BG403" s="203"/>
    </row>
    <row r="404" spans="1:59" s="118" customFormat="1" x14ac:dyDescent="0.25">
      <c r="A404" s="128" t="str">
        <f>IF(ISBLANK(B404),"",COUNTA($B$11:B404))</f>
        <v/>
      </c>
      <c r="B404" s="200"/>
      <c r="C404" s="150">
        <f t="shared" si="142"/>
        <v>0</v>
      </c>
      <c r="D404" s="151">
        <f t="shared" si="143"/>
        <v>0</v>
      </c>
      <c r="E404" s="199"/>
      <c r="F404" s="199"/>
      <c r="G404" s="151">
        <f t="shared" si="144"/>
        <v>0</v>
      </c>
      <c r="H404" s="199"/>
      <c r="I404" s="199"/>
      <c r="J404" s="199"/>
      <c r="K404" s="151">
        <f t="shared" si="132"/>
        <v>0</v>
      </c>
      <c r="L404" s="199"/>
      <c r="M404" s="199"/>
      <c r="N404" s="152" t="str">
        <f t="shared" si="145"/>
        <v/>
      </c>
      <c r="O404" s="150">
        <f t="shared" si="146"/>
        <v>0</v>
      </c>
      <c r="P404" s="151">
        <f t="shared" si="147"/>
        <v>0</v>
      </c>
      <c r="Q404" s="199"/>
      <c r="R404" s="199"/>
      <c r="S404" s="151">
        <f t="shared" si="148"/>
        <v>0</v>
      </c>
      <c r="T404" s="199"/>
      <c r="U404" s="199"/>
      <c r="V404" s="199"/>
      <c r="W404" s="151">
        <f t="shared" si="139"/>
        <v>0</v>
      </c>
      <c r="X404" s="199"/>
      <c r="Y404" s="199"/>
      <c r="Z404" s="152" t="str">
        <f t="shared" si="149"/>
        <v/>
      </c>
      <c r="AA404" s="150">
        <f t="shared" si="133"/>
        <v>0</v>
      </c>
      <c r="AB404" s="151">
        <f t="shared" si="134"/>
        <v>0</v>
      </c>
      <c r="AC404" s="199"/>
      <c r="AD404" s="199"/>
      <c r="AE404" s="151">
        <f t="shared" si="135"/>
        <v>0</v>
      </c>
      <c r="AF404" s="202"/>
      <c r="AG404" s="333"/>
      <c r="AH404" s="202"/>
      <c r="AI404" s="333"/>
      <c r="AJ404" s="202"/>
      <c r="AK404" s="333"/>
      <c r="AL404" s="151">
        <f t="shared" si="136"/>
        <v>0</v>
      </c>
      <c r="AM404" s="199"/>
      <c r="AN404" s="199"/>
      <c r="AO404" s="167">
        <f t="shared" si="140"/>
        <v>0</v>
      </c>
      <c r="AP404" s="167">
        <f t="shared" si="141"/>
        <v>0</v>
      </c>
      <c r="AQ404" s="152" t="str">
        <f t="shared" si="137"/>
        <v/>
      </c>
      <c r="AR404" s="207">
        <f t="shared" si="138"/>
        <v>0</v>
      </c>
      <c r="AS404" s="167">
        <f t="shared" si="150"/>
        <v>0</v>
      </c>
      <c r="AT404" s="167">
        <f>IFERROR((AR404/SUM('4_Структура пл.соб.'!$F$4:$F$6))*100,0)</f>
        <v>0</v>
      </c>
      <c r="AU404" s="207">
        <f>IFERROR(AF404+(SUM($AC404:$AD404)/100*($AE$14/$AB$14*100))/'4_Структура пл.соб.'!$B$7*'4_Структура пл.соб.'!$B$4,0)</f>
        <v>0</v>
      </c>
      <c r="AV404" s="167">
        <f>IFERROR(AU404/'5_Розрахунок тарифів'!$H$7,0)</f>
        <v>0</v>
      </c>
      <c r="AW404" s="167">
        <f>IFERROR((AU404/SUM('4_Структура пл.соб.'!$F$4:$F$6))*100,0)</f>
        <v>0</v>
      </c>
      <c r="AX404" s="207">
        <f>IFERROR(AH404+(SUM($AC404:$AD404)/100*($AE$14/$AB$14*100))/'4_Структура пл.соб.'!$B$7*'4_Структура пл.соб.'!$B$5,0)</f>
        <v>0</v>
      </c>
      <c r="AY404" s="167">
        <f>IFERROR(AX404/'5_Розрахунок тарифів'!$L$7,0)</f>
        <v>0</v>
      </c>
      <c r="AZ404" s="167">
        <f>IFERROR((AX404/SUM('4_Структура пл.соб.'!$F$4:$F$6))*100,0)</f>
        <v>0</v>
      </c>
      <c r="BA404" s="207">
        <f>IFERROR(AJ404+(SUM($AC404:$AD404)/100*($AE$14/$AB$14*100))/'4_Структура пл.соб.'!$B$7*'4_Структура пл.соб.'!$B$6,0)</f>
        <v>0</v>
      </c>
      <c r="BB404" s="167">
        <f>IFERROR(BA404/'5_Розрахунок тарифів'!$P$7,0)</f>
        <v>0</v>
      </c>
      <c r="BC404" s="167">
        <f>IFERROR((BA404/SUM('4_Структура пл.соб.'!$F$4:$F$6))*100,0)</f>
        <v>0</v>
      </c>
      <c r="BD404" s="167">
        <f t="shared" si="151"/>
        <v>0</v>
      </c>
      <c r="BE404" s="167">
        <f t="shared" si="152"/>
        <v>0</v>
      </c>
      <c r="BF404" s="203"/>
      <c r="BG404" s="203"/>
    </row>
    <row r="405" spans="1:59" s="118" customFormat="1" x14ac:dyDescent="0.25">
      <c r="A405" s="128" t="str">
        <f>IF(ISBLANK(B405),"",COUNTA($B$11:B405))</f>
        <v/>
      </c>
      <c r="B405" s="200"/>
      <c r="C405" s="150">
        <f t="shared" si="142"/>
        <v>0</v>
      </c>
      <c r="D405" s="151">
        <f t="shared" si="143"/>
        <v>0</v>
      </c>
      <c r="E405" s="199"/>
      <c r="F405" s="199"/>
      <c r="G405" s="151">
        <f t="shared" si="144"/>
        <v>0</v>
      </c>
      <c r="H405" s="199"/>
      <c r="I405" s="199"/>
      <c r="J405" s="199"/>
      <c r="K405" s="151">
        <f t="shared" ref="K405:K468" si="153">L405+M405</f>
        <v>0</v>
      </c>
      <c r="L405" s="199"/>
      <c r="M405" s="199"/>
      <c r="N405" s="152" t="str">
        <f t="shared" si="145"/>
        <v/>
      </c>
      <c r="O405" s="150">
        <f t="shared" si="146"/>
        <v>0</v>
      </c>
      <c r="P405" s="151">
        <f t="shared" si="147"/>
        <v>0</v>
      </c>
      <c r="Q405" s="199"/>
      <c r="R405" s="199"/>
      <c r="S405" s="151">
        <f t="shared" si="148"/>
        <v>0</v>
      </c>
      <c r="T405" s="199"/>
      <c r="U405" s="199"/>
      <c r="V405" s="199"/>
      <c r="W405" s="151">
        <f t="shared" si="139"/>
        <v>0</v>
      </c>
      <c r="X405" s="199"/>
      <c r="Y405" s="199"/>
      <c r="Z405" s="152" t="str">
        <f t="shared" si="149"/>
        <v/>
      </c>
      <c r="AA405" s="150">
        <f t="shared" ref="AA405:AA468" si="154">SUM(AB405:AD405)</f>
        <v>0</v>
      </c>
      <c r="AB405" s="151">
        <f t="shared" ref="AB405:AB468" si="155">AE405+AL405</f>
        <v>0</v>
      </c>
      <c r="AC405" s="199"/>
      <c r="AD405" s="199"/>
      <c r="AE405" s="151">
        <f t="shared" ref="AE405:AE468" si="156">SUM(AF405:AJ405)</f>
        <v>0</v>
      </c>
      <c r="AF405" s="202"/>
      <c r="AG405" s="333"/>
      <c r="AH405" s="202"/>
      <c r="AI405" s="333"/>
      <c r="AJ405" s="202"/>
      <c r="AK405" s="333"/>
      <c r="AL405" s="151">
        <f t="shared" ref="AL405:AL468" si="157">AM405+AN405</f>
        <v>0</v>
      </c>
      <c r="AM405" s="199"/>
      <c r="AN405" s="199"/>
      <c r="AO405" s="167">
        <f t="shared" si="140"/>
        <v>0</v>
      </c>
      <c r="AP405" s="167">
        <f t="shared" si="141"/>
        <v>0</v>
      </c>
      <c r="AQ405" s="152" t="str">
        <f t="shared" si="137"/>
        <v/>
      </c>
      <c r="AR405" s="207">
        <f t="shared" si="138"/>
        <v>0</v>
      </c>
      <c r="AS405" s="167">
        <f t="shared" si="150"/>
        <v>0</v>
      </c>
      <c r="AT405" s="167">
        <f>IFERROR((AR405/SUM('4_Структура пл.соб.'!$F$4:$F$6))*100,0)</f>
        <v>0</v>
      </c>
      <c r="AU405" s="207">
        <f>IFERROR(AF405+(SUM($AC405:$AD405)/100*($AE$14/$AB$14*100))/'4_Структура пл.соб.'!$B$7*'4_Структура пл.соб.'!$B$4,0)</f>
        <v>0</v>
      </c>
      <c r="AV405" s="167">
        <f>IFERROR(AU405/'5_Розрахунок тарифів'!$H$7,0)</f>
        <v>0</v>
      </c>
      <c r="AW405" s="167">
        <f>IFERROR((AU405/SUM('4_Структура пл.соб.'!$F$4:$F$6))*100,0)</f>
        <v>0</v>
      </c>
      <c r="AX405" s="207">
        <f>IFERROR(AH405+(SUM($AC405:$AD405)/100*($AE$14/$AB$14*100))/'4_Структура пл.соб.'!$B$7*'4_Структура пл.соб.'!$B$5,0)</f>
        <v>0</v>
      </c>
      <c r="AY405" s="167">
        <f>IFERROR(AX405/'5_Розрахунок тарифів'!$L$7,0)</f>
        <v>0</v>
      </c>
      <c r="AZ405" s="167">
        <f>IFERROR((AX405/SUM('4_Структура пл.соб.'!$F$4:$F$6))*100,0)</f>
        <v>0</v>
      </c>
      <c r="BA405" s="207">
        <f>IFERROR(AJ405+(SUM($AC405:$AD405)/100*($AE$14/$AB$14*100))/'4_Структура пл.соб.'!$B$7*'4_Структура пл.соб.'!$B$6,0)</f>
        <v>0</v>
      </c>
      <c r="BB405" s="167">
        <f>IFERROR(BA405/'5_Розрахунок тарифів'!$P$7,0)</f>
        <v>0</v>
      </c>
      <c r="BC405" s="167">
        <f>IFERROR((BA405/SUM('4_Структура пл.соб.'!$F$4:$F$6))*100,0)</f>
        <v>0</v>
      </c>
      <c r="BD405" s="167">
        <f t="shared" si="151"/>
        <v>0</v>
      </c>
      <c r="BE405" s="167">
        <f t="shared" si="152"/>
        <v>0</v>
      </c>
      <c r="BF405" s="203"/>
      <c r="BG405" s="203"/>
    </row>
    <row r="406" spans="1:59" s="118" customFormat="1" x14ac:dyDescent="0.25">
      <c r="A406" s="128" t="str">
        <f>IF(ISBLANK(B406),"",COUNTA($B$11:B406))</f>
        <v/>
      </c>
      <c r="B406" s="200"/>
      <c r="C406" s="150">
        <f t="shared" si="142"/>
        <v>0</v>
      </c>
      <c r="D406" s="151">
        <f t="shared" si="143"/>
        <v>0</v>
      </c>
      <c r="E406" s="199"/>
      <c r="F406" s="199"/>
      <c r="G406" s="151">
        <f t="shared" si="144"/>
        <v>0</v>
      </c>
      <c r="H406" s="199"/>
      <c r="I406" s="199"/>
      <c r="J406" s="199"/>
      <c r="K406" s="151">
        <f t="shared" si="153"/>
        <v>0</v>
      </c>
      <c r="L406" s="199"/>
      <c r="M406" s="199"/>
      <c r="N406" s="152" t="str">
        <f t="shared" si="145"/>
        <v/>
      </c>
      <c r="O406" s="150">
        <f t="shared" si="146"/>
        <v>0</v>
      </c>
      <c r="P406" s="151">
        <f t="shared" si="147"/>
        <v>0</v>
      </c>
      <c r="Q406" s="199"/>
      <c r="R406" s="199"/>
      <c r="S406" s="151">
        <f t="shared" si="148"/>
        <v>0</v>
      </c>
      <c r="T406" s="199"/>
      <c r="U406" s="199"/>
      <c r="V406" s="199"/>
      <c r="W406" s="151">
        <f t="shared" si="139"/>
        <v>0</v>
      </c>
      <c r="X406" s="199"/>
      <c r="Y406" s="199"/>
      <c r="Z406" s="152" t="str">
        <f t="shared" si="149"/>
        <v/>
      </c>
      <c r="AA406" s="150">
        <f t="shared" si="154"/>
        <v>0</v>
      </c>
      <c r="AB406" s="151">
        <f t="shared" si="155"/>
        <v>0</v>
      </c>
      <c r="AC406" s="199"/>
      <c r="AD406" s="199"/>
      <c r="AE406" s="151">
        <f t="shared" si="156"/>
        <v>0</v>
      </c>
      <c r="AF406" s="202"/>
      <c r="AG406" s="333"/>
      <c r="AH406" s="202"/>
      <c r="AI406" s="333"/>
      <c r="AJ406" s="202"/>
      <c r="AK406" s="333"/>
      <c r="AL406" s="151">
        <f t="shared" si="157"/>
        <v>0</v>
      </c>
      <c r="AM406" s="199"/>
      <c r="AN406" s="199"/>
      <c r="AO406" s="167">
        <f t="shared" si="140"/>
        <v>0</v>
      </c>
      <c r="AP406" s="167">
        <f t="shared" si="141"/>
        <v>0</v>
      </c>
      <c r="AQ406" s="152" t="str">
        <f t="shared" si="137"/>
        <v/>
      </c>
      <c r="AR406" s="207">
        <f t="shared" si="138"/>
        <v>0</v>
      </c>
      <c r="AS406" s="167">
        <f t="shared" si="150"/>
        <v>0</v>
      </c>
      <c r="AT406" s="167">
        <f>IFERROR((AR406/SUM('4_Структура пл.соб.'!$F$4:$F$6))*100,0)</f>
        <v>0</v>
      </c>
      <c r="AU406" s="207">
        <f>IFERROR(AF406+(SUM($AC406:$AD406)/100*($AE$14/$AB$14*100))/'4_Структура пл.соб.'!$B$7*'4_Структура пл.соб.'!$B$4,0)</f>
        <v>0</v>
      </c>
      <c r="AV406" s="167">
        <f>IFERROR(AU406/'5_Розрахунок тарифів'!$H$7,0)</f>
        <v>0</v>
      </c>
      <c r="AW406" s="167">
        <f>IFERROR((AU406/SUM('4_Структура пл.соб.'!$F$4:$F$6))*100,0)</f>
        <v>0</v>
      </c>
      <c r="AX406" s="207">
        <f>IFERROR(AH406+(SUM($AC406:$AD406)/100*($AE$14/$AB$14*100))/'4_Структура пл.соб.'!$B$7*'4_Структура пл.соб.'!$B$5,0)</f>
        <v>0</v>
      </c>
      <c r="AY406" s="167">
        <f>IFERROR(AX406/'5_Розрахунок тарифів'!$L$7,0)</f>
        <v>0</v>
      </c>
      <c r="AZ406" s="167">
        <f>IFERROR((AX406/SUM('4_Структура пл.соб.'!$F$4:$F$6))*100,0)</f>
        <v>0</v>
      </c>
      <c r="BA406" s="207">
        <f>IFERROR(AJ406+(SUM($AC406:$AD406)/100*($AE$14/$AB$14*100))/'4_Структура пл.соб.'!$B$7*'4_Структура пл.соб.'!$B$6,0)</f>
        <v>0</v>
      </c>
      <c r="BB406" s="167">
        <f>IFERROR(BA406/'5_Розрахунок тарифів'!$P$7,0)</f>
        <v>0</v>
      </c>
      <c r="BC406" s="167">
        <f>IFERROR((BA406/SUM('4_Структура пл.соб.'!$F$4:$F$6))*100,0)</f>
        <v>0</v>
      </c>
      <c r="BD406" s="167">
        <f t="shared" si="151"/>
        <v>0</v>
      </c>
      <c r="BE406" s="167">
        <f t="shared" si="152"/>
        <v>0</v>
      </c>
      <c r="BF406" s="203"/>
      <c r="BG406" s="203"/>
    </row>
    <row r="407" spans="1:59" s="118" customFormat="1" x14ac:dyDescent="0.25">
      <c r="A407" s="128" t="str">
        <f>IF(ISBLANK(B407),"",COUNTA($B$11:B407))</f>
        <v/>
      </c>
      <c r="B407" s="200"/>
      <c r="C407" s="150">
        <f t="shared" si="142"/>
        <v>0</v>
      </c>
      <c r="D407" s="151">
        <f t="shared" si="143"/>
        <v>0</v>
      </c>
      <c r="E407" s="199"/>
      <c r="F407" s="199"/>
      <c r="G407" s="151">
        <f t="shared" si="144"/>
        <v>0</v>
      </c>
      <c r="H407" s="199"/>
      <c r="I407" s="199"/>
      <c r="J407" s="199"/>
      <c r="K407" s="151">
        <f t="shared" si="153"/>
        <v>0</v>
      </c>
      <c r="L407" s="199"/>
      <c r="M407" s="199"/>
      <c r="N407" s="152" t="str">
        <f t="shared" si="145"/>
        <v/>
      </c>
      <c r="O407" s="150">
        <f t="shared" si="146"/>
        <v>0</v>
      </c>
      <c r="P407" s="151">
        <f t="shared" si="147"/>
        <v>0</v>
      </c>
      <c r="Q407" s="199"/>
      <c r="R407" s="199"/>
      <c r="S407" s="151">
        <f t="shared" si="148"/>
        <v>0</v>
      </c>
      <c r="T407" s="199"/>
      <c r="U407" s="199"/>
      <c r="V407" s="199"/>
      <c r="W407" s="151">
        <f t="shared" si="139"/>
        <v>0</v>
      </c>
      <c r="X407" s="199"/>
      <c r="Y407" s="199"/>
      <c r="Z407" s="152" t="str">
        <f t="shared" si="149"/>
        <v/>
      </c>
      <c r="AA407" s="150">
        <f t="shared" si="154"/>
        <v>0</v>
      </c>
      <c r="AB407" s="151">
        <f t="shared" si="155"/>
        <v>0</v>
      </c>
      <c r="AC407" s="199"/>
      <c r="AD407" s="199"/>
      <c r="AE407" s="151">
        <f t="shared" si="156"/>
        <v>0</v>
      </c>
      <c r="AF407" s="202"/>
      <c r="AG407" s="333"/>
      <c r="AH407" s="202"/>
      <c r="AI407" s="333"/>
      <c r="AJ407" s="202"/>
      <c r="AK407" s="333"/>
      <c r="AL407" s="151">
        <f t="shared" si="157"/>
        <v>0</v>
      </c>
      <c r="AM407" s="199"/>
      <c r="AN407" s="199"/>
      <c r="AO407" s="167">
        <f t="shared" si="140"/>
        <v>0</v>
      </c>
      <c r="AP407" s="167">
        <f t="shared" si="141"/>
        <v>0</v>
      </c>
      <c r="AQ407" s="152" t="str">
        <f t="shared" si="137"/>
        <v/>
      </c>
      <c r="AR407" s="207">
        <f t="shared" si="138"/>
        <v>0</v>
      </c>
      <c r="AS407" s="167">
        <f t="shared" si="150"/>
        <v>0</v>
      </c>
      <c r="AT407" s="167">
        <f>IFERROR((AR407/SUM('4_Структура пл.соб.'!$F$4:$F$6))*100,0)</f>
        <v>0</v>
      </c>
      <c r="AU407" s="207">
        <f>IFERROR(AF407+(SUM($AC407:$AD407)/100*($AE$14/$AB$14*100))/'4_Структура пл.соб.'!$B$7*'4_Структура пл.соб.'!$B$4,0)</f>
        <v>0</v>
      </c>
      <c r="AV407" s="167">
        <f>IFERROR(AU407/'5_Розрахунок тарифів'!$H$7,0)</f>
        <v>0</v>
      </c>
      <c r="AW407" s="167">
        <f>IFERROR((AU407/SUM('4_Структура пл.соб.'!$F$4:$F$6))*100,0)</f>
        <v>0</v>
      </c>
      <c r="AX407" s="207">
        <f>IFERROR(AH407+(SUM($AC407:$AD407)/100*($AE$14/$AB$14*100))/'4_Структура пл.соб.'!$B$7*'4_Структура пл.соб.'!$B$5,0)</f>
        <v>0</v>
      </c>
      <c r="AY407" s="167">
        <f>IFERROR(AX407/'5_Розрахунок тарифів'!$L$7,0)</f>
        <v>0</v>
      </c>
      <c r="AZ407" s="167">
        <f>IFERROR((AX407/SUM('4_Структура пл.соб.'!$F$4:$F$6))*100,0)</f>
        <v>0</v>
      </c>
      <c r="BA407" s="207">
        <f>IFERROR(AJ407+(SUM($AC407:$AD407)/100*($AE$14/$AB$14*100))/'4_Структура пл.соб.'!$B$7*'4_Структура пл.соб.'!$B$6,0)</f>
        <v>0</v>
      </c>
      <c r="BB407" s="167">
        <f>IFERROR(BA407/'5_Розрахунок тарифів'!$P$7,0)</f>
        <v>0</v>
      </c>
      <c r="BC407" s="167">
        <f>IFERROR((BA407/SUM('4_Структура пл.соб.'!$F$4:$F$6))*100,0)</f>
        <v>0</v>
      </c>
      <c r="BD407" s="167">
        <f t="shared" si="151"/>
        <v>0</v>
      </c>
      <c r="BE407" s="167">
        <f t="shared" si="152"/>
        <v>0</v>
      </c>
      <c r="BF407" s="203"/>
      <c r="BG407" s="203"/>
    </row>
    <row r="408" spans="1:59" s="118" customFormat="1" x14ac:dyDescent="0.25">
      <c r="A408" s="128" t="str">
        <f>IF(ISBLANK(B408),"",COUNTA($B$11:B408))</f>
        <v/>
      </c>
      <c r="B408" s="200"/>
      <c r="C408" s="150">
        <f t="shared" si="142"/>
        <v>0</v>
      </c>
      <c r="D408" s="151">
        <f t="shared" si="143"/>
        <v>0</v>
      </c>
      <c r="E408" s="199"/>
      <c r="F408" s="199"/>
      <c r="G408" s="151">
        <f t="shared" si="144"/>
        <v>0</v>
      </c>
      <c r="H408" s="199"/>
      <c r="I408" s="199"/>
      <c r="J408" s="199"/>
      <c r="K408" s="151">
        <f t="shared" si="153"/>
        <v>0</v>
      </c>
      <c r="L408" s="199"/>
      <c r="M408" s="199"/>
      <c r="N408" s="152" t="str">
        <f t="shared" si="145"/>
        <v/>
      </c>
      <c r="O408" s="150">
        <f t="shared" si="146"/>
        <v>0</v>
      </c>
      <c r="P408" s="151">
        <f t="shared" si="147"/>
        <v>0</v>
      </c>
      <c r="Q408" s="199"/>
      <c r="R408" s="199"/>
      <c r="S408" s="151">
        <f t="shared" si="148"/>
        <v>0</v>
      </c>
      <c r="T408" s="199"/>
      <c r="U408" s="199"/>
      <c r="V408" s="199"/>
      <c r="W408" s="151">
        <f t="shared" si="139"/>
        <v>0</v>
      </c>
      <c r="X408" s="199"/>
      <c r="Y408" s="199"/>
      <c r="Z408" s="152" t="str">
        <f t="shared" si="149"/>
        <v/>
      </c>
      <c r="AA408" s="150">
        <f t="shared" si="154"/>
        <v>0</v>
      </c>
      <c r="AB408" s="151">
        <f t="shared" si="155"/>
        <v>0</v>
      </c>
      <c r="AC408" s="199"/>
      <c r="AD408" s="199"/>
      <c r="AE408" s="151">
        <f t="shared" si="156"/>
        <v>0</v>
      </c>
      <c r="AF408" s="202"/>
      <c r="AG408" s="333"/>
      <c r="AH408" s="202"/>
      <c r="AI408" s="333"/>
      <c r="AJ408" s="202"/>
      <c r="AK408" s="333"/>
      <c r="AL408" s="151">
        <f t="shared" si="157"/>
        <v>0</v>
      </c>
      <c r="AM408" s="199"/>
      <c r="AN408" s="199"/>
      <c r="AO408" s="167">
        <f t="shared" si="140"/>
        <v>0</v>
      </c>
      <c r="AP408" s="167">
        <f t="shared" si="141"/>
        <v>0</v>
      </c>
      <c r="AQ408" s="152" t="str">
        <f t="shared" si="137"/>
        <v/>
      </c>
      <c r="AR408" s="207">
        <f t="shared" si="138"/>
        <v>0</v>
      </c>
      <c r="AS408" s="167">
        <f t="shared" si="150"/>
        <v>0</v>
      </c>
      <c r="AT408" s="167">
        <f>IFERROR((AR408/SUM('4_Структура пл.соб.'!$F$4:$F$6))*100,0)</f>
        <v>0</v>
      </c>
      <c r="AU408" s="207">
        <f>IFERROR(AF408+(SUM($AC408:$AD408)/100*($AE$14/$AB$14*100))/'4_Структура пл.соб.'!$B$7*'4_Структура пл.соб.'!$B$4,0)</f>
        <v>0</v>
      </c>
      <c r="AV408" s="167">
        <f>IFERROR(AU408/'5_Розрахунок тарифів'!$H$7,0)</f>
        <v>0</v>
      </c>
      <c r="AW408" s="167">
        <f>IFERROR((AU408/SUM('4_Структура пл.соб.'!$F$4:$F$6))*100,0)</f>
        <v>0</v>
      </c>
      <c r="AX408" s="207">
        <f>IFERROR(AH408+(SUM($AC408:$AD408)/100*($AE$14/$AB$14*100))/'4_Структура пл.соб.'!$B$7*'4_Структура пл.соб.'!$B$5,0)</f>
        <v>0</v>
      </c>
      <c r="AY408" s="167">
        <f>IFERROR(AX408/'5_Розрахунок тарифів'!$L$7,0)</f>
        <v>0</v>
      </c>
      <c r="AZ408" s="167">
        <f>IFERROR((AX408/SUM('4_Структура пл.соб.'!$F$4:$F$6))*100,0)</f>
        <v>0</v>
      </c>
      <c r="BA408" s="207">
        <f>IFERROR(AJ408+(SUM($AC408:$AD408)/100*($AE$14/$AB$14*100))/'4_Структура пл.соб.'!$B$7*'4_Структура пл.соб.'!$B$6,0)</f>
        <v>0</v>
      </c>
      <c r="BB408" s="167">
        <f>IFERROR(BA408/'5_Розрахунок тарифів'!$P$7,0)</f>
        <v>0</v>
      </c>
      <c r="BC408" s="167">
        <f>IFERROR((BA408/SUM('4_Структура пл.соб.'!$F$4:$F$6))*100,0)</f>
        <v>0</v>
      </c>
      <c r="BD408" s="167">
        <f t="shared" si="151"/>
        <v>0</v>
      </c>
      <c r="BE408" s="167">
        <f t="shared" si="152"/>
        <v>0</v>
      </c>
      <c r="BF408" s="203"/>
      <c r="BG408" s="203"/>
    </row>
    <row r="409" spans="1:59" s="118" customFormat="1" x14ac:dyDescent="0.25">
      <c r="A409" s="128" t="str">
        <f>IF(ISBLANK(B409),"",COUNTA($B$11:B409))</f>
        <v/>
      </c>
      <c r="B409" s="200"/>
      <c r="C409" s="150">
        <f t="shared" si="142"/>
        <v>0</v>
      </c>
      <c r="D409" s="151">
        <f t="shared" si="143"/>
        <v>0</v>
      </c>
      <c r="E409" s="199"/>
      <c r="F409" s="199"/>
      <c r="G409" s="151">
        <f t="shared" si="144"/>
        <v>0</v>
      </c>
      <c r="H409" s="199"/>
      <c r="I409" s="199"/>
      <c r="J409" s="199"/>
      <c r="K409" s="151">
        <f t="shared" si="153"/>
        <v>0</v>
      </c>
      <c r="L409" s="199"/>
      <c r="M409" s="199"/>
      <c r="N409" s="152" t="str">
        <f t="shared" si="145"/>
        <v/>
      </c>
      <c r="O409" s="150">
        <f t="shared" si="146"/>
        <v>0</v>
      </c>
      <c r="P409" s="151">
        <f t="shared" si="147"/>
        <v>0</v>
      </c>
      <c r="Q409" s="199"/>
      <c r="R409" s="199"/>
      <c r="S409" s="151">
        <f t="shared" si="148"/>
        <v>0</v>
      </c>
      <c r="T409" s="199"/>
      <c r="U409" s="199"/>
      <c r="V409" s="199"/>
      <c r="W409" s="151">
        <f t="shared" si="139"/>
        <v>0</v>
      </c>
      <c r="X409" s="199"/>
      <c r="Y409" s="199"/>
      <c r="Z409" s="152" t="str">
        <f t="shared" si="149"/>
        <v/>
      </c>
      <c r="AA409" s="150">
        <f t="shared" si="154"/>
        <v>0</v>
      </c>
      <c r="AB409" s="151">
        <f t="shared" si="155"/>
        <v>0</v>
      </c>
      <c r="AC409" s="199"/>
      <c r="AD409" s="199"/>
      <c r="AE409" s="151">
        <f t="shared" si="156"/>
        <v>0</v>
      </c>
      <c r="AF409" s="202"/>
      <c r="AG409" s="333"/>
      <c r="AH409" s="202"/>
      <c r="AI409" s="333"/>
      <c r="AJ409" s="202"/>
      <c r="AK409" s="333"/>
      <c r="AL409" s="151">
        <f t="shared" si="157"/>
        <v>0</v>
      </c>
      <c r="AM409" s="199"/>
      <c r="AN409" s="199"/>
      <c r="AO409" s="167">
        <f t="shared" si="140"/>
        <v>0</v>
      </c>
      <c r="AP409" s="167">
        <f t="shared" si="141"/>
        <v>0</v>
      </c>
      <c r="AQ409" s="152" t="str">
        <f t="shared" si="137"/>
        <v/>
      </c>
      <c r="AR409" s="207">
        <f t="shared" si="138"/>
        <v>0</v>
      </c>
      <c r="AS409" s="167">
        <f t="shared" si="150"/>
        <v>0</v>
      </c>
      <c r="AT409" s="167">
        <f>IFERROR((AR409/SUM('4_Структура пл.соб.'!$F$4:$F$6))*100,0)</f>
        <v>0</v>
      </c>
      <c r="AU409" s="207">
        <f>IFERROR(AF409+(SUM($AC409:$AD409)/100*($AE$14/$AB$14*100))/'4_Структура пл.соб.'!$B$7*'4_Структура пл.соб.'!$B$4,0)</f>
        <v>0</v>
      </c>
      <c r="AV409" s="167">
        <f>IFERROR(AU409/'5_Розрахунок тарифів'!$H$7,0)</f>
        <v>0</v>
      </c>
      <c r="AW409" s="167">
        <f>IFERROR((AU409/SUM('4_Структура пл.соб.'!$F$4:$F$6))*100,0)</f>
        <v>0</v>
      </c>
      <c r="AX409" s="207">
        <f>IFERROR(AH409+(SUM($AC409:$AD409)/100*($AE$14/$AB$14*100))/'4_Структура пл.соб.'!$B$7*'4_Структура пл.соб.'!$B$5,0)</f>
        <v>0</v>
      </c>
      <c r="AY409" s="167">
        <f>IFERROR(AX409/'5_Розрахунок тарифів'!$L$7,0)</f>
        <v>0</v>
      </c>
      <c r="AZ409" s="167">
        <f>IFERROR((AX409/SUM('4_Структура пл.соб.'!$F$4:$F$6))*100,0)</f>
        <v>0</v>
      </c>
      <c r="BA409" s="207">
        <f>IFERROR(AJ409+(SUM($AC409:$AD409)/100*($AE$14/$AB$14*100))/'4_Структура пл.соб.'!$B$7*'4_Структура пл.соб.'!$B$6,0)</f>
        <v>0</v>
      </c>
      <c r="BB409" s="167">
        <f>IFERROR(BA409/'5_Розрахунок тарифів'!$P$7,0)</f>
        <v>0</v>
      </c>
      <c r="BC409" s="167">
        <f>IFERROR((BA409/SUM('4_Структура пл.соб.'!$F$4:$F$6))*100,0)</f>
        <v>0</v>
      </c>
      <c r="BD409" s="167">
        <f t="shared" si="151"/>
        <v>0</v>
      </c>
      <c r="BE409" s="167">
        <f t="shared" si="152"/>
        <v>0</v>
      </c>
      <c r="BF409" s="203"/>
      <c r="BG409" s="203"/>
    </row>
    <row r="410" spans="1:59" s="118" customFormat="1" x14ac:dyDescent="0.25">
      <c r="A410" s="128" t="str">
        <f>IF(ISBLANK(B410),"",COUNTA($B$11:B410))</f>
        <v/>
      </c>
      <c r="B410" s="200"/>
      <c r="C410" s="150">
        <f t="shared" si="142"/>
        <v>0</v>
      </c>
      <c r="D410" s="151">
        <f t="shared" si="143"/>
        <v>0</v>
      </c>
      <c r="E410" s="199"/>
      <c r="F410" s="199"/>
      <c r="G410" s="151">
        <f t="shared" si="144"/>
        <v>0</v>
      </c>
      <c r="H410" s="199"/>
      <c r="I410" s="199"/>
      <c r="J410" s="199"/>
      <c r="K410" s="151">
        <f t="shared" si="153"/>
        <v>0</v>
      </c>
      <c r="L410" s="199"/>
      <c r="M410" s="199"/>
      <c r="N410" s="152" t="str">
        <f t="shared" si="145"/>
        <v/>
      </c>
      <c r="O410" s="150">
        <f t="shared" si="146"/>
        <v>0</v>
      </c>
      <c r="P410" s="151">
        <f t="shared" si="147"/>
        <v>0</v>
      </c>
      <c r="Q410" s="199"/>
      <c r="R410" s="199"/>
      <c r="S410" s="151">
        <f t="shared" si="148"/>
        <v>0</v>
      </c>
      <c r="T410" s="199"/>
      <c r="U410" s="199"/>
      <c r="V410" s="199"/>
      <c r="W410" s="151">
        <f t="shared" si="139"/>
        <v>0</v>
      </c>
      <c r="X410" s="199"/>
      <c r="Y410" s="199"/>
      <c r="Z410" s="152" t="str">
        <f t="shared" si="149"/>
        <v/>
      </c>
      <c r="AA410" s="150">
        <f t="shared" si="154"/>
        <v>0</v>
      </c>
      <c r="AB410" s="151">
        <f t="shared" si="155"/>
        <v>0</v>
      </c>
      <c r="AC410" s="199"/>
      <c r="AD410" s="199"/>
      <c r="AE410" s="151">
        <f t="shared" si="156"/>
        <v>0</v>
      </c>
      <c r="AF410" s="202"/>
      <c r="AG410" s="333"/>
      <c r="AH410" s="202"/>
      <c r="AI410" s="333"/>
      <c r="AJ410" s="202"/>
      <c r="AK410" s="333"/>
      <c r="AL410" s="151">
        <f t="shared" si="157"/>
        <v>0</v>
      </c>
      <c r="AM410" s="199"/>
      <c r="AN410" s="199"/>
      <c r="AO410" s="167">
        <f t="shared" si="140"/>
        <v>0</v>
      </c>
      <c r="AP410" s="167">
        <f t="shared" si="141"/>
        <v>0</v>
      </c>
      <c r="AQ410" s="152" t="str">
        <f t="shared" si="137"/>
        <v/>
      </c>
      <c r="AR410" s="207">
        <f t="shared" si="138"/>
        <v>0</v>
      </c>
      <c r="AS410" s="167">
        <f t="shared" si="150"/>
        <v>0</v>
      </c>
      <c r="AT410" s="167">
        <f>IFERROR((AR410/SUM('4_Структура пл.соб.'!$F$4:$F$6))*100,0)</f>
        <v>0</v>
      </c>
      <c r="AU410" s="207">
        <f>IFERROR(AF410+(SUM($AC410:$AD410)/100*($AE$14/$AB$14*100))/'4_Структура пл.соб.'!$B$7*'4_Структура пл.соб.'!$B$4,0)</f>
        <v>0</v>
      </c>
      <c r="AV410" s="167">
        <f>IFERROR(AU410/'5_Розрахунок тарифів'!$H$7,0)</f>
        <v>0</v>
      </c>
      <c r="AW410" s="167">
        <f>IFERROR((AU410/SUM('4_Структура пл.соб.'!$F$4:$F$6))*100,0)</f>
        <v>0</v>
      </c>
      <c r="AX410" s="207">
        <f>IFERROR(AH410+(SUM($AC410:$AD410)/100*($AE$14/$AB$14*100))/'4_Структура пл.соб.'!$B$7*'4_Структура пл.соб.'!$B$5,0)</f>
        <v>0</v>
      </c>
      <c r="AY410" s="167">
        <f>IFERROR(AX410/'5_Розрахунок тарифів'!$L$7,0)</f>
        <v>0</v>
      </c>
      <c r="AZ410" s="167">
        <f>IFERROR((AX410/SUM('4_Структура пл.соб.'!$F$4:$F$6))*100,0)</f>
        <v>0</v>
      </c>
      <c r="BA410" s="207">
        <f>IFERROR(AJ410+(SUM($AC410:$AD410)/100*($AE$14/$AB$14*100))/'4_Структура пл.соб.'!$B$7*'4_Структура пл.соб.'!$B$6,0)</f>
        <v>0</v>
      </c>
      <c r="BB410" s="167">
        <f>IFERROR(BA410/'5_Розрахунок тарифів'!$P$7,0)</f>
        <v>0</v>
      </c>
      <c r="BC410" s="167">
        <f>IFERROR((BA410/SUM('4_Структура пл.соб.'!$F$4:$F$6))*100,0)</f>
        <v>0</v>
      </c>
      <c r="BD410" s="167">
        <f t="shared" si="151"/>
        <v>0</v>
      </c>
      <c r="BE410" s="167">
        <f t="shared" si="152"/>
        <v>0</v>
      </c>
      <c r="BF410" s="203"/>
      <c r="BG410" s="203"/>
    </row>
    <row r="411" spans="1:59" s="118" customFormat="1" x14ac:dyDescent="0.25">
      <c r="A411" s="128" t="str">
        <f>IF(ISBLANK(B411),"",COUNTA($B$11:B411))</f>
        <v/>
      </c>
      <c r="B411" s="200"/>
      <c r="C411" s="150">
        <f t="shared" si="142"/>
        <v>0</v>
      </c>
      <c r="D411" s="151">
        <f t="shared" si="143"/>
        <v>0</v>
      </c>
      <c r="E411" s="199"/>
      <c r="F411" s="199"/>
      <c r="G411" s="151">
        <f t="shared" si="144"/>
        <v>0</v>
      </c>
      <c r="H411" s="199"/>
      <c r="I411" s="199"/>
      <c r="J411" s="199"/>
      <c r="K411" s="151">
        <f t="shared" si="153"/>
        <v>0</v>
      </c>
      <c r="L411" s="199"/>
      <c r="M411" s="199"/>
      <c r="N411" s="152" t="str">
        <f t="shared" si="145"/>
        <v/>
      </c>
      <c r="O411" s="150">
        <f t="shared" si="146"/>
        <v>0</v>
      </c>
      <c r="P411" s="151">
        <f t="shared" si="147"/>
        <v>0</v>
      </c>
      <c r="Q411" s="199"/>
      <c r="R411" s="199"/>
      <c r="S411" s="151">
        <f t="shared" si="148"/>
        <v>0</v>
      </c>
      <c r="T411" s="199"/>
      <c r="U411" s="199"/>
      <c r="V411" s="199"/>
      <c r="W411" s="151">
        <f t="shared" si="139"/>
        <v>0</v>
      </c>
      <c r="X411" s="199"/>
      <c r="Y411" s="199"/>
      <c r="Z411" s="152" t="str">
        <f t="shared" si="149"/>
        <v/>
      </c>
      <c r="AA411" s="150">
        <f t="shared" si="154"/>
        <v>0</v>
      </c>
      <c r="AB411" s="151">
        <f t="shared" si="155"/>
        <v>0</v>
      </c>
      <c r="AC411" s="199"/>
      <c r="AD411" s="199"/>
      <c r="AE411" s="151">
        <f t="shared" si="156"/>
        <v>0</v>
      </c>
      <c r="AF411" s="202"/>
      <c r="AG411" s="333"/>
      <c r="AH411" s="202"/>
      <c r="AI411" s="333"/>
      <c r="AJ411" s="202"/>
      <c r="AK411" s="333"/>
      <c r="AL411" s="151">
        <f t="shared" si="157"/>
        <v>0</v>
      </c>
      <c r="AM411" s="199"/>
      <c r="AN411" s="199"/>
      <c r="AO411" s="167">
        <f t="shared" si="140"/>
        <v>0</v>
      </c>
      <c r="AP411" s="167">
        <f t="shared" si="141"/>
        <v>0</v>
      </c>
      <c r="AQ411" s="152" t="str">
        <f t="shared" si="137"/>
        <v/>
      </c>
      <c r="AR411" s="207">
        <f t="shared" si="138"/>
        <v>0</v>
      </c>
      <c r="AS411" s="167">
        <f t="shared" si="150"/>
        <v>0</v>
      </c>
      <c r="AT411" s="167">
        <f>IFERROR((AR411/SUM('4_Структура пл.соб.'!$F$4:$F$6))*100,0)</f>
        <v>0</v>
      </c>
      <c r="AU411" s="207">
        <f>IFERROR(AF411+(SUM($AC411:$AD411)/100*($AE$14/$AB$14*100))/'4_Структура пл.соб.'!$B$7*'4_Структура пл.соб.'!$B$4,0)</f>
        <v>0</v>
      </c>
      <c r="AV411" s="167">
        <f>IFERROR(AU411/'5_Розрахунок тарифів'!$H$7,0)</f>
        <v>0</v>
      </c>
      <c r="AW411" s="167">
        <f>IFERROR((AU411/SUM('4_Структура пл.соб.'!$F$4:$F$6))*100,0)</f>
        <v>0</v>
      </c>
      <c r="AX411" s="207">
        <f>IFERROR(AH411+(SUM($AC411:$AD411)/100*($AE$14/$AB$14*100))/'4_Структура пл.соб.'!$B$7*'4_Структура пл.соб.'!$B$5,0)</f>
        <v>0</v>
      </c>
      <c r="AY411" s="167">
        <f>IFERROR(AX411/'5_Розрахунок тарифів'!$L$7,0)</f>
        <v>0</v>
      </c>
      <c r="AZ411" s="167">
        <f>IFERROR((AX411/SUM('4_Структура пл.соб.'!$F$4:$F$6))*100,0)</f>
        <v>0</v>
      </c>
      <c r="BA411" s="207">
        <f>IFERROR(AJ411+(SUM($AC411:$AD411)/100*($AE$14/$AB$14*100))/'4_Структура пл.соб.'!$B$7*'4_Структура пл.соб.'!$B$6,0)</f>
        <v>0</v>
      </c>
      <c r="BB411" s="167">
        <f>IFERROR(BA411/'5_Розрахунок тарифів'!$P$7,0)</f>
        <v>0</v>
      </c>
      <c r="BC411" s="167">
        <f>IFERROR((BA411/SUM('4_Структура пл.соб.'!$F$4:$F$6))*100,0)</f>
        <v>0</v>
      </c>
      <c r="BD411" s="167">
        <f t="shared" si="151"/>
        <v>0</v>
      </c>
      <c r="BE411" s="167">
        <f t="shared" si="152"/>
        <v>0</v>
      </c>
      <c r="BF411" s="203"/>
      <c r="BG411" s="203"/>
    </row>
    <row r="412" spans="1:59" s="118" customFormat="1" x14ac:dyDescent="0.25">
      <c r="A412" s="128" t="str">
        <f>IF(ISBLANK(B412),"",COUNTA($B$11:B412))</f>
        <v/>
      </c>
      <c r="B412" s="200"/>
      <c r="C412" s="150">
        <f t="shared" si="142"/>
        <v>0</v>
      </c>
      <c r="D412" s="151">
        <f t="shared" si="143"/>
        <v>0</v>
      </c>
      <c r="E412" s="199"/>
      <c r="F412" s="199"/>
      <c r="G412" s="151">
        <f t="shared" si="144"/>
        <v>0</v>
      </c>
      <c r="H412" s="199"/>
      <c r="I412" s="199"/>
      <c r="J412" s="199"/>
      <c r="K412" s="151">
        <f t="shared" si="153"/>
        <v>0</v>
      </c>
      <c r="L412" s="199"/>
      <c r="M412" s="199"/>
      <c r="N412" s="152" t="str">
        <f t="shared" si="145"/>
        <v/>
      </c>
      <c r="O412" s="150">
        <f t="shared" si="146"/>
        <v>0</v>
      </c>
      <c r="P412" s="151">
        <f t="shared" si="147"/>
        <v>0</v>
      </c>
      <c r="Q412" s="199"/>
      <c r="R412" s="199"/>
      <c r="S412" s="151">
        <f t="shared" si="148"/>
        <v>0</v>
      </c>
      <c r="T412" s="199"/>
      <c r="U412" s="199"/>
      <c r="V412" s="199"/>
      <c r="W412" s="151">
        <f t="shared" si="139"/>
        <v>0</v>
      </c>
      <c r="X412" s="199"/>
      <c r="Y412" s="199"/>
      <c r="Z412" s="152" t="str">
        <f t="shared" si="149"/>
        <v/>
      </c>
      <c r="AA412" s="150">
        <f t="shared" si="154"/>
        <v>0</v>
      </c>
      <c r="AB412" s="151">
        <f t="shared" si="155"/>
        <v>0</v>
      </c>
      <c r="AC412" s="199"/>
      <c r="AD412" s="199"/>
      <c r="AE412" s="151">
        <f t="shared" si="156"/>
        <v>0</v>
      </c>
      <c r="AF412" s="202"/>
      <c r="AG412" s="333"/>
      <c r="AH412" s="202"/>
      <c r="AI412" s="333"/>
      <c r="AJ412" s="202"/>
      <c r="AK412" s="333"/>
      <c r="AL412" s="151">
        <f t="shared" si="157"/>
        <v>0</v>
      </c>
      <c r="AM412" s="199"/>
      <c r="AN412" s="199"/>
      <c r="AO412" s="167">
        <f t="shared" si="140"/>
        <v>0</v>
      </c>
      <c r="AP412" s="167">
        <f t="shared" si="141"/>
        <v>0</v>
      </c>
      <c r="AQ412" s="152" t="str">
        <f t="shared" si="137"/>
        <v/>
      </c>
      <c r="AR412" s="207">
        <f t="shared" si="138"/>
        <v>0</v>
      </c>
      <c r="AS412" s="167">
        <f t="shared" si="150"/>
        <v>0</v>
      </c>
      <c r="AT412" s="167">
        <f>IFERROR((AR412/SUM('4_Структура пл.соб.'!$F$4:$F$6))*100,0)</f>
        <v>0</v>
      </c>
      <c r="AU412" s="207">
        <f>IFERROR(AF412+(SUM($AC412:$AD412)/100*($AE$14/$AB$14*100))/'4_Структура пл.соб.'!$B$7*'4_Структура пл.соб.'!$B$4,0)</f>
        <v>0</v>
      </c>
      <c r="AV412" s="167">
        <f>IFERROR(AU412/'5_Розрахунок тарифів'!$H$7,0)</f>
        <v>0</v>
      </c>
      <c r="AW412" s="167">
        <f>IFERROR((AU412/SUM('4_Структура пл.соб.'!$F$4:$F$6))*100,0)</f>
        <v>0</v>
      </c>
      <c r="AX412" s="207">
        <f>IFERROR(AH412+(SUM($AC412:$AD412)/100*($AE$14/$AB$14*100))/'4_Структура пл.соб.'!$B$7*'4_Структура пл.соб.'!$B$5,0)</f>
        <v>0</v>
      </c>
      <c r="AY412" s="167">
        <f>IFERROR(AX412/'5_Розрахунок тарифів'!$L$7,0)</f>
        <v>0</v>
      </c>
      <c r="AZ412" s="167">
        <f>IFERROR((AX412/SUM('4_Структура пл.соб.'!$F$4:$F$6))*100,0)</f>
        <v>0</v>
      </c>
      <c r="BA412" s="207">
        <f>IFERROR(AJ412+(SUM($AC412:$AD412)/100*($AE$14/$AB$14*100))/'4_Структура пл.соб.'!$B$7*'4_Структура пл.соб.'!$B$6,0)</f>
        <v>0</v>
      </c>
      <c r="BB412" s="167">
        <f>IFERROR(BA412/'5_Розрахунок тарифів'!$P$7,0)</f>
        <v>0</v>
      </c>
      <c r="BC412" s="167">
        <f>IFERROR((BA412/SUM('4_Структура пл.соб.'!$F$4:$F$6))*100,0)</f>
        <v>0</v>
      </c>
      <c r="BD412" s="167">
        <f t="shared" si="151"/>
        <v>0</v>
      </c>
      <c r="BE412" s="167">
        <f t="shared" si="152"/>
        <v>0</v>
      </c>
      <c r="BF412" s="203"/>
      <c r="BG412" s="203"/>
    </row>
    <row r="413" spans="1:59" s="118" customFormat="1" x14ac:dyDescent="0.25">
      <c r="A413" s="128" t="str">
        <f>IF(ISBLANK(B413),"",COUNTA($B$11:B413))</f>
        <v/>
      </c>
      <c r="B413" s="200"/>
      <c r="C413" s="150">
        <f t="shared" si="142"/>
        <v>0</v>
      </c>
      <c r="D413" s="151">
        <f t="shared" si="143"/>
        <v>0</v>
      </c>
      <c r="E413" s="199"/>
      <c r="F413" s="199"/>
      <c r="G413" s="151">
        <f t="shared" si="144"/>
        <v>0</v>
      </c>
      <c r="H413" s="199"/>
      <c r="I413" s="199"/>
      <c r="J413" s="199"/>
      <c r="K413" s="151">
        <f t="shared" si="153"/>
        <v>0</v>
      </c>
      <c r="L413" s="199"/>
      <c r="M413" s="199"/>
      <c r="N413" s="152" t="str">
        <f t="shared" si="145"/>
        <v/>
      </c>
      <c r="O413" s="150">
        <f t="shared" si="146"/>
        <v>0</v>
      </c>
      <c r="P413" s="151">
        <f t="shared" si="147"/>
        <v>0</v>
      </c>
      <c r="Q413" s="199"/>
      <c r="R413" s="199"/>
      <c r="S413" s="151">
        <f t="shared" si="148"/>
        <v>0</v>
      </c>
      <c r="T413" s="199"/>
      <c r="U413" s="199"/>
      <c r="V413" s="199"/>
      <c r="W413" s="151">
        <f t="shared" si="139"/>
        <v>0</v>
      </c>
      <c r="X413" s="199"/>
      <c r="Y413" s="199"/>
      <c r="Z413" s="152" t="str">
        <f t="shared" si="149"/>
        <v/>
      </c>
      <c r="AA413" s="150">
        <f t="shared" si="154"/>
        <v>0</v>
      </c>
      <c r="AB413" s="151">
        <f t="shared" si="155"/>
        <v>0</v>
      </c>
      <c r="AC413" s="199"/>
      <c r="AD413" s="199"/>
      <c r="AE413" s="151">
        <f t="shared" si="156"/>
        <v>0</v>
      </c>
      <c r="AF413" s="202"/>
      <c r="AG413" s="333"/>
      <c r="AH413" s="202"/>
      <c r="AI413" s="333"/>
      <c r="AJ413" s="202"/>
      <c r="AK413" s="333"/>
      <c r="AL413" s="151">
        <f t="shared" si="157"/>
        <v>0</v>
      </c>
      <c r="AM413" s="199"/>
      <c r="AN413" s="199"/>
      <c r="AO413" s="167">
        <f t="shared" si="140"/>
        <v>0</v>
      </c>
      <c r="AP413" s="167">
        <f t="shared" si="141"/>
        <v>0</v>
      </c>
      <c r="AQ413" s="152" t="str">
        <f t="shared" si="137"/>
        <v/>
      </c>
      <c r="AR413" s="207">
        <f t="shared" si="138"/>
        <v>0</v>
      </c>
      <c r="AS413" s="167">
        <f t="shared" si="150"/>
        <v>0</v>
      </c>
      <c r="AT413" s="167">
        <f>IFERROR((AR413/SUM('4_Структура пл.соб.'!$F$4:$F$6))*100,0)</f>
        <v>0</v>
      </c>
      <c r="AU413" s="207">
        <f>IFERROR(AF413+(SUM($AC413:$AD413)/100*($AE$14/$AB$14*100))/'4_Структура пл.соб.'!$B$7*'4_Структура пл.соб.'!$B$4,0)</f>
        <v>0</v>
      </c>
      <c r="AV413" s="167">
        <f>IFERROR(AU413/'5_Розрахунок тарифів'!$H$7,0)</f>
        <v>0</v>
      </c>
      <c r="AW413" s="167">
        <f>IFERROR((AU413/SUM('4_Структура пл.соб.'!$F$4:$F$6))*100,0)</f>
        <v>0</v>
      </c>
      <c r="AX413" s="207">
        <f>IFERROR(AH413+(SUM($AC413:$AD413)/100*($AE$14/$AB$14*100))/'4_Структура пл.соб.'!$B$7*'4_Структура пл.соб.'!$B$5,0)</f>
        <v>0</v>
      </c>
      <c r="AY413" s="167">
        <f>IFERROR(AX413/'5_Розрахунок тарифів'!$L$7,0)</f>
        <v>0</v>
      </c>
      <c r="AZ413" s="167">
        <f>IFERROR((AX413/SUM('4_Структура пл.соб.'!$F$4:$F$6))*100,0)</f>
        <v>0</v>
      </c>
      <c r="BA413" s="207">
        <f>IFERROR(AJ413+(SUM($AC413:$AD413)/100*($AE$14/$AB$14*100))/'4_Структура пл.соб.'!$B$7*'4_Структура пл.соб.'!$B$6,0)</f>
        <v>0</v>
      </c>
      <c r="BB413" s="167">
        <f>IFERROR(BA413/'5_Розрахунок тарифів'!$P$7,0)</f>
        <v>0</v>
      </c>
      <c r="BC413" s="167">
        <f>IFERROR((BA413/SUM('4_Структура пл.соб.'!$F$4:$F$6))*100,0)</f>
        <v>0</v>
      </c>
      <c r="BD413" s="167">
        <f t="shared" si="151"/>
        <v>0</v>
      </c>
      <c r="BE413" s="167">
        <f t="shared" si="152"/>
        <v>0</v>
      </c>
      <c r="BF413" s="203"/>
      <c r="BG413" s="203"/>
    </row>
    <row r="414" spans="1:59" s="118" customFormat="1" x14ac:dyDescent="0.25">
      <c r="A414" s="128" t="str">
        <f>IF(ISBLANK(B414),"",COUNTA($B$11:B414))</f>
        <v/>
      </c>
      <c r="B414" s="200"/>
      <c r="C414" s="150">
        <f t="shared" si="142"/>
        <v>0</v>
      </c>
      <c r="D414" s="151">
        <f t="shared" si="143"/>
        <v>0</v>
      </c>
      <c r="E414" s="199"/>
      <c r="F414" s="199"/>
      <c r="G414" s="151">
        <f t="shared" si="144"/>
        <v>0</v>
      </c>
      <c r="H414" s="199"/>
      <c r="I414" s="199"/>
      <c r="J414" s="199"/>
      <c r="K414" s="151">
        <f t="shared" si="153"/>
        <v>0</v>
      </c>
      <c r="L414" s="199"/>
      <c r="M414" s="199"/>
      <c r="N414" s="152" t="str">
        <f t="shared" si="145"/>
        <v/>
      </c>
      <c r="O414" s="150">
        <f t="shared" si="146"/>
        <v>0</v>
      </c>
      <c r="P414" s="151">
        <f t="shared" si="147"/>
        <v>0</v>
      </c>
      <c r="Q414" s="199"/>
      <c r="R414" s="199"/>
      <c r="S414" s="151">
        <f t="shared" si="148"/>
        <v>0</v>
      </c>
      <c r="T414" s="199"/>
      <c r="U414" s="199"/>
      <c r="V414" s="199"/>
      <c r="W414" s="151">
        <f t="shared" si="139"/>
        <v>0</v>
      </c>
      <c r="X414" s="199"/>
      <c r="Y414" s="199"/>
      <c r="Z414" s="152" t="str">
        <f t="shared" si="149"/>
        <v/>
      </c>
      <c r="AA414" s="150">
        <f t="shared" si="154"/>
        <v>0</v>
      </c>
      <c r="AB414" s="151">
        <f t="shared" si="155"/>
        <v>0</v>
      </c>
      <c r="AC414" s="199"/>
      <c r="AD414" s="199"/>
      <c r="AE414" s="151">
        <f t="shared" si="156"/>
        <v>0</v>
      </c>
      <c r="AF414" s="202"/>
      <c r="AG414" s="333"/>
      <c r="AH414" s="202"/>
      <c r="AI414" s="333"/>
      <c r="AJ414" s="202"/>
      <c r="AK414" s="333"/>
      <c r="AL414" s="151">
        <f t="shared" si="157"/>
        <v>0</v>
      </c>
      <c r="AM414" s="199"/>
      <c r="AN414" s="199"/>
      <c r="AO414" s="167">
        <f t="shared" si="140"/>
        <v>0</v>
      </c>
      <c r="AP414" s="167">
        <f t="shared" si="141"/>
        <v>0</v>
      </c>
      <c r="AQ414" s="152" t="str">
        <f t="shared" si="137"/>
        <v/>
      </c>
      <c r="AR414" s="207">
        <f t="shared" si="138"/>
        <v>0</v>
      </c>
      <c r="AS414" s="167">
        <f t="shared" si="150"/>
        <v>0</v>
      </c>
      <c r="AT414" s="167">
        <f>IFERROR((AR414/SUM('4_Структура пл.соб.'!$F$4:$F$6))*100,0)</f>
        <v>0</v>
      </c>
      <c r="AU414" s="207">
        <f>IFERROR(AF414+(SUM($AC414:$AD414)/100*($AE$14/$AB$14*100))/'4_Структура пл.соб.'!$B$7*'4_Структура пл.соб.'!$B$4,0)</f>
        <v>0</v>
      </c>
      <c r="AV414" s="167">
        <f>IFERROR(AU414/'5_Розрахунок тарифів'!$H$7,0)</f>
        <v>0</v>
      </c>
      <c r="AW414" s="167">
        <f>IFERROR((AU414/SUM('4_Структура пл.соб.'!$F$4:$F$6))*100,0)</f>
        <v>0</v>
      </c>
      <c r="AX414" s="207">
        <f>IFERROR(AH414+(SUM($AC414:$AD414)/100*($AE$14/$AB$14*100))/'4_Структура пл.соб.'!$B$7*'4_Структура пл.соб.'!$B$5,0)</f>
        <v>0</v>
      </c>
      <c r="AY414" s="167">
        <f>IFERROR(AX414/'5_Розрахунок тарифів'!$L$7,0)</f>
        <v>0</v>
      </c>
      <c r="AZ414" s="167">
        <f>IFERROR((AX414/SUM('4_Структура пл.соб.'!$F$4:$F$6))*100,0)</f>
        <v>0</v>
      </c>
      <c r="BA414" s="207">
        <f>IFERROR(AJ414+(SUM($AC414:$AD414)/100*($AE$14/$AB$14*100))/'4_Структура пл.соб.'!$B$7*'4_Структура пл.соб.'!$B$6,0)</f>
        <v>0</v>
      </c>
      <c r="BB414" s="167">
        <f>IFERROR(BA414/'5_Розрахунок тарифів'!$P$7,0)</f>
        <v>0</v>
      </c>
      <c r="BC414" s="167">
        <f>IFERROR((BA414/SUM('4_Структура пл.соб.'!$F$4:$F$6))*100,0)</f>
        <v>0</v>
      </c>
      <c r="BD414" s="167">
        <f t="shared" si="151"/>
        <v>0</v>
      </c>
      <c r="BE414" s="167">
        <f t="shared" si="152"/>
        <v>0</v>
      </c>
      <c r="BF414" s="203"/>
      <c r="BG414" s="203"/>
    </row>
    <row r="415" spans="1:59" s="118" customFormat="1" x14ac:dyDescent="0.25">
      <c r="A415" s="128" t="str">
        <f>IF(ISBLANK(B415),"",COUNTA($B$11:B415))</f>
        <v/>
      </c>
      <c r="B415" s="200"/>
      <c r="C415" s="150">
        <f t="shared" si="142"/>
        <v>0</v>
      </c>
      <c r="D415" s="151">
        <f t="shared" si="143"/>
        <v>0</v>
      </c>
      <c r="E415" s="199"/>
      <c r="F415" s="199"/>
      <c r="G415" s="151">
        <f t="shared" si="144"/>
        <v>0</v>
      </c>
      <c r="H415" s="199"/>
      <c r="I415" s="199"/>
      <c r="J415" s="199"/>
      <c r="K415" s="151">
        <f t="shared" si="153"/>
        <v>0</v>
      </c>
      <c r="L415" s="199"/>
      <c r="M415" s="199"/>
      <c r="N415" s="152" t="str">
        <f t="shared" si="145"/>
        <v/>
      </c>
      <c r="O415" s="150">
        <f t="shared" si="146"/>
        <v>0</v>
      </c>
      <c r="P415" s="151">
        <f t="shared" si="147"/>
        <v>0</v>
      </c>
      <c r="Q415" s="199"/>
      <c r="R415" s="199"/>
      <c r="S415" s="151">
        <f t="shared" si="148"/>
        <v>0</v>
      </c>
      <c r="T415" s="199"/>
      <c r="U415" s="199"/>
      <c r="V415" s="199"/>
      <c r="W415" s="151">
        <f t="shared" si="139"/>
        <v>0</v>
      </c>
      <c r="X415" s="199"/>
      <c r="Y415" s="199"/>
      <c r="Z415" s="152" t="str">
        <f t="shared" si="149"/>
        <v/>
      </c>
      <c r="AA415" s="150">
        <f t="shared" si="154"/>
        <v>0</v>
      </c>
      <c r="AB415" s="151">
        <f t="shared" si="155"/>
        <v>0</v>
      </c>
      <c r="AC415" s="199"/>
      <c r="AD415" s="199"/>
      <c r="AE415" s="151">
        <f t="shared" si="156"/>
        <v>0</v>
      </c>
      <c r="AF415" s="202"/>
      <c r="AG415" s="333"/>
      <c r="AH415" s="202"/>
      <c r="AI415" s="333"/>
      <c r="AJ415" s="202"/>
      <c r="AK415" s="333"/>
      <c r="AL415" s="151">
        <f t="shared" si="157"/>
        <v>0</v>
      </c>
      <c r="AM415" s="199"/>
      <c r="AN415" s="199"/>
      <c r="AO415" s="167">
        <f t="shared" si="140"/>
        <v>0</v>
      </c>
      <c r="AP415" s="167">
        <f t="shared" si="141"/>
        <v>0</v>
      </c>
      <c r="AQ415" s="152" t="str">
        <f t="shared" si="137"/>
        <v/>
      </c>
      <c r="AR415" s="207">
        <f t="shared" si="138"/>
        <v>0</v>
      </c>
      <c r="AS415" s="167">
        <f t="shared" si="150"/>
        <v>0</v>
      </c>
      <c r="AT415" s="167">
        <f>IFERROR((AR415/SUM('4_Структура пл.соб.'!$F$4:$F$6))*100,0)</f>
        <v>0</v>
      </c>
      <c r="AU415" s="207">
        <f>IFERROR(AF415+(SUM($AC415:$AD415)/100*($AE$14/$AB$14*100))/'4_Структура пл.соб.'!$B$7*'4_Структура пл.соб.'!$B$4,0)</f>
        <v>0</v>
      </c>
      <c r="AV415" s="167">
        <f>IFERROR(AU415/'5_Розрахунок тарифів'!$H$7,0)</f>
        <v>0</v>
      </c>
      <c r="AW415" s="167">
        <f>IFERROR((AU415/SUM('4_Структура пл.соб.'!$F$4:$F$6))*100,0)</f>
        <v>0</v>
      </c>
      <c r="AX415" s="207">
        <f>IFERROR(AH415+(SUM($AC415:$AD415)/100*($AE$14/$AB$14*100))/'4_Структура пл.соб.'!$B$7*'4_Структура пл.соб.'!$B$5,0)</f>
        <v>0</v>
      </c>
      <c r="AY415" s="167">
        <f>IFERROR(AX415/'5_Розрахунок тарифів'!$L$7,0)</f>
        <v>0</v>
      </c>
      <c r="AZ415" s="167">
        <f>IFERROR((AX415/SUM('4_Структура пл.соб.'!$F$4:$F$6))*100,0)</f>
        <v>0</v>
      </c>
      <c r="BA415" s="207">
        <f>IFERROR(AJ415+(SUM($AC415:$AD415)/100*($AE$14/$AB$14*100))/'4_Структура пл.соб.'!$B$7*'4_Структура пл.соб.'!$B$6,0)</f>
        <v>0</v>
      </c>
      <c r="BB415" s="167">
        <f>IFERROR(BA415/'5_Розрахунок тарифів'!$P$7,0)</f>
        <v>0</v>
      </c>
      <c r="BC415" s="167">
        <f>IFERROR((BA415/SUM('4_Структура пл.соб.'!$F$4:$F$6))*100,0)</f>
        <v>0</v>
      </c>
      <c r="BD415" s="167">
        <f t="shared" si="151"/>
        <v>0</v>
      </c>
      <c r="BE415" s="167">
        <f t="shared" si="152"/>
        <v>0</v>
      </c>
      <c r="BF415" s="203"/>
      <c r="BG415" s="203"/>
    </row>
    <row r="416" spans="1:59" s="118" customFormat="1" x14ac:dyDescent="0.25">
      <c r="A416" s="128" t="str">
        <f>IF(ISBLANK(B416),"",COUNTA($B$11:B416))</f>
        <v/>
      </c>
      <c r="B416" s="200"/>
      <c r="C416" s="150">
        <f t="shared" si="142"/>
        <v>0</v>
      </c>
      <c r="D416" s="151">
        <f t="shared" si="143"/>
        <v>0</v>
      </c>
      <c r="E416" s="199"/>
      <c r="F416" s="199"/>
      <c r="G416" s="151">
        <f t="shared" si="144"/>
        <v>0</v>
      </c>
      <c r="H416" s="199"/>
      <c r="I416" s="199"/>
      <c r="J416" s="199"/>
      <c r="K416" s="151">
        <f t="shared" si="153"/>
        <v>0</v>
      </c>
      <c r="L416" s="199"/>
      <c r="M416" s="199"/>
      <c r="N416" s="152" t="str">
        <f t="shared" si="145"/>
        <v/>
      </c>
      <c r="O416" s="150">
        <f t="shared" si="146"/>
        <v>0</v>
      </c>
      <c r="P416" s="151">
        <f t="shared" si="147"/>
        <v>0</v>
      </c>
      <c r="Q416" s="199"/>
      <c r="R416" s="199"/>
      <c r="S416" s="151">
        <f t="shared" si="148"/>
        <v>0</v>
      </c>
      <c r="T416" s="199"/>
      <c r="U416" s="199"/>
      <c r="V416" s="199"/>
      <c r="W416" s="151">
        <f t="shared" si="139"/>
        <v>0</v>
      </c>
      <c r="X416" s="199"/>
      <c r="Y416" s="199"/>
      <c r="Z416" s="152" t="str">
        <f t="shared" si="149"/>
        <v/>
      </c>
      <c r="AA416" s="150">
        <f t="shared" si="154"/>
        <v>0</v>
      </c>
      <c r="AB416" s="151">
        <f t="shared" si="155"/>
        <v>0</v>
      </c>
      <c r="AC416" s="199"/>
      <c r="AD416" s="199"/>
      <c r="AE416" s="151">
        <f t="shared" si="156"/>
        <v>0</v>
      </c>
      <c r="AF416" s="202"/>
      <c r="AG416" s="333"/>
      <c r="AH416" s="202"/>
      <c r="AI416" s="333"/>
      <c r="AJ416" s="202"/>
      <c r="AK416" s="333"/>
      <c r="AL416" s="151">
        <f t="shared" si="157"/>
        <v>0</v>
      </c>
      <c r="AM416" s="199"/>
      <c r="AN416" s="199"/>
      <c r="AO416" s="167">
        <f t="shared" si="140"/>
        <v>0</v>
      </c>
      <c r="AP416" s="167">
        <f t="shared" si="141"/>
        <v>0</v>
      </c>
      <c r="AQ416" s="152" t="str">
        <f t="shared" si="137"/>
        <v/>
      </c>
      <c r="AR416" s="207">
        <f t="shared" si="138"/>
        <v>0</v>
      </c>
      <c r="AS416" s="167">
        <f t="shared" si="150"/>
        <v>0</v>
      </c>
      <c r="AT416" s="167">
        <f>IFERROR((AR416/SUM('4_Структура пл.соб.'!$F$4:$F$6))*100,0)</f>
        <v>0</v>
      </c>
      <c r="AU416" s="207">
        <f>IFERROR(AF416+(SUM($AC416:$AD416)/100*($AE$14/$AB$14*100))/'4_Структура пл.соб.'!$B$7*'4_Структура пл.соб.'!$B$4,0)</f>
        <v>0</v>
      </c>
      <c r="AV416" s="167">
        <f>IFERROR(AU416/'5_Розрахунок тарифів'!$H$7,0)</f>
        <v>0</v>
      </c>
      <c r="AW416" s="167">
        <f>IFERROR((AU416/SUM('4_Структура пл.соб.'!$F$4:$F$6))*100,0)</f>
        <v>0</v>
      </c>
      <c r="AX416" s="207">
        <f>IFERROR(AH416+(SUM($AC416:$AD416)/100*($AE$14/$AB$14*100))/'4_Структура пл.соб.'!$B$7*'4_Структура пл.соб.'!$B$5,0)</f>
        <v>0</v>
      </c>
      <c r="AY416" s="167">
        <f>IFERROR(AX416/'5_Розрахунок тарифів'!$L$7,0)</f>
        <v>0</v>
      </c>
      <c r="AZ416" s="167">
        <f>IFERROR((AX416/SUM('4_Структура пл.соб.'!$F$4:$F$6))*100,0)</f>
        <v>0</v>
      </c>
      <c r="BA416" s="207">
        <f>IFERROR(AJ416+(SUM($AC416:$AD416)/100*($AE$14/$AB$14*100))/'4_Структура пл.соб.'!$B$7*'4_Структура пл.соб.'!$B$6,0)</f>
        <v>0</v>
      </c>
      <c r="BB416" s="167">
        <f>IFERROR(BA416/'5_Розрахунок тарифів'!$P$7,0)</f>
        <v>0</v>
      </c>
      <c r="BC416" s="167">
        <f>IFERROR((BA416/SUM('4_Структура пл.соб.'!$F$4:$F$6))*100,0)</f>
        <v>0</v>
      </c>
      <c r="BD416" s="167">
        <f t="shared" si="151"/>
        <v>0</v>
      </c>
      <c r="BE416" s="167">
        <f t="shared" si="152"/>
        <v>0</v>
      </c>
      <c r="BF416" s="203"/>
      <c r="BG416" s="203"/>
    </row>
    <row r="417" spans="1:59" s="118" customFormat="1" x14ac:dyDescent="0.25">
      <c r="A417" s="128" t="str">
        <f>IF(ISBLANK(B417),"",COUNTA($B$11:B417))</f>
        <v/>
      </c>
      <c r="B417" s="200"/>
      <c r="C417" s="150">
        <f t="shared" si="142"/>
        <v>0</v>
      </c>
      <c r="D417" s="151">
        <f t="shared" si="143"/>
        <v>0</v>
      </c>
      <c r="E417" s="199"/>
      <c r="F417" s="199"/>
      <c r="G417" s="151">
        <f t="shared" si="144"/>
        <v>0</v>
      </c>
      <c r="H417" s="199"/>
      <c r="I417" s="199"/>
      <c r="J417" s="199"/>
      <c r="K417" s="151">
        <f t="shared" si="153"/>
        <v>0</v>
      </c>
      <c r="L417" s="199"/>
      <c r="M417" s="199"/>
      <c r="N417" s="152" t="str">
        <f t="shared" si="145"/>
        <v/>
      </c>
      <c r="O417" s="150">
        <f t="shared" si="146"/>
        <v>0</v>
      </c>
      <c r="P417" s="151">
        <f t="shared" si="147"/>
        <v>0</v>
      </c>
      <c r="Q417" s="199"/>
      <c r="R417" s="199"/>
      <c r="S417" s="151">
        <f t="shared" si="148"/>
        <v>0</v>
      </c>
      <c r="T417" s="199"/>
      <c r="U417" s="199"/>
      <c r="V417" s="199"/>
      <c r="W417" s="151">
        <f t="shared" si="139"/>
        <v>0</v>
      </c>
      <c r="X417" s="199"/>
      <c r="Y417" s="199"/>
      <c r="Z417" s="152" t="str">
        <f t="shared" si="149"/>
        <v/>
      </c>
      <c r="AA417" s="150">
        <f t="shared" si="154"/>
        <v>0</v>
      </c>
      <c r="AB417" s="151">
        <f t="shared" si="155"/>
        <v>0</v>
      </c>
      <c r="AC417" s="199"/>
      <c r="AD417" s="199"/>
      <c r="AE417" s="151">
        <f t="shared" si="156"/>
        <v>0</v>
      </c>
      <c r="AF417" s="202"/>
      <c r="AG417" s="333"/>
      <c r="AH417" s="202"/>
      <c r="AI417" s="333"/>
      <c r="AJ417" s="202"/>
      <c r="AK417" s="333"/>
      <c r="AL417" s="151">
        <f t="shared" si="157"/>
        <v>0</v>
      </c>
      <c r="AM417" s="199"/>
      <c r="AN417" s="199"/>
      <c r="AO417" s="167">
        <f t="shared" si="140"/>
        <v>0</v>
      </c>
      <c r="AP417" s="167">
        <f t="shared" si="141"/>
        <v>0</v>
      </c>
      <c r="AQ417" s="152" t="str">
        <f t="shared" si="137"/>
        <v/>
      </c>
      <c r="AR417" s="207">
        <f t="shared" si="138"/>
        <v>0</v>
      </c>
      <c r="AS417" s="167">
        <f t="shared" si="150"/>
        <v>0</v>
      </c>
      <c r="AT417" s="167">
        <f>IFERROR((AR417/SUM('4_Структура пл.соб.'!$F$4:$F$6))*100,0)</f>
        <v>0</v>
      </c>
      <c r="AU417" s="207">
        <f>IFERROR(AF417+(SUM($AC417:$AD417)/100*($AE$14/$AB$14*100))/'4_Структура пл.соб.'!$B$7*'4_Структура пл.соб.'!$B$4,0)</f>
        <v>0</v>
      </c>
      <c r="AV417" s="167">
        <f>IFERROR(AU417/'5_Розрахунок тарифів'!$H$7,0)</f>
        <v>0</v>
      </c>
      <c r="AW417" s="167">
        <f>IFERROR((AU417/SUM('4_Структура пл.соб.'!$F$4:$F$6))*100,0)</f>
        <v>0</v>
      </c>
      <c r="AX417" s="207">
        <f>IFERROR(AH417+(SUM($AC417:$AD417)/100*($AE$14/$AB$14*100))/'4_Структура пл.соб.'!$B$7*'4_Структура пл.соб.'!$B$5,0)</f>
        <v>0</v>
      </c>
      <c r="AY417" s="167">
        <f>IFERROR(AX417/'5_Розрахунок тарифів'!$L$7,0)</f>
        <v>0</v>
      </c>
      <c r="AZ417" s="167">
        <f>IFERROR((AX417/SUM('4_Структура пл.соб.'!$F$4:$F$6))*100,0)</f>
        <v>0</v>
      </c>
      <c r="BA417" s="207">
        <f>IFERROR(AJ417+(SUM($AC417:$AD417)/100*($AE$14/$AB$14*100))/'4_Структура пл.соб.'!$B$7*'4_Структура пл.соб.'!$B$6,0)</f>
        <v>0</v>
      </c>
      <c r="BB417" s="167">
        <f>IFERROR(BA417/'5_Розрахунок тарифів'!$P$7,0)</f>
        <v>0</v>
      </c>
      <c r="BC417" s="167">
        <f>IFERROR((BA417/SUM('4_Структура пл.соб.'!$F$4:$F$6))*100,0)</f>
        <v>0</v>
      </c>
      <c r="BD417" s="167">
        <f t="shared" si="151"/>
        <v>0</v>
      </c>
      <c r="BE417" s="167">
        <f t="shared" si="152"/>
        <v>0</v>
      </c>
      <c r="BF417" s="203"/>
      <c r="BG417" s="203"/>
    </row>
    <row r="418" spans="1:59" s="118" customFormat="1" x14ac:dyDescent="0.25">
      <c r="A418" s="128" t="str">
        <f>IF(ISBLANK(B418),"",COUNTA($B$11:B418))</f>
        <v/>
      </c>
      <c r="B418" s="200"/>
      <c r="C418" s="150">
        <f t="shared" si="142"/>
        <v>0</v>
      </c>
      <c r="D418" s="151">
        <f t="shared" si="143"/>
        <v>0</v>
      </c>
      <c r="E418" s="199"/>
      <c r="F418" s="199"/>
      <c r="G418" s="151">
        <f t="shared" si="144"/>
        <v>0</v>
      </c>
      <c r="H418" s="199"/>
      <c r="I418" s="199"/>
      <c r="J418" s="199"/>
      <c r="K418" s="151">
        <f t="shared" si="153"/>
        <v>0</v>
      </c>
      <c r="L418" s="199"/>
      <c r="M418" s="199"/>
      <c r="N418" s="152" t="str">
        <f t="shared" si="145"/>
        <v/>
      </c>
      <c r="O418" s="150">
        <f t="shared" si="146"/>
        <v>0</v>
      </c>
      <c r="P418" s="151">
        <f t="shared" si="147"/>
        <v>0</v>
      </c>
      <c r="Q418" s="199"/>
      <c r="R418" s="199"/>
      <c r="S418" s="151">
        <f t="shared" si="148"/>
        <v>0</v>
      </c>
      <c r="T418" s="199"/>
      <c r="U418" s="199"/>
      <c r="V418" s="199"/>
      <c r="W418" s="151">
        <f t="shared" si="139"/>
        <v>0</v>
      </c>
      <c r="X418" s="199"/>
      <c r="Y418" s="199"/>
      <c r="Z418" s="152" t="str">
        <f t="shared" si="149"/>
        <v/>
      </c>
      <c r="AA418" s="150">
        <f t="shared" si="154"/>
        <v>0</v>
      </c>
      <c r="AB418" s="151">
        <f t="shared" si="155"/>
        <v>0</v>
      </c>
      <c r="AC418" s="199"/>
      <c r="AD418" s="199"/>
      <c r="AE418" s="151">
        <f t="shared" si="156"/>
        <v>0</v>
      </c>
      <c r="AF418" s="202"/>
      <c r="AG418" s="333"/>
      <c r="AH418" s="202"/>
      <c r="AI418" s="333"/>
      <c r="AJ418" s="202"/>
      <c r="AK418" s="333"/>
      <c r="AL418" s="151">
        <f t="shared" si="157"/>
        <v>0</v>
      </c>
      <c r="AM418" s="199"/>
      <c r="AN418" s="199"/>
      <c r="AO418" s="167">
        <f t="shared" si="140"/>
        <v>0</v>
      </c>
      <c r="AP418" s="167">
        <f t="shared" si="141"/>
        <v>0</v>
      </c>
      <c r="AQ418" s="152" t="str">
        <f t="shared" si="137"/>
        <v/>
      </c>
      <c r="AR418" s="207">
        <f t="shared" si="138"/>
        <v>0</v>
      </c>
      <c r="AS418" s="167">
        <f t="shared" si="150"/>
        <v>0</v>
      </c>
      <c r="AT418" s="167">
        <f>IFERROR((AR418/SUM('4_Структура пл.соб.'!$F$4:$F$6))*100,0)</f>
        <v>0</v>
      </c>
      <c r="AU418" s="207">
        <f>IFERROR(AF418+(SUM($AC418:$AD418)/100*($AE$14/$AB$14*100))/'4_Структура пл.соб.'!$B$7*'4_Структура пл.соб.'!$B$4,0)</f>
        <v>0</v>
      </c>
      <c r="AV418" s="167">
        <f>IFERROR(AU418/'5_Розрахунок тарифів'!$H$7,0)</f>
        <v>0</v>
      </c>
      <c r="AW418" s="167">
        <f>IFERROR((AU418/SUM('4_Структура пл.соб.'!$F$4:$F$6))*100,0)</f>
        <v>0</v>
      </c>
      <c r="AX418" s="207">
        <f>IFERROR(AH418+(SUM($AC418:$AD418)/100*($AE$14/$AB$14*100))/'4_Структура пл.соб.'!$B$7*'4_Структура пл.соб.'!$B$5,0)</f>
        <v>0</v>
      </c>
      <c r="AY418" s="167">
        <f>IFERROR(AX418/'5_Розрахунок тарифів'!$L$7,0)</f>
        <v>0</v>
      </c>
      <c r="AZ418" s="167">
        <f>IFERROR((AX418/SUM('4_Структура пл.соб.'!$F$4:$F$6))*100,0)</f>
        <v>0</v>
      </c>
      <c r="BA418" s="207">
        <f>IFERROR(AJ418+(SUM($AC418:$AD418)/100*($AE$14/$AB$14*100))/'4_Структура пл.соб.'!$B$7*'4_Структура пл.соб.'!$B$6,0)</f>
        <v>0</v>
      </c>
      <c r="BB418" s="167">
        <f>IFERROR(BA418/'5_Розрахунок тарифів'!$P$7,0)</f>
        <v>0</v>
      </c>
      <c r="BC418" s="167">
        <f>IFERROR((BA418/SUM('4_Структура пл.соб.'!$F$4:$F$6))*100,0)</f>
        <v>0</v>
      </c>
      <c r="BD418" s="167">
        <f t="shared" si="151"/>
        <v>0</v>
      </c>
      <c r="BE418" s="167">
        <f t="shared" si="152"/>
        <v>0</v>
      </c>
      <c r="BF418" s="203"/>
      <c r="BG418" s="203"/>
    </row>
    <row r="419" spans="1:59" s="118" customFormat="1" x14ac:dyDescent="0.25">
      <c r="A419" s="128" t="str">
        <f>IF(ISBLANK(B419),"",COUNTA($B$11:B419))</f>
        <v/>
      </c>
      <c r="B419" s="200"/>
      <c r="C419" s="150">
        <f t="shared" si="142"/>
        <v>0</v>
      </c>
      <c r="D419" s="151">
        <f t="shared" si="143"/>
        <v>0</v>
      </c>
      <c r="E419" s="199"/>
      <c r="F419" s="199"/>
      <c r="G419" s="151">
        <f t="shared" si="144"/>
        <v>0</v>
      </c>
      <c r="H419" s="199"/>
      <c r="I419" s="199"/>
      <c r="J419" s="199"/>
      <c r="K419" s="151">
        <f t="shared" si="153"/>
        <v>0</v>
      </c>
      <c r="L419" s="199"/>
      <c r="M419" s="199"/>
      <c r="N419" s="152" t="str">
        <f t="shared" si="145"/>
        <v/>
      </c>
      <c r="O419" s="150">
        <f t="shared" si="146"/>
        <v>0</v>
      </c>
      <c r="P419" s="151">
        <f t="shared" si="147"/>
        <v>0</v>
      </c>
      <c r="Q419" s="199"/>
      <c r="R419" s="199"/>
      <c r="S419" s="151">
        <f t="shared" si="148"/>
        <v>0</v>
      </c>
      <c r="T419" s="199"/>
      <c r="U419" s="199"/>
      <c r="V419" s="199"/>
      <c r="W419" s="151">
        <f t="shared" si="139"/>
        <v>0</v>
      </c>
      <c r="X419" s="199"/>
      <c r="Y419" s="199"/>
      <c r="Z419" s="152" t="str">
        <f t="shared" si="149"/>
        <v/>
      </c>
      <c r="AA419" s="150">
        <f t="shared" si="154"/>
        <v>0</v>
      </c>
      <c r="AB419" s="151">
        <f t="shared" si="155"/>
        <v>0</v>
      </c>
      <c r="AC419" s="199"/>
      <c r="AD419" s="199"/>
      <c r="AE419" s="151">
        <f t="shared" si="156"/>
        <v>0</v>
      </c>
      <c r="AF419" s="202"/>
      <c r="AG419" s="333"/>
      <c r="AH419" s="202"/>
      <c r="AI419" s="333"/>
      <c r="AJ419" s="202"/>
      <c r="AK419" s="333"/>
      <c r="AL419" s="151">
        <f t="shared" si="157"/>
        <v>0</v>
      </c>
      <c r="AM419" s="199"/>
      <c r="AN419" s="199"/>
      <c r="AO419" s="167">
        <f t="shared" si="140"/>
        <v>0</v>
      </c>
      <c r="AP419" s="167">
        <f t="shared" si="141"/>
        <v>0</v>
      </c>
      <c r="AQ419" s="152" t="str">
        <f t="shared" si="137"/>
        <v/>
      </c>
      <c r="AR419" s="207">
        <f t="shared" si="138"/>
        <v>0</v>
      </c>
      <c r="AS419" s="167">
        <f t="shared" si="150"/>
        <v>0</v>
      </c>
      <c r="AT419" s="167">
        <f>IFERROR((AR419/SUM('4_Структура пл.соб.'!$F$4:$F$6))*100,0)</f>
        <v>0</v>
      </c>
      <c r="AU419" s="207">
        <f>IFERROR(AF419+(SUM($AC419:$AD419)/100*($AE$14/$AB$14*100))/'4_Структура пл.соб.'!$B$7*'4_Структура пл.соб.'!$B$4,0)</f>
        <v>0</v>
      </c>
      <c r="AV419" s="167">
        <f>IFERROR(AU419/'5_Розрахунок тарифів'!$H$7,0)</f>
        <v>0</v>
      </c>
      <c r="AW419" s="167">
        <f>IFERROR((AU419/SUM('4_Структура пл.соб.'!$F$4:$F$6))*100,0)</f>
        <v>0</v>
      </c>
      <c r="AX419" s="207">
        <f>IFERROR(AH419+(SUM($AC419:$AD419)/100*($AE$14/$AB$14*100))/'4_Структура пл.соб.'!$B$7*'4_Структура пл.соб.'!$B$5,0)</f>
        <v>0</v>
      </c>
      <c r="AY419" s="167">
        <f>IFERROR(AX419/'5_Розрахунок тарифів'!$L$7,0)</f>
        <v>0</v>
      </c>
      <c r="AZ419" s="167">
        <f>IFERROR((AX419/SUM('4_Структура пл.соб.'!$F$4:$F$6))*100,0)</f>
        <v>0</v>
      </c>
      <c r="BA419" s="207">
        <f>IFERROR(AJ419+(SUM($AC419:$AD419)/100*($AE$14/$AB$14*100))/'4_Структура пл.соб.'!$B$7*'4_Структура пл.соб.'!$B$6,0)</f>
        <v>0</v>
      </c>
      <c r="BB419" s="167">
        <f>IFERROR(BA419/'5_Розрахунок тарифів'!$P$7,0)</f>
        <v>0</v>
      </c>
      <c r="BC419" s="167">
        <f>IFERROR((BA419/SUM('4_Структура пл.соб.'!$F$4:$F$6))*100,0)</f>
        <v>0</v>
      </c>
      <c r="BD419" s="167">
        <f t="shared" si="151"/>
        <v>0</v>
      </c>
      <c r="BE419" s="167">
        <f t="shared" si="152"/>
        <v>0</v>
      </c>
      <c r="BF419" s="203"/>
      <c r="BG419" s="203"/>
    </row>
    <row r="420" spans="1:59" s="118" customFormat="1" x14ac:dyDescent="0.25">
      <c r="A420" s="128" t="str">
        <f>IF(ISBLANK(B420),"",COUNTA($B$11:B420))</f>
        <v/>
      </c>
      <c r="B420" s="200"/>
      <c r="C420" s="150">
        <f t="shared" si="142"/>
        <v>0</v>
      </c>
      <c r="D420" s="151">
        <f t="shared" si="143"/>
        <v>0</v>
      </c>
      <c r="E420" s="199"/>
      <c r="F420" s="199"/>
      <c r="G420" s="151">
        <f t="shared" si="144"/>
        <v>0</v>
      </c>
      <c r="H420" s="199"/>
      <c r="I420" s="199"/>
      <c r="J420" s="199"/>
      <c r="K420" s="151">
        <f t="shared" si="153"/>
        <v>0</v>
      </c>
      <c r="L420" s="199"/>
      <c r="M420" s="199"/>
      <c r="N420" s="152" t="str">
        <f t="shared" si="145"/>
        <v/>
      </c>
      <c r="O420" s="150">
        <f t="shared" si="146"/>
        <v>0</v>
      </c>
      <c r="P420" s="151">
        <f t="shared" si="147"/>
        <v>0</v>
      </c>
      <c r="Q420" s="199"/>
      <c r="R420" s="199"/>
      <c r="S420" s="151">
        <f t="shared" si="148"/>
        <v>0</v>
      </c>
      <c r="T420" s="199"/>
      <c r="U420" s="199"/>
      <c r="V420" s="199"/>
      <c r="W420" s="151">
        <f t="shared" si="139"/>
        <v>0</v>
      </c>
      <c r="X420" s="199"/>
      <c r="Y420" s="199"/>
      <c r="Z420" s="152" t="str">
        <f t="shared" si="149"/>
        <v/>
      </c>
      <c r="AA420" s="150">
        <f t="shared" si="154"/>
        <v>0</v>
      </c>
      <c r="AB420" s="151">
        <f t="shared" si="155"/>
        <v>0</v>
      </c>
      <c r="AC420" s="199"/>
      <c r="AD420" s="199"/>
      <c r="AE420" s="151">
        <f t="shared" si="156"/>
        <v>0</v>
      </c>
      <c r="AF420" s="202"/>
      <c r="AG420" s="333"/>
      <c r="AH420" s="202"/>
      <c r="AI420" s="333"/>
      <c r="AJ420" s="202"/>
      <c r="AK420" s="333"/>
      <c r="AL420" s="151">
        <f t="shared" si="157"/>
        <v>0</v>
      </c>
      <c r="AM420" s="199"/>
      <c r="AN420" s="199"/>
      <c r="AO420" s="167">
        <f t="shared" si="140"/>
        <v>0</v>
      </c>
      <c r="AP420" s="167">
        <f t="shared" si="141"/>
        <v>0</v>
      </c>
      <c r="AQ420" s="152" t="str">
        <f t="shared" si="137"/>
        <v/>
      </c>
      <c r="AR420" s="207">
        <f t="shared" si="138"/>
        <v>0</v>
      </c>
      <c r="AS420" s="167">
        <f t="shared" si="150"/>
        <v>0</v>
      </c>
      <c r="AT420" s="167">
        <f>IFERROR((AR420/SUM('4_Структура пл.соб.'!$F$4:$F$6))*100,0)</f>
        <v>0</v>
      </c>
      <c r="AU420" s="207">
        <f>IFERROR(AF420+(SUM($AC420:$AD420)/100*($AE$14/$AB$14*100))/'4_Структура пл.соб.'!$B$7*'4_Структура пл.соб.'!$B$4,0)</f>
        <v>0</v>
      </c>
      <c r="AV420" s="167">
        <f>IFERROR(AU420/'5_Розрахунок тарифів'!$H$7,0)</f>
        <v>0</v>
      </c>
      <c r="AW420" s="167">
        <f>IFERROR((AU420/SUM('4_Структура пл.соб.'!$F$4:$F$6))*100,0)</f>
        <v>0</v>
      </c>
      <c r="AX420" s="207">
        <f>IFERROR(AH420+(SUM($AC420:$AD420)/100*($AE$14/$AB$14*100))/'4_Структура пл.соб.'!$B$7*'4_Структура пл.соб.'!$B$5,0)</f>
        <v>0</v>
      </c>
      <c r="AY420" s="167">
        <f>IFERROR(AX420/'5_Розрахунок тарифів'!$L$7,0)</f>
        <v>0</v>
      </c>
      <c r="AZ420" s="167">
        <f>IFERROR((AX420/SUM('4_Структура пл.соб.'!$F$4:$F$6))*100,0)</f>
        <v>0</v>
      </c>
      <c r="BA420" s="207">
        <f>IFERROR(AJ420+(SUM($AC420:$AD420)/100*($AE$14/$AB$14*100))/'4_Структура пл.соб.'!$B$7*'4_Структура пл.соб.'!$B$6,0)</f>
        <v>0</v>
      </c>
      <c r="BB420" s="167">
        <f>IFERROR(BA420/'5_Розрахунок тарифів'!$P$7,0)</f>
        <v>0</v>
      </c>
      <c r="BC420" s="167">
        <f>IFERROR((BA420/SUM('4_Структура пл.соб.'!$F$4:$F$6))*100,0)</f>
        <v>0</v>
      </c>
      <c r="BD420" s="167">
        <f t="shared" si="151"/>
        <v>0</v>
      </c>
      <c r="BE420" s="167">
        <f t="shared" si="152"/>
        <v>0</v>
      </c>
      <c r="BF420" s="203"/>
      <c r="BG420" s="203"/>
    </row>
    <row r="421" spans="1:59" s="118" customFormat="1" x14ac:dyDescent="0.25">
      <c r="A421" s="128" t="str">
        <f>IF(ISBLANK(B421),"",COUNTA($B$11:B421))</f>
        <v/>
      </c>
      <c r="B421" s="200"/>
      <c r="C421" s="150">
        <f t="shared" si="142"/>
        <v>0</v>
      </c>
      <c r="D421" s="151">
        <f t="shared" si="143"/>
        <v>0</v>
      </c>
      <c r="E421" s="199"/>
      <c r="F421" s="199"/>
      <c r="G421" s="151">
        <f t="shared" si="144"/>
        <v>0</v>
      </c>
      <c r="H421" s="199"/>
      <c r="I421" s="199"/>
      <c r="J421" s="199"/>
      <c r="K421" s="151">
        <f t="shared" si="153"/>
        <v>0</v>
      </c>
      <c r="L421" s="199"/>
      <c r="M421" s="199"/>
      <c r="N421" s="152" t="str">
        <f t="shared" si="145"/>
        <v/>
      </c>
      <c r="O421" s="150">
        <f t="shared" si="146"/>
        <v>0</v>
      </c>
      <c r="P421" s="151">
        <f t="shared" si="147"/>
        <v>0</v>
      </c>
      <c r="Q421" s="199"/>
      <c r="R421" s="199"/>
      <c r="S421" s="151">
        <f t="shared" si="148"/>
        <v>0</v>
      </c>
      <c r="T421" s="199"/>
      <c r="U421" s="199"/>
      <c r="V421" s="199"/>
      <c r="W421" s="151">
        <f t="shared" si="139"/>
        <v>0</v>
      </c>
      <c r="X421" s="199"/>
      <c r="Y421" s="199"/>
      <c r="Z421" s="152" t="str">
        <f t="shared" si="149"/>
        <v/>
      </c>
      <c r="AA421" s="150">
        <f t="shared" si="154"/>
        <v>0</v>
      </c>
      <c r="AB421" s="151">
        <f t="shared" si="155"/>
        <v>0</v>
      </c>
      <c r="AC421" s="199"/>
      <c r="AD421" s="199"/>
      <c r="AE421" s="151">
        <f t="shared" si="156"/>
        <v>0</v>
      </c>
      <c r="AF421" s="202"/>
      <c r="AG421" s="333"/>
      <c r="AH421" s="202"/>
      <c r="AI421" s="333"/>
      <c r="AJ421" s="202"/>
      <c r="AK421" s="333"/>
      <c r="AL421" s="151">
        <f t="shared" si="157"/>
        <v>0</v>
      </c>
      <c r="AM421" s="199"/>
      <c r="AN421" s="199"/>
      <c r="AO421" s="167">
        <f t="shared" si="140"/>
        <v>0</v>
      </c>
      <c r="AP421" s="167">
        <f t="shared" si="141"/>
        <v>0</v>
      </c>
      <c r="AQ421" s="152" t="str">
        <f t="shared" si="137"/>
        <v/>
      </c>
      <c r="AR421" s="207">
        <f t="shared" si="138"/>
        <v>0</v>
      </c>
      <c r="AS421" s="167">
        <f t="shared" si="150"/>
        <v>0</v>
      </c>
      <c r="AT421" s="167">
        <f>IFERROR((AR421/SUM('4_Структура пл.соб.'!$F$4:$F$6))*100,0)</f>
        <v>0</v>
      </c>
      <c r="AU421" s="207">
        <f>IFERROR(AF421+(SUM($AC421:$AD421)/100*($AE$14/$AB$14*100))/'4_Структура пл.соб.'!$B$7*'4_Структура пл.соб.'!$B$4,0)</f>
        <v>0</v>
      </c>
      <c r="AV421" s="167">
        <f>IFERROR(AU421/'5_Розрахунок тарифів'!$H$7,0)</f>
        <v>0</v>
      </c>
      <c r="AW421" s="167">
        <f>IFERROR((AU421/SUM('4_Структура пл.соб.'!$F$4:$F$6))*100,0)</f>
        <v>0</v>
      </c>
      <c r="AX421" s="207">
        <f>IFERROR(AH421+(SUM($AC421:$AD421)/100*($AE$14/$AB$14*100))/'4_Структура пл.соб.'!$B$7*'4_Структура пл.соб.'!$B$5,0)</f>
        <v>0</v>
      </c>
      <c r="AY421" s="167">
        <f>IFERROR(AX421/'5_Розрахунок тарифів'!$L$7,0)</f>
        <v>0</v>
      </c>
      <c r="AZ421" s="167">
        <f>IFERROR((AX421/SUM('4_Структура пл.соб.'!$F$4:$F$6))*100,0)</f>
        <v>0</v>
      </c>
      <c r="BA421" s="207">
        <f>IFERROR(AJ421+(SUM($AC421:$AD421)/100*($AE$14/$AB$14*100))/'4_Структура пл.соб.'!$B$7*'4_Структура пл.соб.'!$B$6,0)</f>
        <v>0</v>
      </c>
      <c r="BB421" s="167">
        <f>IFERROR(BA421/'5_Розрахунок тарифів'!$P$7,0)</f>
        <v>0</v>
      </c>
      <c r="BC421" s="167">
        <f>IFERROR((BA421/SUM('4_Структура пл.соб.'!$F$4:$F$6))*100,0)</f>
        <v>0</v>
      </c>
      <c r="BD421" s="167">
        <f t="shared" si="151"/>
        <v>0</v>
      </c>
      <c r="BE421" s="167">
        <f t="shared" si="152"/>
        <v>0</v>
      </c>
      <c r="BF421" s="203"/>
      <c r="BG421" s="203"/>
    </row>
    <row r="422" spans="1:59" s="118" customFormat="1" x14ac:dyDescent="0.25">
      <c r="A422" s="128" t="str">
        <f>IF(ISBLANK(B422),"",COUNTA($B$11:B422))</f>
        <v/>
      </c>
      <c r="B422" s="200"/>
      <c r="C422" s="150">
        <f t="shared" si="142"/>
        <v>0</v>
      </c>
      <c r="D422" s="151">
        <f t="shared" si="143"/>
        <v>0</v>
      </c>
      <c r="E422" s="199"/>
      <c r="F422" s="199"/>
      <c r="G422" s="151">
        <f t="shared" si="144"/>
        <v>0</v>
      </c>
      <c r="H422" s="199"/>
      <c r="I422" s="199"/>
      <c r="J422" s="199"/>
      <c r="K422" s="151">
        <f t="shared" si="153"/>
        <v>0</v>
      </c>
      <c r="L422" s="199"/>
      <c r="M422" s="199"/>
      <c r="N422" s="152" t="str">
        <f t="shared" si="145"/>
        <v/>
      </c>
      <c r="O422" s="150">
        <f t="shared" si="146"/>
        <v>0</v>
      </c>
      <c r="P422" s="151">
        <f t="shared" si="147"/>
        <v>0</v>
      </c>
      <c r="Q422" s="199"/>
      <c r="R422" s="199"/>
      <c r="S422" s="151">
        <f t="shared" si="148"/>
        <v>0</v>
      </c>
      <c r="T422" s="199"/>
      <c r="U422" s="199"/>
      <c r="V422" s="199"/>
      <c r="W422" s="151">
        <f t="shared" si="139"/>
        <v>0</v>
      </c>
      <c r="X422" s="199"/>
      <c r="Y422" s="199"/>
      <c r="Z422" s="152" t="str">
        <f t="shared" si="149"/>
        <v/>
      </c>
      <c r="AA422" s="150">
        <f t="shared" si="154"/>
        <v>0</v>
      </c>
      <c r="AB422" s="151">
        <f t="shared" si="155"/>
        <v>0</v>
      </c>
      <c r="AC422" s="199"/>
      <c r="AD422" s="199"/>
      <c r="AE422" s="151">
        <f t="shared" si="156"/>
        <v>0</v>
      </c>
      <c r="AF422" s="202"/>
      <c r="AG422" s="333"/>
      <c r="AH422" s="202"/>
      <c r="AI422" s="333"/>
      <c r="AJ422" s="202"/>
      <c r="AK422" s="333"/>
      <c r="AL422" s="151">
        <f t="shared" si="157"/>
        <v>0</v>
      </c>
      <c r="AM422" s="199"/>
      <c r="AN422" s="199"/>
      <c r="AO422" s="167">
        <f t="shared" si="140"/>
        <v>0</v>
      </c>
      <c r="AP422" s="167">
        <f t="shared" si="141"/>
        <v>0</v>
      </c>
      <c r="AQ422" s="152" t="str">
        <f t="shared" si="137"/>
        <v/>
      </c>
      <c r="AR422" s="207">
        <f t="shared" si="138"/>
        <v>0</v>
      </c>
      <c r="AS422" s="167">
        <f t="shared" si="150"/>
        <v>0</v>
      </c>
      <c r="AT422" s="167">
        <f>IFERROR((AR422/SUM('4_Структура пл.соб.'!$F$4:$F$6))*100,0)</f>
        <v>0</v>
      </c>
      <c r="AU422" s="207">
        <f>IFERROR(AF422+(SUM($AC422:$AD422)/100*($AE$14/$AB$14*100))/'4_Структура пл.соб.'!$B$7*'4_Структура пл.соб.'!$B$4,0)</f>
        <v>0</v>
      </c>
      <c r="AV422" s="167">
        <f>IFERROR(AU422/'5_Розрахунок тарифів'!$H$7,0)</f>
        <v>0</v>
      </c>
      <c r="AW422" s="167">
        <f>IFERROR((AU422/SUM('4_Структура пл.соб.'!$F$4:$F$6))*100,0)</f>
        <v>0</v>
      </c>
      <c r="AX422" s="207">
        <f>IFERROR(AH422+(SUM($AC422:$AD422)/100*($AE$14/$AB$14*100))/'4_Структура пл.соб.'!$B$7*'4_Структура пл.соб.'!$B$5,0)</f>
        <v>0</v>
      </c>
      <c r="AY422" s="167">
        <f>IFERROR(AX422/'5_Розрахунок тарифів'!$L$7,0)</f>
        <v>0</v>
      </c>
      <c r="AZ422" s="167">
        <f>IFERROR((AX422/SUM('4_Структура пл.соб.'!$F$4:$F$6))*100,0)</f>
        <v>0</v>
      </c>
      <c r="BA422" s="207">
        <f>IFERROR(AJ422+(SUM($AC422:$AD422)/100*($AE$14/$AB$14*100))/'4_Структура пл.соб.'!$B$7*'4_Структура пл.соб.'!$B$6,0)</f>
        <v>0</v>
      </c>
      <c r="BB422" s="167">
        <f>IFERROR(BA422/'5_Розрахунок тарифів'!$P$7,0)</f>
        <v>0</v>
      </c>
      <c r="BC422" s="167">
        <f>IFERROR((BA422/SUM('4_Структура пл.соб.'!$F$4:$F$6))*100,0)</f>
        <v>0</v>
      </c>
      <c r="BD422" s="167">
        <f t="shared" si="151"/>
        <v>0</v>
      </c>
      <c r="BE422" s="167">
        <f t="shared" si="152"/>
        <v>0</v>
      </c>
      <c r="BF422" s="203"/>
      <c r="BG422" s="203"/>
    </row>
    <row r="423" spans="1:59" s="118" customFormat="1" x14ac:dyDescent="0.25">
      <c r="A423" s="128" t="str">
        <f>IF(ISBLANK(B423),"",COUNTA($B$11:B423))</f>
        <v/>
      </c>
      <c r="B423" s="200"/>
      <c r="C423" s="150">
        <f t="shared" si="142"/>
        <v>0</v>
      </c>
      <c r="D423" s="151">
        <f t="shared" si="143"/>
        <v>0</v>
      </c>
      <c r="E423" s="199"/>
      <c r="F423" s="199"/>
      <c r="G423" s="151">
        <f t="shared" si="144"/>
        <v>0</v>
      </c>
      <c r="H423" s="199"/>
      <c r="I423" s="199"/>
      <c r="J423" s="199"/>
      <c r="K423" s="151">
        <f t="shared" si="153"/>
        <v>0</v>
      </c>
      <c r="L423" s="199"/>
      <c r="M423" s="199"/>
      <c r="N423" s="152" t="str">
        <f t="shared" si="145"/>
        <v/>
      </c>
      <c r="O423" s="150">
        <f t="shared" si="146"/>
        <v>0</v>
      </c>
      <c r="P423" s="151">
        <f t="shared" si="147"/>
        <v>0</v>
      </c>
      <c r="Q423" s="199"/>
      <c r="R423" s="199"/>
      <c r="S423" s="151">
        <f t="shared" si="148"/>
        <v>0</v>
      </c>
      <c r="T423" s="199"/>
      <c r="U423" s="199"/>
      <c r="V423" s="199"/>
      <c r="W423" s="151">
        <f t="shared" si="139"/>
        <v>0</v>
      </c>
      <c r="X423" s="199"/>
      <c r="Y423" s="199"/>
      <c r="Z423" s="152" t="str">
        <f t="shared" si="149"/>
        <v/>
      </c>
      <c r="AA423" s="150">
        <f t="shared" si="154"/>
        <v>0</v>
      </c>
      <c r="AB423" s="151">
        <f t="shared" si="155"/>
        <v>0</v>
      </c>
      <c r="AC423" s="199"/>
      <c r="AD423" s="199"/>
      <c r="AE423" s="151">
        <f t="shared" si="156"/>
        <v>0</v>
      </c>
      <c r="AF423" s="202"/>
      <c r="AG423" s="333"/>
      <c r="AH423" s="202"/>
      <c r="AI423" s="333"/>
      <c r="AJ423" s="202"/>
      <c r="AK423" s="333"/>
      <c r="AL423" s="151">
        <f t="shared" si="157"/>
        <v>0</v>
      </c>
      <c r="AM423" s="199"/>
      <c r="AN423" s="199"/>
      <c r="AO423" s="167">
        <f t="shared" si="140"/>
        <v>0</v>
      </c>
      <c r="AP423" s="167">
        <f t="shared" si="141"/>
        <v>0</v>
      </c>
      <c r="AQ423" s="152" t="str">
        <f t="shared" si="137"/>
        <v/>
      </c>
      <c r="AR423" s="207">
        <f t="shared" si="138"/>
        <v>0</v>
      </c>
      <c r="AS423" s="167">
        <f t="shared" si="150"/>
        <v>0</v>
      </c>
      <c r="AT423" s="167">
        <f>IFERROR((AR423/SUM('4_Структура пл.соб.'!$F$4:$F$6))*100,0)</f>
        <v>0</v>
      </c>
      <c r="AU423" s="207">
        <f>IFERROR(AF423+(SUM($AC423:$AD423)/100*($AE$14/$AB$14*100))/'4_Структура пл.соб.'!$B$7*'4_Структура пл.соб.'!$B$4,0)</f>
        <v>0</v>
      </c>
      <c r="AV423" s="167">
        <f>IFERROR(AU423/'5_Розрахунок тарифів'!$H$7,0)</f>
        <v>0</v>
      </c>
      <c r="AW423" s="167">
        <f>IFERROR((AU423/SUM('4_Структура пл.соб.'!$F$4:$F$6))*100,0)</f>
        <v>0</v>
      </c>
      <c r="AX423" s="207">
        <f>IFERROR(AH423+(SUM($AC423:$AD423)/100*($AE$14/$AB$14*100))/'4_Структура пл.соб.'!$B$7*'4_Структура пл.соб.'!$B$5,0)</f>
        <v>0</v>
      </c>
      <c r="AY423" s="167">
        <f>IFERROR(AX423/'5_Розрахунок тарифів'!$L$7,0)</f>
        <v>0</v>
      </c>
      <c r="AZ423" s="167">
        <f>IFERROR((AX423/SUM('4_Структура пл.соб.'!$F$4:$F$6))*100,0)</f>
        <v>0</v>
      </c>
      <c r="BA423" s="207">
        <f>IFERROR(AJ423+(SUM($AC423:$AD423)/100*($AE$14/$AB$14*100))/'4_Структура пл.соб.'!$B$7*'4_Структура пл.соб.'!$B$6,0)</f>
        <v>0</v>
      </c>
      <c r="BB423" s="167">
        <f>IFERROR(BA423/'5_Розрахунок тарифів'!$P$7,0)</f>
        <v>0</v>
      </c>
      <c r="BC423" s="167">
        <f>IFERROR((BA423/SUM('4_Структура пл.соб.'!$F$4:$F$6))*100,0)</f>
        <v>0</v>
      </c>
      <c r="BD423" s="167">
        <f t="shared" si="151"/>
        <v>0</v>
      </c>
      <c r="BE423" s="167">
        <f t="shared" si="152"/>
        <v>0</v>
      </c>
      <c r="BF423" s="203"/>
      <c r="BG423" s="203"/>
    </row>
    <row r="424" spans="1:59" s="118" customFormat="1" x14ac:dyDescent="0.25">
      <c r="A424" s="128" t="str">
        <f>IF(ISBLANK(B424),"",COUNTA($B$11:B424))</f>
        <v/>
      </c>
      <c r="B424" s="200"/>
      <c r="C424" s="150">
        <f t="shared" si="142"/>
        <v>0</v>
      </c>
      <c r="D424" s="151">
        <f t="shared" si="143"/>
        <v>0</v>
      </c>
      <c r="E424" s="199"/>
      <c r="F424" s="199"/>
      <c r="G424" s="151">
        <f t="shared" si="144"/>
        <v>0</v>
      </c>
      <c r="H424" s="199"/>
      <c r="I424" s="199"/>
      <c r="J424" s="199"/>
      <c r="K424" s="151">
        <f t="shared" si="153"/>
        <v>0</v>
      </c>
      <c r="L424" s="199"/>
      <c r="M424" s="199"/>
      <c r="N424" s="152" t="str">
        <f t="shared" si="145"/>
        <v/>
      </c>
      <c r="O424" s="150">
        <f t="shared" si="146"/>
        <v>0</v>
      </c>
      <c r="P424" s="151">
        <f t="shared" si="147"/>
        <v>0</v>
      </c>
      <c r="Q424" s="199"/>
      <c r="R424" s="199"/>
      <c r="S424" s="151">
        <f t="shared" si="148"/>
        <v>0</v>
      </c>
      <c r="T424" s="199"/>
      <c r="U424" s="199"/>
      <c r="V424" s="199"/>
      <c r="W424" s="151">
        <f t="shared" si="139"/>
        <v>0</v>
      </c>
      <c r="X424" s="199"/>
      <c r="Y424" s="199"/>
      <c r="Z424" s="152" t="str">
        <f t="shared" si="149"/>
        <v/>
      </c>
      <c r="AA424" s="150">
        <f t="shared" si="154"/>
        <v>0</v>
      </c>
      <c r="AB424" s="151">
        <f t="shared" si="155"/>
        <v>0</v>
      </c>
      <c r="AC424" s="199"/>
      <c r="AD424" s="199"/>
      <c r="AE424" s="151">
        <f t="shared" si="156"/>
        <v>0</v>
      </c>
      <c r="AF424" s="202"/>
      <c r="AG424" s="333"/>
      <c r="AH424" s="202"/>
      <c r="AI424" s="333"/>
      <c r="AJ424" s="202"/>
      <c r="AK424" s="333"/>
      <c r="AL424" s="151">
        <f t="shared" si="157"/>
        <v>0</v>
      </c>
      <c r="AM424" s="199"/>
      <c r="AN424" s="199"/>
      <c r="AO424" s="167">
        <f t="shared" si="140"/>
        <v>0</v>
      </c>
      <c r="AP424" s="167">
        <f t="shared" si="141"/>
        <v>0</v>
      </c>
      <c r="AQ424" s="152" t="str">
        <f t="shared" si="137"/>
        <v/>
      </c>
      <c r="AR424" s="207">
        <f t="shared" si="138"/>
        <v>0</v>
      </c>
      <c r="AS424" s="167">
        <f t="shared" si="150"/>
        <v>0</v>
      </c>
      <c r="AT424" s="167">
        <f>IFERROR((AR424/SUM('4_Структура пл.соб.'!$F$4:$F$6))*100,0)</f>
        <v>0</v>
      </c>
      <c r="AU424" s="207">
        <f>IFERROR(AF424+(SUM($AC424:$AD424)/100*($AE$14/$AB$14*100))/'4_Структура пл.соб.'!$B$7*'4_Структура пл.соб.'!$B$4,0)</f>
        <v>0</v>
      </c>
      <c r="AV424" s="167">
        <f>IFERROR(AU424/'5_Розрахунок тарифів'!$H$7,0)</f>
        <v>0</v>
      </c>
      <c r="AW424" s="167">
        <f>IFERROR((AU424/SUM('4_Структура пл.соб.'!$F$4:$F$6))*100,0)</f>
        <v>0</v>
      </c>
      <c r="AX424" s="207">
        <f>IFERROR(AH424+(SUM($AC424:$AD424)/100*($AE$14/$AB$14*100))/'4_Структура пл.соб.'!$B$7*'4_Структура пл.соб.'!$B$5,0)</f>
        <v>0</v>
      </c>
      <c r="AY424" s="167">
        <f>IFERROR(AX424/'5_Розрахунок тарифів'!$L$7,0)</f>
        <v>0</v>
      </c>
      <c r="AZ424" s="167">
        <f>IFERROR((AX424/SUM('4_Структура пл.соб.'!$F$4:$F$6))*100,0)</f>
        <v>0</v>
      </c>
      <c r="BA424" s="207">
        <f>IFERROR(AJ424+(SUM($AC424:$AD424)/100*($AE$14/$AB$14*100))/'4_Структура пл.соб.'!$B$7*'4_Структура пл.соб.'!$B$6,0)</f>
        <v>0</v>
      </c>
      <c r="BB424" s="167">
        <f>IFERROR(BA424/'5_Розрахунок тарифів'!$P$7,0)</f>
        <v>0</v>
      </c>
      <c r="BC424" s="167">
        <f>IFERROR((BA424/SUM('4_Структура пл.соб.'!$F$4:$F$6))*100,0)</f>
        <v>0</v>
      </c>
      <c r="BD424" s="167">
        <f t="shared" si="151"/>
        <v>0</v>
      </c>
      <c r="BE424" s="167">
        <f t="shared" si="152"/>
        <v>0</v>
      </c>
      <c r="BF424" s="203"/>
      <c r="BG424" s="203"/>
    </row>
    <row r="425" spans="1:59" s="118" customFormat="1" x14ac:dyDescent="0.25">
      <c r="A425" s="128" t="str">
        <f>IF(ISBLANK(B425),"",COUNTA($B$11:B425))</f>
        <v/>
      </c>
      <c r="B425" s="200"/>
      <c r="C425" s="150">
        <f t="shared" si="142"/>
        <v>0</v>
      </c>
      <c r="D425" s="151">
        <f t="shared" si="143"/>
        <v>0</v>
      </c>
      <c r="E425" s="199"/>
      <c r="F425" s="199"/>
      <c r="G425" s="151">
        <f t="shared" si="144"/>
        <v>0</v>
      </c>
      <c r="H425" s="199"/>
      <c r="I425" s="199"/>
      <c r="J425" s="199"/>
      <c r="K425" s="151">
        <f t="shared" si="153"/>
        <v>0</v>
      </c>
      <c r="L425" s="199"/>
      <c r="M425" s="199"/>
      <c r="N425" s="152" t="str">
        <f t="shared" si="145"/>
        <v/>
      </c>
      <c r="O425" s="150">
        <f t="shared" si="146"/>
        <v>0</v>
      </c>
      <c r="P425" s="151">
        <f t="shared" si="147"/>
        <v>0</v>
      </c>
      <c r="Q425" s="199"/>
      <c r="R425" s="199"/>
      <c r="S425" s="151">
        <f t="shared" si="148"/>
        <v>0</v>
      </c>
      <c r="T425" s="199"/>
      <c r="U425" s="199"/>
      <c r="V425" s="199"/>
      <c r="W425" s="151">
        <f t="shared" si="139"/>
        <v>0</v>
      </c>
      <c r="X425" s="199"/>
      <c r="Y425" s="199"/>
      <c r="Z425" s="152" t="str">
        <f t="shared" si="149"/>
        <v/>
      </c>
      <c r="AA425" s="150">
        <f t="shared" si="154"/>
        <v>0</v>
      </c>
      <c r="AB425" s="151">
        <f t="shared" si="155"/>
        <v>0</v>
      </c>
      <c r="AC425" s="199"/>
      <c r="AD425" s="199"/>
      <c r="AE425" s="151">
        <f t="shared" si="156"/>
        <v>0</v>
      </c>
      <c r="AF425" s="202"/>
      <c r="AG425" s="333"/>
      <c r="AH425" s="202"/>
      <c r="AI425" s="333"/>
      <c r="AJ425" s="202"/>
      <c r="AK425" s="333"/>
      <c r="AL425" s="151">
        <f t="shared" si="157"/>
        <v>0</v>
      </c>
      <c r="AM425" s="199"/>
      <c r="AN425" s="199"/>
      <c r="AO425" s="167">
        <f t="shared" si="140"/>
        <v>0</v>
      </c>
      <c r="AP425" s="167">
        <f t="shared" si="141"/>
        <v>0</v>
      </c>
      <c r="AQ425" s="152" t="str">
        <f t="shared" si="137"/>
        <v/>
      </c>
      <c r="AR425" s="207">
        <f t="shared" si="138"/>
        <v>0</v>
      </c>
      <c r="AS425" s="167">
        <f t="shared" si="150"/>
        <v>0</v>
      </c>
      <c r="AT425" s="167">
        <f>IFERROR((AR425/SUM('4_Структура пл.соб.'!$F$4:$F$6))*100,0)</f>
        <v>0</v>
      </c>
      <c r="AU425" s="207">
        <f>IFERROR(AF425+(SUM($AC425:$AD425)/100*($AE$14/$AB$14*100))/'4_Структура пл.соб.'!$B$7*'4_Структура пл.соб.'!$B$4,0)</f>
        <v>0</v>
      </c>
      <c r="AV425" s="167">
        <f>IFERROR(AU425/'5_Розрахунок тарифів'!$H$7,0)</f>
        <v>0</v>
      </c>
      <c r="AW425" s="167">
        <f>IFERROR((AU425/SUM('4_Структура пл.соб.'!$F$4:$F$6))*100,0)</f>
        <v>0</v>
      </c>
      <c r="AX425" s="207">
        <f>IFERROR(AH425+(SUM($AC425:$AD425)/100*($AE$14/$AB$14*100))/'4_Структура пл.соб.'!$B$7*'4_Структура пл.соб.'!$B$5,0)</f>
        <v>0</v>
      </c>
      <c r="AY425" s="167">
        <f>IFERROR(AX425/'5_Розрахунок тарифів'!$L$7,0)</f>
        <v>0</v>
      </c>
      <c r="AZ425" s="167">
        <f>IFERROR((AX425/SUM('4_Структура пл.соб.'!$F$4:$F$6))*100,0)</f>
        <v>0</v>
      </c>
      <c r="BA425" s="207">
        <f>IFERROR(AJ425+(SUM($AC425:$AD425)/100*($AE$14/$AB$14*100))/'4_Структура пл.соб.'!$B$7*'4_Структура пл.соб.'!$B$6,0)</f>
        <v>0</v>
      </c>
      <c r="BB425" s="167">
        <f>IFERROR(BA425/'5_Розрахунок тарифів'!$P$7,0)</f>
        <v>0</v>
      </c>
      <c r="BC425" s="167">
        <f>IFERROR((BA425/SUM('4_Структура пл.соб.'!$F$4:$F$6))*100,0)</f>
        <v>0</v>
      </c>
      <c r="BD425" s="167">
        <f t="shared" si="151"/>
        <v>0</v>
      </c>
      <c r="BE425" s="167">
        <f t="shared" si="152"/>
        <v>0</v>
      </c>
      <c r="BF425" s="203"/>
      <c r="BG425" s="203"/>
    </row>
    <row r="426" spans="1:59" s="118" customFormat="1" x14ac:dyDescent="0.25">
      <c r="A426" s="128" t="str">
        <f>IF(ISBLANK(B426),"",COUNTA($B$11:B426))</f>
        <v/>
      </c>
      <c r="B426" s="200"/>
      <c r="C426" s="150">
        <f t="shared" si="142"/>
        <v>0</v>
      </c>
      <c r="D426" s="151">
        <f t="shared" si="143"/>
        <v>0</v>
      </c>
      <c r="E426" s="199"/>
      <c r="F426" s="199"/>
      <c r="G426" s="151">
        <f t="shared" si="144"/>
        <v>0</v>
      </c>
      <c r="H426" s="199"/>
      <c r="I426" s="199"/>
      <c r="J426" s="199"/>
      <c r="K426" s="151">
        <f t="shared" si="153"/>
        <v>0</v>
      </c>
      <c r="L426" s="199"/>
      <c r="M426" s="199"/>
      <c r="N426" s="152" t="str">
        <f t="shared" si="145"/>
        <v/>
      </c>
      <c r="O426" s="150">
        <f t="shared" si="146"/>
        <v>0</v>
      </c>
      <c r="P426" s="151">
        <f t="shared" si="147"/>
        <v>0</v>
      </c>
      <c r="Q426" s="199"/>
      <c r="R426" s="199"/>
      <c r="S426" s="151">
        <f t="shared" si="148"/>
        <v>0</v>
      </c>
      <c r="T426" s="199"/>
      <c r="U426" s="199"/>
      <c r="V426" s="199"/>
      <c r="W426" s="151">
        <f t="shared" si="139"/>
        <v>0</v>
      </c>
      <c r="X426" s="199"/>
      <c r="Y426" s="199"/>
      <c r="Z426" s="152" t="str">
        <f t="shared" si="149"/>
        <v/>
      </c>
      <c r="AA426" s="150">
        <f t="shared" si="154"/>
        <v>0</v>
      </c>
      <c r="AB426" s="151">
        <f t="shared" si="155"/>
        <v>0</v>
      </c>
      <c r="AC426" s="199"/>
      <c r="AD426" s="199"/>
      <c r="AE426" s="151">
        <f t="shared" si="156"/>
        <v>0</v>
      </c>
      <c r="AF426" s="202"/>
      <c r="AG426" s="333"/>
      <c r="AH426" s="202"/>
      <c r="AI426" s="333"/>
      <c r="AJ426" s="202"/>
      <c r="AK426" s="333"/>
      <c r="AL426" s="151">
        <f t="shared" si="157"/>
        <v>0</v>
      </c>
      <c r="AM426" s="199"/>
      <c r="AN426" s="199"/>
      <c r="AO426" s="167">
        <f t="shared" si="140"/>
        <v>0</v>
      </c>
      <c r="AP426" s="167">
        <f t="shared" si="141"/>
        <v>0</v>
      </c>
      <c r="AQ426" s="152" t="str">
        <f t="shared" si="137"/>
        <v/>
      </c>
      <c r="AR426" s="207">
        <f t="shared" si="138"/>
        <v>0</v>
      </c>
      <c r="AS426" s="167">
        <f t="shared" si="150"/>
        <v>0</v>
      </c>
      <c r="AT426" s="167">
        <f>IFERROR((AR426/SUM('4_Структура пл.соб.'!$F$4:$F$6))*100,0)</f>
        <v>0</v>
      </c>
      <c r="AU426" s="207">
        <f>IFERROR(AF426+(SUM($AC426:$AD426)/100*($AE$14/$AB$14*100))/'4_Структура пл.соб.'!$B$7*'4_Структура пл.соб.'!$B$4,0)</f>
        <v>0</v>
      </c>
      <c r="AV426" s="167">
        <f>IFERROR(AU426/'5_Розрахунок тарифів'!$H$7,0)</f>
        <v>0</v>
      </c>
      <c r="AW426" s="167">
        <f>IFERROR((AU426/SUM('4_Структура пл.соб.'!$F$4:$F$6))*100,0)</f>
        <v>0</v>
      </c>
      <c r="AX426" s="207">
        <f>IFERROR(AH426+(SUM($AC426:$AD426)/100*($AE$14/$AB$14*100))/'4_Структура пл.соб.'!$B$7*'4_Структура пл.соб.'!$B$5,0)</f>
        <v>0</v>
      </c>
      <c r="AY426" s="167">
        <f>IFERROR(AX426/'5_Розрахунок тарифів'!$L$7,0)</f>
        <v>0</v>
      </c>
      <c r="AZ426" s="167">
        <f>IFERROR((AX426/SUM('4_Структура пл.соб.'!$F$4:$F$6))*100,0)</f>
        <v>0</v>
      </c>
      <c r="BA426" s="207">
        <f>IFERROR(AJ426+(SUM($AC426:$AD426)/100*($AE$14/$AB$14*100))/'4_Структура пл.соб.'!$B$7*'4_Структура пл.соб.'!$B$6,0)</f>
        <v>0</v>
      </c>
      <c r="BB426" s="167">
        <f>IFERROR(BA426/'5_Розрахунок тарифів'!$P$7,0)</f>
        <v>0</v>
      </c>
      <c r="BC426" s="167">
        <f>IFERROR((BA426/SUM('4_Структура пл.соб.'!$F$4:$F$6))*100,0)</f>
        <v>0</v>
      </c>
      <c r="BD426" s="167">
        <f t="shared" si="151"/>
        <v>0</v>
      </c>
      <c r="BE426" s="167">
        <f t="shared" si="152"/>
        <v>0</v>
      </c>
      <c r="BF426" s="203"/>
      <c r="BG426" s="203"/>
    </row>
    <row r="427" spans="1:59" s="118" customFormat="1" x14ac:dyDescent="0.25">
      <c r="A427" s="128" t="str">
        <f>IF(ISBLANK(B427),"",COUNTA($B$11:B427))</f>
        <v/>
      </c>
      <c r="B427" s="200"/>
      <c r="C427" s="150">
        <f t="shared" si="142"/>
        <v>0</v>
      </c>
      <c r="D427" s="151">
        <f t="shared" si="143"/>
        <v>0</v>
      </c>
      <c r="E427" s="199"/>
      <c r="F427" s="199"/>
      <c r="G427" s="151">
        <f t="shared" si="144"/>
        <v>0</v>
      </c>
      <c r="H427" s="199"/>
      <c r="I427" s="199"/>
      <c r="J427" s="199"/>
      <c r="K427" s="151">
        <f t="shared" si="153"/>
        <v>0</v>
      </c>
      <c r="L427" s="199"/>
      <c r="M427" s="199"/>
      <c r="N427" s="152" t="str">
        <f t="shared" si="145"/>
        <v/>
      </c>
      <c r="O427" s="150">
        <f t="shared" si="146"/>
        <v>0</v>
      </c>
      <c r="P427" s="151">
        <f t="shared" si="147"/>
        <v>0</v>
      </c>
      <c r="Q427" s="199"/>
      <c r="R427" s="199"/>
      <c r="S427" s="151">
        <f t="shared" si="148"/>
        <v>0</v>
      </c>
      <c r="T427" s="199"/>
      <c r="U427" s="199"/>
      <c r="V427" s="199"/>
      <c r="W427" s="151">
        <f t="shared" si="139"/>
        <v>0</v>
      </c>
      <c r="X427" s="199"/>
      <c r="Y427" s="199"/>
      <c r="Z427" s="152" t="str">
        <f t="shared" si="149"/>
        <v/>
      </c>
      <c r="AA427" s="150">
        <f t="shared" si="154"/>
        <v>0</v>
      </c>
      <c r="AB427" s="151">
        <f t="shared" si="155"/>
        <v>0</v>
      </c>
      <c r="AC427" s="199"/>
      <c r="AD427" s="199"/>
      <c r="AE427" s="151">
        <f t="shared" si="156"/>
        <v>0</v>
      </c>
      <c r="AF427" s="202"/>
      <c r="AG427" s="333"/>
      <c r="AH427" s="202"/>
      <c r="AI427" s="333"/>
      <c r="AJ427" s="202"/>
      <c r="AK427" s="333"/>
      <c r="AL427" s="151">
        <f t="shared" si="157"/>
        <v>0</v>
      </c>
      <c r="AM427" s="199"/>
      <c r="AN427" s="199"/>
      <c r="AO427" s="167">
        <f t="shared" si="140"/>
        <v>0</v>
      </c>
      <c r="AP427" s="167">
        <f t="shared" si="141"/>
        <v>0</v>
      </c>
      <c r="AQ427" s="152" t="str">
        <f t="shared" si="137"/>
        <v/>
      </c>
      <c r="AR427" s="207">
        <f t="shared" si="138"/>
        <v>0</v>
      </c>
      <c r="AS427" s="167">
        <f t="shared" si="150"/>
        <v>0</v>
      </c>
      <c r="AT427" s="167">
        <f>IFERROR((AR427/SUM('4_Структура пл.соб.'!$F$4:$F$6))*100,0)</f>
        <v>0</v>
      </c>
      <c r="AU427" s="207">
        <f>IFERROR(AF427+(SUM($AC427:$AD427)/100*($AE$14/$AB$14*100))/'4_Структура пл.соб.'!$B$7*'4_Структура пл.соб.'!$B$4,0)</f>
        <v>0</v>
      </c>
      <c r="AV427" s="167">
        <f>IFERROR(AU427/'5_Розрахунок тарифів'!$H$7,0)</f>
        <v>0</v>
      </c>
      <c r="AW427" s="167">
        <f>IFERROR((AU427/SUM('4_Структура пл.соб.'!$F$4:$F$6))*100,0)</f>
        <v>0</v>
      </c>
      <c r="AX427" s="207">
        <f>IFERROR(AH427+(SUM($AC427:$AD427)/100*($AE$14/$AB$14*100))/'4_Структура пл.соб.'!$B$7*'4_Структура пл.соб.'!$B$5,0)</f>
        <v>0</v>
      </c>
      <c r="AY427" s="167">
        <f>IFERROR(AX427/'5_Розрахунок тарифів'!$L$7,0)</f>
        <v>0</v>
      </c>
      <c r="AZ427" s="167">
        <f>IFERROR((AX427/SUM('4_Структура пл.соб.'!$F$4:$F$6))*100,0)</f>
        <v>0</v>
      </c>
      <c r="BA427" s="207">
        <f>IFERROR(AJ427+(SUM($AC427:$AD427)/100*($AE$14/$AB$14*100))/'4_Структура пл.соб.'!$B$7*'4_Структура пл.соб.'!$B$6,0)</f>
        <v>0</v>
      </c>
      <c r="BB427" s="167">
        <f>IFERROR(BA427/'5_Розрахунок тарифів'!$P$7,0)</f>
        <v>0</v>
      </c>
      <c r="BC427" s="167">
        <f>IFERROR((BA427/SUM('4_Структура пл.соб.'!$F$4:$F$6))*100,0)</f>
        <v>0</v>
      </c>
      <c r="BD427" s="167">
        <f t="shared" si="151"/>
        <v>0</v>
      </c>
      <c r="BE427" s="167">
        <f t="shared" si="152"/>
        <v>0</v>
      </c>
      <c r="BF427" s="203"/>
      <c r="BG427" s="203"/>
    </row>
    <row r="428" spans="1:59" s="118" customFormat="1" x14ac:dyDescent="0.25">
      <c r="A428" s="128" t="str">
        <f>IF(ISBLANK(B428),"",COUNTA($B$11:B428))</f>
        <v/>
      </c>
      <c r="B428" s="200"/>
      <c r="C428" s="150">
        <f t="shared" si="142"/>
        <v>0</v>
      </c>
      <c r="D428" s="151">
        <f t="shared" si="143"/>
        <v>0</v>
      </c>
      <c r="E428" s="199"/>
      <c r="F428" s="199"/>
      <c r="G428" s="151">
        <f t="shared" si="144"/>
        <v>0</v>
      </c>
      <c r="H428" s="199"/>
      <c r="I428" s="199"/>
      <c r="J428" s="199"/>
      <c r="K428" s="151">
        <f t="shared" si="153"/>
        <v>0</v>
      </c>
      <c r="L428" s="199"/>
      <c r="M428" s="199"/>
      <c r="N428" s="152" t="str">
        <f t="shared" si="145"/>
        <v/>
      </c>
      <c r="O428" s="150">
        <f t="shared" si="146"/>
        <v>0</v>
      </c>
      <c r="P428" s="151">
        <f t="shared" si="147"/>
        <v>0</v>
      </c>
      <c r="Q428" s="199"/>
      <c r="R428" s="199"/>
      <c r="S428" s="151">
        <f t="shared" si="148"/>
        <v>0</v>
      </c>
      <c r="T428" s="199"/>
      <c r="U428" s="199"/>
      <c r="V428" s="199"/>
      <c r="W428" s="151">
        <f t="shared" si="139"/>
        <v>0</v>
      </c>
      <c r="X428" s="199"/>
      <c r="Y428" s="199"/>
      <c r="Z428" s="152" t="str">
        <f t="shared" si="149"/>
        <v/>
      </c>
      <c r="AA428" s="150">
        <f t="shared" si="154"/>
        <v>0</v>
      </c>
      <c r="AB428" s="151">
        <f t="shared" si="155"/>
        <v>0</v>
      </c>
      <c r="AC428" s="199"/>
      <c r="AD428" s="199"/>
      <c r="AE428" s="151">
        <f t="shared" si="156"/>
        <v>0</v>
      </c>
      <c r="AF428" s="202"/>
      <c r="AG428" s="333"/>
      <c r="AH428" s="202"/>
      <c r="AI428" s="333"/>
      <c r="AJ428" s="202"/>
      <c r="AK428" s="333"/>
      <c r="AL428" s="151">
        <f t="shared" si="157"/>
        <v>0</v>
      </c>
      <c r="AM428" s="199"/>
      <c r="AN428" s="199"/>
      <c r="AO428" s="167">
        <f t="shared" si="140"/>
        <v>0</v>
      </c>
      <c r="AP428" s="167">
        <f t="shared" si="141"/>
        <v>0</v>
      </c>
      <c r="AQ428" s="152" t="str">
        <f t="shared" si="137"/>
        <v/>
      </c>
      <c r="AR428" s="207">
        <f t="shared" si="138"/>
        <v>0</v>
      </c>
      <c r="AS428" s="167">
        <f t="shared" si="150"/>
        <v>0</v>
      </c>
      <c r="AT428" s="167">
        <f>IFERROR((AR428/SUM('4_Структура пл.соб.'!$F$4:$F$6))*100,0)</f>
        <v>0</v>
      </c>
      <c r="AU428" s="207">
        <f>IFERROR(AF428+(SUM($AC428:$AD428)/100*($AE$14/$AB$14*100))/'4_Структура пл.соб.'!$B$7*'4_Структура пл.соб.'!$B$4,0)</f>
        <v>0</v>
      </c>
      <c r="AV428" s="167">
        <f>IFERROR(AU428/'5_Розрахунок тарифів'!$H$7,0)</f>
        <v>0</v>
      </c>
      <c r="AW428" s="167">
        <f>IFERROR((AU428/SUM('4_Структура пл.соб.'!$F$4:$F$6))*100,0)</f>
        <v>0</v>
      </c>
      <c r="AX428" s="207">
        <f>IFERROR(AH428+(SUM($AC428:$AD428)/100*($AE$14/$AB$14*100))/'4_Структура пл.соб.'!$B$7*'4_Структура пл.соб.'!$B$5,0)</f>
        <v>0</v>
      </c>
      <c r="AY428" s="167">
        <f>IFERROR(AX428/'5_Розрахунок тарифів'!$L$7,0)</f>
        <v>0</v>
      </c>
      <c r="AZ428" s="167">
        <f>IFERROR((AX428/SUM('4_Структура пл.соб.'!$F$4:$F$6))*100,0)</f>
        <v>0</v>
      </c>
      <c r="BA428" s="207">
        <f>IFERROR(AJ428+(SUM($AC428:$AD428)/100*($AE$14/$AB$14*100))/'4_Структура пл.соб.'!$B$7*'4_Структура пл.соб.'!$B$6,0)</f>
        <v>0</v>
      </c>
      <c r="BB428" s="167">
        <f>IFERROR(BA428/'5_Розрахунок тарифів'!$P$7,0)</f>
        <v>0</v>
      </c>
      <c r="BC428" s="167">
        <f>IFERROR((BA428/SUM('4_Структура пл.соб.'!$F$4:$F$6))*100,0)</f>
        <v>0</v>
      </c>
      <c r="BD428" s="167">
        <f t="shared" si="151"/>
        <v>0</v>
      </c>
      <c r="BE428" s="167">
        <f t="shared" si="152"/>
        <v>0</v>
      </c>
      <c r="BF428" s="203"/>
      <c r="BG428" s="203"/>
    </row>
    <row r="429" spans="1:59" s="118" customFormat="1" x14ac:dyDescent="0.25">
      <c r="A429" s="128" t="str">
        <f>IF(ISBLANK(B429),"",COUNTA($B$11:B429))</f>
        <v/>
      </c>
      <c r="B429" s="200"/>
      <c r="C429" s="150">
        <f t="shared" si="142"/>
        <v>0</v>
      </c>
      <c r="D429" s="151">
        <f t="shared" si="143"/>
        <v>0</v>
      </c>
      <c r="E429" s="199"/>
      <c r="F429" s="199"/>
      <c r="G429" s="151">
        <f t="shared" si="144"/>
        <v>0</v>
      </c>
      <c r="H429" s="199"/>
      <c r="I429" s="199"/>
      <c r="J429" s="199"/>
      <c r="K429" s="151">
        <f t="shared" si="153"/>
        <v>0</v>
      </c>
      <c r="L429" s="199"/>
      <c r="M429" s="199"/>
      <c r="N429" s="152" t="str">
        <f t="shared" si="145"/>
        <v/>
      </c>
      <c r="O429" s="150">
        <f t="shared" si="146"/>
        <v>0</v>
      </c>
      <c r="P429" s="151">
        <f t="shared" si="147"/>
        <v>0</v>
      </c>
      <c r="Q429" s="199"/>
      <c r="R429" s="199"/>
      <c r="S429" s="151">
        <f t="shared" si="148"/>
        <v>0</v>
      </c>
      <c r="T429" s="199"/>
      <c r="U429" s="199"/>
      <c r="V429" s="199"/>
      <c r="W429" s="151">
        <f t="shared" si="139"/>
        <v>0</v>
      </c>
      <c r="X429" s="199"/>
      <c r="Y429" s="199"/>
      <c r="Z429" s="152" t="str">
        <f t="shared" si="149"/>
        <v/>
      </c>
      <c r="AA429" s="150">
        <f t="shared" si="154"/>
        <v>0</v>
      </c>
      <c r="AB429" s="151">
        <f t="shared" si="155"/>
        <v>0</v>
      </c>
      <c r="AC429" s="199"/>
      <c r="AD429" s="199"/>
      <c r="AE429" s="151">
        <f t="shared" si="156"/>
        <v>0</v>
      </c>
      <c r="AF429" s="202"/>
      <c r="AG429" s="333"/>
      <c r="AH429" s="202"/>
      <c r="AI429" s="333"/>
      <c r="AJ429" s="202"/>
      <c r="AK429" s="333"/>
      <c r="AL429" s="151">
        <f t="shared" si="157"/>
        <v>0</v>
      </c>
      <c r="AM429" s="199"/>
      <c r="AN429" s="199"/>
      <c r="AO429" s="167">
        <f t="shared" si="140"/>
        <v>0</v>
      </c>
      <c r="AP429" s="167">
        <f t="shared" si="141"/>
        <v>0</v>
      </c>
      <c r="AQ429" s="152" t="str">
        <f t="shared" si="137"/>
        <v/>
      </c>
      <c r="AR429" s="207">
        <f t="shared" si="138"/>
        <v>0</v>
      </c>
      <c r="AS429" s="167">
        <f t="shared" si="150"/>
        <v>0</v>
      </c>
      <c r="AT429" s="167">
        <f>IFERROR((AR429/SUM('4_Структура пл.соб.'!$F$4:$F$6))*100,0)</f>
        <v>0</v>
      </c>
      <c r="AU429" s="207">
        <f>IFERROR(AF429+(SUM($AC429:$AD429)/100*($AE$14/$AB$14*100))/'4_Структура пл.соб.'!$B$7*'4_Структура пл.соб.'!$B$4,0)</f>
        <v>0</v>
      </c>
      <c r="AV429" s="167">
        <f>IFERROR(AU429/'5_Розрахунок тарифів'!$H$7,0)</f>
        <v>0</v>
      </c>
      <c r="AW429" s="167">
        <f>IFERROR((AU429/SUM('4_Структура пл.соб.'!$F$4:$F$6))*100,0)</f>
        <v>0</v>
      </c>
      <c r="AX429" s="207">
        <f>IFERROR(AH429+(SUM($AC429:$AD429)/100*($AE$14/$AB$14*100))/'4_Структура пл.соб.'!$B$7*'4_Структура пл.соб.'!$B$5,0)</f>
        <v>0</v>
      </c>
      <c r="AY429" s="167">
        <f>IFERROR(AX429/'5_Розрахунок тарифів'!$L$7,0)</f>
        <v>0</v>
      </c>
      <c r="AZ429" s="167">
        <f>IFERROR((AX429/SUM('4_Структура пл.соб.'!$F$4:$F$6))*100,0)</f>
        <v>0</v>
      </c>
      <c r="BA429" s="207">
        <f>IFERROR(AJ429+(SUM($AC429:$AD429)/100*($AE$14/$AB$14*100))/'4_Структура пл.соб.'!$B$7*'4_Структура пл.соб.'!$B$6,0)</f>
        <v>0</v>
      </c>
      <c r="BB429" s="167">
        <f>IFERROR(BA429/'5_Розрахунок тарифів'!$P$7,0)</f>
        <v>0</v>
      </c>
      <c r="BC429" s="167">
        <f>IFERROR((BA429/SUM('4_Структура пл.соб.'!$F$4:$F$6))*100,0)</f>
        <v>0</v>
      </c>
      <c r="BD429" s="167">
        <f t="shared" si="151"/>
        <v>0</v>
      </c>
      <c r="BE429" s="167">
        <f t="shared" si="152"/>
        <v>0</v>
      </c>
      <c r="BF429" s="203"/>
      <c r="BG429" s="203"/>
    </row>
    <row r="430" spans="1:59" s="118" customFormat="1" x14ac:dyDescent="0.25">
      <c r="A430" s="128" t="str">
        <f>IF(ISBLANK(B430),"",COUNTA($B$11:B430))</f>
        <v/>
      </c>
      <c r="B430" s="200"/>
      <c r="C430" s="150">
        <f t="shared" si="142"/>
        <v>0</v>
      </c>
      <c r="D430" s="151">
        <f t="shared" si="143"/>
        <v>0</v>
      </c>
      <c r="E430" s="199"/>
      <c r="F430" s="199"/>
      <c r="G430" s="151">
        <f t="shared" si="144"/>
        <v>0</v>
      </c>
      <c r="H430" s="199"/>
      <c r="I430" s="199"/>
      <c r="J430" s="199"/>
      <c r="K430" s="151">
        <f t="shared" si="153"/>
        <v>0</v>
      </c>
      <c r="L430" s="199"/>
      <c r="M430" s="199"/>
      <c r="N430" s="152" t="str">
        <f t="shared" si="145"/>
        <v/>
      </c>
      <c r="O430" s="150">
        <f t="shared" si="146"/>
        <v>0</v>
      </c>
      <c r="P430" s="151">
        <f t="shared" si="147"/>
        <v>0</v>
      </c>
      <c r="Q430" s="199"/>
      <c r="R430" s="199"/>
      <c r="S430" s="151">
        <f t="shared" si="148"/>
        <v>0</v>
      </c>
      <c r="T430" s="199"/>
      <c r="U430" s="199"/>
      <c r="V430" s="199"/>
      <c r="W430" s="151">
        <f t="shared" si="139"/>
        <v>0</v>
      </c>
      <c r="X430" s="199"/>
      <c r="Y430" s="199"/>
      <c r="Z430" s="152" t="str">
        <f t="shared" si="149"/>
        <v/>
      </c>
      <c r="AA430" s="150">
        <f t="shared" si="154"/>
        <v>0</v>
      </c>
      <c r="AB430" s="151">
        <f t="shared" si="155"/>
        <v>0</v>
      </c>
      <c r="AC430" s="199"/>
      <c r="AD430" s="199"/>
      <c r="AE430" s="151">
        <f t="shared" si="156"/>
        <v>0</v>
      </c>
      <c r="AF430" s="202"/>
      <c r="AG430" s="333"/>
      <c r="AH430" s="202"/>
      <c r="AI430" s="333"/>
      <c r="AJ430" s="202"/>
      <c r="AK430" s="333"/>
      <c r="AL430" s="151">
        <f t="shared" si="157"/>
        <v>0</v>
      </c>
      <c r="AM430" s="199"/>
      <c r="AN430" s="199"/>
      <c r="AO430" s="167">
        <f t="shared" si="140"/>
        <v>0</v>
      </c>
      <c r="AP430" s="167">
        <f t="shared" si="141"/>
        <v>0</v>
      </c>
      <c r="AQ430" s="152" t="str">
        <f t="shared" si="137"/>
        <v/>
      </c>
      <c r="AR430" s="207">
        <f t="shared" si="138"/>
        <v>0</v>
      </c>
      <c r="AS430" s="167">
        <f t="shared" si="150"/>
        <v>0</v>
      </c>
      <c r="AT430" s="167">
        <f>IFERROR((AR430/SUM('4_Структура пл.соб.'!$F$4:$F$6))*100,0)</f>
        <v>0</v>
      </c>
      <c r="AU430" s="207">
        <f>IFERROR(AF430+(SUM($AC430:$AD430)/100*($AE$14/$AB$14*100))/'4_Структура пл.соб.'!$B$7*'4_Структура пл.соб.'!$B$4,0)</f>
        <v>0</v>
      </c>
      <c r="AV430" s="167">
        <f>IFERROR(AU430/'5_Розрахунок тарифів'!$H$7,0)</f>
        <v>0</v>
      </c>
      <c r="AW430" s="167">
        <f>IFERROR((AU430/SUM('4_Структура пл.соб.'!$F$4:$F$6))*100,0)</f>
        <v>0</v>
      </c>
      <c r="AX430" s="207">
        <f>IFERROR(AH430+(SUM($AC430:$AD430)/100*($AE$14/$AB$14*100))/'4_Структура пл.соб.'!$B$7*'4_Структура пл.соб.'!$B$5,0)</f>
        <v>0</v>
      </c>
      <c r="AY430" s="167">
        <f>IFERROR(AX430/'5_Розрахунок тарифів'!$L$7,0)</f>
        <v>0</v>
      </c>
      <c r="AZ430" s="167">
        <f>IFERROR((AX430/SUM('4_Структура пл.соб.'!$F$4:$F$6))*100,0)</f>
        <v>0</v>
      </c>
      <c r="BA430" s="207">
        <f>IFERROR(AJ430+(SUM($AC430:$AD430)/100*($AE$14/$AB$14*100))/'4_Структура пл.соб.'!$B$7*'4_Структура пл.соб.'!$B$6,0)</f>
        <v>0</v>
      </c>
      <c r="BB430" s="167">
        <f>IFERROR(BA430/'5_Розрахунок тарифів'!$P$7,0)</f>
        <v>0</v>
      </c>
      <c r="BC430" s="167">
        <f>IFERROR((BA430/SUM('4_Структура пл.соб.'!$F$4:$F$6))*100,0)</f>
        <v>0</v>
      </c>
      <c r="BD430" s="167">
        <f t="shared" si="151"/>
        <v>0</v>
      </c>
      <c r="BE430" s="167">
        <f t="shared" si="152"/>
        <v>0</v>
      </c>
      <c r="BF430" s="203"/>
      <c r="BG430" s="203"/>
    </row>
    <row r="431" spans="1:59" s="118" customFormat="1" x14ac:dyDescent="0.25">
      <c r="A431" s="128" t="str">
        <f>IF(ISBLANK(B431),"",COUNTA($B$11:B431))</f>
        <v/>
      </c>
      <c r="B431" s="200"/>
      <c r="C431" s="150">
        <f t="shared" si="142"/>
        <v>0</v>
      </c>
      <c r="D431" s="151">
        <f t="shared" si="143"/>
        <v>0</v>
      </c>
      <c r="E431" s="199"/>
      <c r="F431" s="199"/>
      <c r="G431" s="151">
        <f t="shared" si="144"/>
        <v>0</v>
      </c>
      <c r="H431" s="199"/>
      <c r="I431" s="199"/>
      <c r="J431" s="199"/>
      <c r="K431" s="151">
        <f t="shared" si="153"/>
        <v>0</v>
      </c>
      <c r="L431" s="199"/>
      <c r="M431" s="199"/>
      <c r="N431" s="152" t="str">
        <f t="shared" si="145"/>
        <v/>
      </c>
      <c r="O431" s="150">
        <f t="shared" si="146"/>
        <v>0</v>
      </c>
      <c r="P431" s="151">
        <f t="shared" si="147"/>
        <v>0</v>
      </c>
      <c r="Q431" s="199"/>
      <c r="R431" s="199"/>
      <c r="S431" s="151">
        <f t="shared" si="148"/>
        <v>0</v>
      </c>
      <c r="T431" s="199"/>
      <c r="U431" s="199"/>
      <c r="V431" s="199"/>
      <c r="W431" s="151">
        <f t="shared" si="139"/>
        <v>0</v>
      </c>
      <c r="X431" s="199"/>
      <c r="Y431" s="199"/>
      <c r="Z431" s="152" t="str">
        <f t="shared" si="149"/>
        <v/>
      </c>
      <c r="AA431" s="150">
        <f t="shared" si="154"/>
        <v>0</v>
      </c>
      <c r="AB431" s="151">
        <f t="shared" si="155"/>
        <v>0</v>
      </c>
      <c r="AC431" s="199"/>
      <c r="AD431" s="199"/>
      <c r="AE431" s="151">
        <f t="shared" si="156"/>
        <v>0</v>
      </c>
      <c r="AF431" s="202"/>
      <c r="AG431" s="333"/>
      <c r="AH431" s="202"/>
      <c r="AI431" s="333"/>
      <c r="AJ431" s="202"/>
      <c r="AK431" s="333"/>
      <c r="AL431" s="151">
        <f t="shared" si="157"/>
        <v>0</v>
      </c>
      <c r="AM431" s="199"/>
      <c r="AN431" s="199"/>
      <c r="AO431" s="167">
        <f t="shared" si="140"/>
        <v>0</v>
      </c>
      <c r="AP431" s="167">
        <f t="shared" si="141"/>
        <v>0</v>
      </c>
      <c r="AQ431" s="152" t="str">
        <f t="shared" si="137"/>
        <v/>
      </c>
      <c r="AR431" s="207">
        <f t="shared" si="138"/>
        <v>0</v>
      </c>
      <c r="AS431" s="167">
        <f t="shared" si="150"/>
        <v>0</v>
      </c>
      <c r="AT431" s="167">
        <f>IFERROR((AR431/SUM('4_Структура пл.соб.'!$F$4:$F$6))*100,0)</f>
        <v>0</v>
      </c>
      <c r="AU431" s="207">
        <f>IFERROR(AF431+(SUM($AC431:$AD431)/100*($AE$14/$AB$14*100))/'4_Структура пл.соб.'!$B$7*'4_Структура пл.соб.'!$B$4,0)</f>
        <v>0</v>
      </c>
      <c r="AV431" s="167">
        <f>IFERROR(AU431/'5_Розрахунок тарифів'!$H$7,0)</f>
        <v>0</v>
      </c>
      <c r="AW431" s="167">
        <f>IFERROR((AU431/SUM('4_Структура пл.соб.'!$F$4:$F$6))*100,0)</f>
        <v>0</v>
      </c>
      <c r="AX431" s="207">
        <f>IFERROR(AH431+(SUM($AC431:$AD431)/100*($AE$14/$AB$14*100))/'4_Структура пл.соб.'!$B$7*'4_Структура пл.соб.'!$B$5,0)</f>
        <v>0</v>
      </c>
      <c r="AY431" s="167">
        <f>IFERROR(AX431/'5_Розрахунок тарифів'!$L$7,0)</f>
        <v>0</v>
      </c>
      <c r="AZ431" s="167">
        <f>IFERROR((AX431/SUM('4_Структура пл.соб.'!$F$4:$F$6))*100,0)</f>
        <v>0</v>
      </c>
      <c r="BA431" s="207">
        <f>IFERROR(AJ431+(SUM($AC431:$AD431)/100*($AE$14/$AB$14*100))/'4_Структура пл.соб.'!$B$7*'4_Структура пл.соб.'!$B$6,0)</f>
        <v>0</v>
      </c>
      <c r="BB431" s="167">
        <f>IFERROR(BA431/'5_Розрахунок тарифів'!$P$7,0)</f>
        <v>0</v>
      </c>
      <c r="BC431" s="167">
        <f>IFERROR((BA431/SUM('4_Структура пл.соб.'!$F$4:$F$6))*100,0)</f>
        <v>0</v>
      </c>
      <c r="BD431" s="167">
        <f t="shared" si="151"/>
        <v>0</v>
      </c>
      <c r="BE431" s="167">
        <f t="shared" si="152"/>
        <v>0</v>
      </c>
      <c r="BF431" s="203"/>
      <c r="BG431" s="203"/>
    </row>
    <row r="432" spans="1:59" s="118" customFormat="1" x14ac:dyDescent="0.25">
      <c r="A432" s="128" t="str">
        <f>IF(ISBLANK(B432),"",COUNTA($B$11:B432))</f>
        <v/>
      </c>
      <c r="B432" s="200"/>
      <c r="C432" s="150">
        <f t="shared" si="142"/>
        <v>0</v>
      </c>
      <c r="D432" s="151">
        <f t="shared" si="143"/>
        <v>0</v>
      </c>
      <c r="E432" s="199"/>
      <c r="F432" s="199"/>
      <c r="G432" s="151">
        <f t="shared" si="144"/>
        <v>0</v>
      </c>
      <c r="H432" s="199"/>
      <c r="I432" s="199"/>
      <c r="J432" s="199"/>
      <c r="K432" s="151">
        <f t="shared" si="153"/>
        <v>0</v>
      </c>
      <c r="L432" s="199"/>
      <c r="M432" s="199"/>
      <c r="N432" s="152" t="str">
        <f t="shared" si="145"/>
        <v/>
      </c>
      <c r="O432" s="150">
        <f t="shared" si="146"/>
        <v>0</v>
      </c>
      <c r="P432" s="151">
        <f t="shared" si="147"/>
        <v>0</v>
      </c>
      <c r="Q432" s="199"/>
      <c r="R432" s="199"/>
      <c r="S432" s="151">
        <f t="shared" si="148"/>
        <v>0</v>
      </c>
      <c r="T432" s="199"/>
      <c r="U432" s="199"/>
      <c r="V432" s="199"/>
      <c r="W432" s="151">
        <f t="shared" si="139"/>
        <v>0</v>
      </c>
      <c r="X432" s="199"/>
      <c r="Y432" s="199"/>
      <c r="Z432" s="152" t="str">
        <f t="shared" si="149"/>
        <v/>
      </c>
      <c r="AA432" s="150">
        <f t="shared" si="154"/>
        <v>0</v>
      </c>
      <c r="AB432" s="151">
        <f t="shared" si="155"/>
        <v>0</v>
      </c>
      <c r="AC432" s="199"/>
      <c r="AD432" s="199"/>
      <c r="AE432" s="151">
        <f t="shared" si="156"/>
        <v>0</v>
      </c>
      <c r="AF432" s="202"/>
      <c r="AG432" s="333"/>
      <c r="AH432" s="202"/>
      <c r="AI432" s="333"/>
      <c r="AJ432" s="202"/>
      <c r="AK432" s="333"/>
      <c r="AL432" s="151">
        <f t="shared" si="157"/>
        <v>0</v>
      </c>
      <c r="AM432" s="199"/>
      <c r="AN432" s="199"/>
      <c r="AO432" s="167">
        <f t="shared" si="140"/>
        <v>0</v>
      </c>
      <c r="AP432" s="167">
        <f t="shared" si="141"/>
        <v>0</v>
      </c>
      <c r="AQ432" s="152" t="str">
        <f t="shared" si="137"/>
        <v/>
      </c>
      <c r="AR432" s="207">
        <f t="shared" si="138"/>
        <v>0</v>
      </c>
      <c r="AS432" s="167">
        <f t="shared" si="150"/>
        <v>0</v>
      </c>
      <c r="AT432" s="167">
        <f>IFERROR((AR432/SUM('4_Структура пл.соб.'!$F$4:$F$6))*100,0)</f>
        <v>0</v>
      </c>
      <c r="AU432" s="207">
        <f>IFERROR(AF432+(SUM($AC432:$AD432)/100*($AE$14/$AB$14*100))/'4_Структура пл.соб.'!$B$7*'4_Структура пл.соб.'!$B$4,0)</f>
        <v>0</v>
      </c>
      <c r="AV432" s="167">
        <f>IFERROR(AU432/'5_Розрахунок тарифів'!$H$7,0)</f>
        <v>0</v>
      </c>
      <c r="AW432" s="167">
        <f>IFERROR((AU432/SUM('4_Структура пл.соб.'!$F$4:$F$6))*100,0)</f>
        <v>0</v>
      </c>
      <c r="AX432" s="207">
        <f>IFERROR(AH432+(SUM($AC432:$AD432)/100*($AE$14/$AB$14*100))/'4_Структура пл.соб.'!$B$7*'4_Структура пл.соб.'!$B$5,0)</f>
        <v>0</v>
      </c>
      <c r="AY432" s="167">
        <f>IFERROR(AX432/'5_Розрахунок тарифів'!$L$7,0)</f>
        <v>0</v>
      </c>
      <c r="AZ432" s="167">
        <f>IFERROR((AX432/SUM('4_Структура пл.соб.'!$F$4:$F$6))*100,0)</f>
        <v>0</v>
      </c>
      <c r="BA432" s="207">
        <f>IFERROR(AJ432+(SUM($AC432:$AD432)/100*($AE$14/$AB$14*100))/'4_Структура пл.соб.'!$B$7*'4_Структура пл.соб.'!$B$6,0)</f>
        <v>0</v>
      </c>
      <c r="BB432" s="167">
        <f>IFERROR(BA432/'5_Розрахунок тарифів'!$P$7,0)</f>
        <v>0</v>
      </c>
      <c r="BC432" s="167">
        <f>IFERROR((BA432/SUM('4_Структура пл.соб.'!$F$4:$F$6))*100,0)</f>
        <v>0</v>
      </c>
      <c r="BD432" s="167">
        <f t="shared" si="151"/>
        <v>0</v>
      </c>
      <c r="BE432" s="167">
        <f t="shared" si="152"/>
        <v>0</v>
      </c>
      <c r="BF432" s="203"/>
      <c r="BG432" s="203"/>
    </row>
    <row r="433" spans="1:59" s="118" customFormat="1" x14ac:dyDescent="0.25">
      <c r="A433" s="128" t="str">
        <f>IF(ISBLANK(B433),"",COUNTA($B$11:B433))</f>
        <v/>
      </c>
      <c r="B433" s="200"/>
      <c r="C433" s="150">
        <f t="shared" si="142"/>
        <v>0</v>
      </c>
      <c r="D433" s="151">
        <f t="shared" si="143"/>
        <v>0</v>
      </c>
      <c r="E433" s="199"/>
      <c r="F433" s="199"/>
      <c r="G433" s="151">
        <f t="shared" si="144"/>
        <v>0</v>
      </c>
      <c r="H433" s="199"/>
      <c r="I433" s="199"/>
      <c r="J433" s="199"/>
      <c r="K433" s="151">
        <f t="shared" si="153"/>
        <v>0</v>
      </c>
      <c r="L433" s="199"/>
      <c r="M433" s="199"/>
      <c r="N433" s="152" t="str">
        <f t="shared" si="145"/>
        <v/>
      </c>
      <c r="O433" s="150">
        <f t="shared" si="146"/>
        <v>0</v>
      </c>
      <c r="P433" s="151">
        <f t="shared" si="147"/>
        <v>0</v>
      </c>
      <c r="Q433" s="199"/>
      <c r="R433" s="199"/>
      <c r="S433" s="151">
        <f t="shared" si="148"/>
        <v>0</v>
      </c>
      <c r="T433" s="199"/>
      <c r="U433" s="199"/>
      <c r="V433" s="199"/>
      <c r="W433" s="151">
        <f t="shared" si="139"/>
        <v>0</v>
      </c>
      <c r="X433" s="199"/>
      <c r="Y433" s="199"/>
      <c r="Z433" s="152" t="str">
        <f t="shared" si="149"/>
        <v/>
      </c>
      <c r="AA433" s="150">
        <f t="shared" si="154"/>
        <v>0</v>
      </c>
      <c r="AB433" s="151">
        <f t="shared" si="155"/>
        <v>0</v>
      </c>
      <c r="AC433" s="199"/>
      <c r="AD433" s="199"/>
      <c r="AE433" s="151">
        <f t="shared" si="156"/>
        <v>0</v>
      </c>
      <c r="AF433" s="202"/>
      <c r="AG433" s="333"/>
      <c r="AH433" s="202"/>
      <c r="AI433" s="333"/>
      <c r="AJ433" s="202"/>
      <c r="AK433" s="333"/>
      <c r="AL433" s="151">
        <f t="shared" si="157"/>
        <v>0</v>
      </c>
      <c r="AM433" s="199"/>
      <c r="AN433" s="199"/>
      <c r="AO433" s="167">
        <f t="shared" si="140"/>
        <v>0</v>
      </c>
      <c r="AP433" s="167">
        <f t="shared" si="141"/>
        <v>0</v>
      </c>
      <c r="AQ433" s="152" t="str">
        <f t="shared" si="137"/>
        <v/>
      </c>
      <c r="AR433" s="207">
        <f t="shared" si="138"/>
        <v>0</v>
      </c>
      <c r="AS433" s="167">
        <f t="shared" si="150"/>
        <v>0</v>
      </c>
      <c r="AT433" s="167">
        <f>IFERROR((AR433/SUM('4_Структура пл.соб.'!$F$4:$F$6))*100,0)</f>
        <v>0</v>
      </c>
      <c r="AU433" s="207">
        <f>IFERROR(AF433+(SUM($AC433:$AD433)/100*($AE$14/$AB$14*100))/'4_Структура пл.соб.'!$B$7*'4_Структура пл.соб.'!$B$4,0)</f>
        <v>0</v>
      </c>
      <c r="AV433" s="167">
        <f>IFERROR(AU433/'5_Розрахунок тарифів'!$H$7,0)</f>
        <v>0</v>
      </c>
      <c r="AW433" s="167">
        <f>IFERROR((AU433/SUM('4_Структура пл.соб.'!$F$4:$F$6))*100,0)</f>
        <v>0</v>
      </c>
      <c r="AX433" s="207">
        <f>IFERROR(AH433+(SUM($AC433:$AD433)/100*($AE$14/$AB$14*100))/'4_Структура пл.соб.'!$B$7*'4_Структура пл.соб.'!$B$5,0)</f>
        <v>0</v>
      </c>
      <c r="AY433" s="167">
        <f>IFERROR(AX433/'5_Розрахунок тарифів'!$L$7,0)</f>
        <v>0</v>
      </c>
      <c r="AZ433" s="167">
        <f>IFERROR((AX433/SUM('4_Структура пл.соб.'!$F$4:$F$6))*100,0)</f>
        <v>0</v>
      </c>
      <c r="BA433" s="207">
        <f>IFERROR(AJ433+(SUM($AC433:$AD433)/100*($AE$14/$AB$14*100))/'4_Структура пл.соб.'!$B$7*'4_Структура пл.соб.'!$B$6,0)</f>
        <v>0</v>
      </c>
      <c r="BB433" s="167">
        <f>IFERROR(BA433/'5_Розрахунок тарифів'!$P$7,0)</f>
        <v>0</v>
      </c>
      <c r="BC433" s="167">
        <f>IFERROR((BA433/SUM('4_Структура пл.соб.'!$F$4:$F$6))*100,0)</f>
        <v>0</v>
      </c>
      <c r="BD433" s="167">
        <f t="shared" si="151"/>
        <v>0</v>
      </c>
      <c r="BE433" s="167">
        <f t="shared" si="152"/>
        <v>0</v>
      </c>
      <c r="BF433" s="203"/>
      <c r="BG433" s="203"/>
    </row>
    <row r="434" spans="1:59" s="118" customFormat="1" x14ac:dyDescent="0.25">
      <c r="A434" s="128" t="str">
        <f>IF(ISBLANK(B434),"",COUNTA($B$11:B434))</f>
        <v/>
      </c>
      <c r="B434" s="200"/>
      <c r="C434" s="150">
        <f t="shared" si="142"/>
        <v>0</v>
      </c>
      <c r="D434" s="151">
        <f t="shared" si="143"/>
        <v>0</v>
      </c>
      <c r="E434" s="199"/>
      <c r="F434" s="199"/>
      <c r="G434" s="151">
        <f t="shared" si="144"/>
        <v>0</v>
      </c>
      <c r="H434" s="199"/>
      <c r="I434" s="199"/>
      <c r="J434" s="199"/>
      <c r="K434" s="151">
        <f t="shared" si="153"/>
        <v>0</v>
      </c>
      <c r="L434" s="199"/>
      <c r="M434" s="199"/>
      <c r="N434" s="152" t="str">
        <f t="shared" si="145"/>
        <v/>
      </c>
      <c r="O434" s="150">
        <f t="shared" si="146"/>
        <v>0</v>
      </c>
      <c r="P434" s="151">
        <f t="shared" si="147"/>
        <v>0</v>
      </c>
      <c r="Q434" s="199"/>
      <c r="R434" s="199"/>
      <c r="S434" s="151">
        <f t="shared" si="148"/>
        <v>0</v>
      </c>
      <c r="T434" s="199"/>
      <c r="U434" s="199"/>
      <c r="V434" s="199"/>
      <c r="W434" s="151">
        <f t="shared" si="139"/>
        <v>0</v>
      </c>
      <c r="X434" s="199"/>
      <c r="Y434" s="199"/>
      <c r="Z434" s="152" t="str">
        <f t="shared" si="149"/>
        <v/>
      </c>
      <c r="AA434" s="150">
        <f t="shared" si="154"/>
        <v>0</v>
      </c>
      <c r="AB434" s="151">
        <f t="shared" si="155"/>
        <v>0</v>
      </c>
      <c r="AC434" s="199"/>
      <c r="AD434" s="199"/>
      <c r="AE434" s="151">
        <f t="shared" si="156"/>
        <v>0</v>
      </c>
      <c r="AF434" s="202"/>
      <c r="AG434" s="333"/>
      <c r="AH434" s="202"/>
      <c r="AI434" s="333"/>
      <c r="AJ434" s="202"/>
      <c r="AK434" s="333"/>
      <c r="AL434" s="151">
        <f t="shared" si="157"/>
        <v>0</v>
      </c>
      <c r="AM434" s="199"/>
      <c r="AN434" s="199"/>
      <c r="AO434" s="167">
        <f t="shared" si="140"/>
        <v>0</v>
      </c>
      <c r="AP434" s="167">
        <f t="shared" si="141"/>
        <v>0</v>
      </c>
      <c r="AQ434" s="152" t="str">
        <f t="shared" si="137"/>
        <v/>
      </c>
      <c r="AR434" s="207">
        <f t="shared" si="138"/>
        <v>0</v>
      </c>
      <c r="AS434" s="167">
        <f t="shared" si="150"/>
        <v>0</v>
      </c>
      <c r="AT434" s="167">
        <f>IFERROR((AR434/SUM('4_Структура пл.соб.'!$F$4:$F$6))*100,0)</f>
        <v>0</v>
      </c>
      <c r="AU434" s="207">
        <f>IFERROR(AF434+(SUM($AC434:$AD434)/100*($AE$14/$AB$14*100))/'4_Структура пл.соб.'!$B$7*'4_Структура пл.соб.'!$B$4,0)</f>
        <v>0</v>
      </c>
      <c r="AV434" s="167">
        <f>IFERROR(AU434/'5_Розрахунок тарифів'!$H$7,0)</f>
        <v>0</v>
      </c>
      <c r="AW434" s="167">
        <f>IFERROR((AU434/SUM('4_Структура пл.соб.'!$F$4:$F$6))*100,0)</f>
        <v>0</v>
      </c>
      <c r="AX434" s="207">
        <f>IFERROR(AH434+(SUM($AC434:$AD434)/100*($AE$14/$AB$14*100))/'4_Структура пл.соб.'!$B$7*'4_Структура пл.соб.'!$B$5,0)</f>
        <v>0</v>
      </c>
      <c r="AY434" s="167">
        <f>IFERROR(AX434/'5_Розрахунок тарифів'!$L$7,0)</f>
        <v>0</v>
      </c>
      <c r="AZ434" s="167">
        <f>IFERROR((AX434/SUM('4_Структура пл.соб.'!$F$4:$F$6))*100,0)</f>
        <v>0</v>
      </c>
      <c r="BA434" s="207">
        <f>IFERROR(AJ434+(SUM($AC434:$AD434)/100*($AE$14/$AB$14*100))/'4_Структура пл.соб.'!$B$7*'4_Структура пл.соб.'!$B$6,0)</f>
        <v>0</v>
      </c>
      <c r="BB434" s="167">
        <f>IFERROR(BA434/'5_Розрахунок тарифів'!$P$7,0)</f>
        <v>0</v>
      </c>
      <c r="BC434" s="167">
        <f>IFERROR((BA434/SUM('4_Структура пл.соб.'!$F$4:$F$6))*100,0)</f>
        <v>0</v>
      </c>
      <c r="BD434" s="167">
        <f t="shared" si="151"/>
        <v>0</v>
      </c>
      <c r="BE434" s="167">
        <f t="shared" si="152"/>
        <v>0</v>
      </c>
      <c r="BF434" s="203"/>
      <c r="BG434" s="203"/>
    </row>
    <row r="435" spans="1:59" s="118" customFormat="1" x14ac:dyDescent="0.25">
      <c r="A435" s="128" t="str">
        <f>IF(ISBLANK(B435),"",COUNTA($B$11:B435))</f>
        <v/>
      </c>
      <c r="B435" s="200"/>
      <c r="C435" s="150">
        <f t="shared" si="142"/>
        <v>0</v>
      </c>
      <c r="D435" s="151">
        <f t="shared" si="143"/>
        <v>0</v>
      </c>
      <c r="E435" s="199"/>
      <c r="F435" s="199"/>
      <c r="G435" s="151">
        <f t="shared" si="144"/>
        <v>0</v>
      </c>
      <c r="H435" s="199"/>
      <c r="I435" s="199"/>
      <c r="J435" s="199"/>
      <c r="K435" s="151">
        <f t="shared" si="153"/>
        <v>0</v>
      </c>
      <c r="L435" s="199"/>
      <c r="M435" s="199"/>
      <c r="N435" s="152" t="str">
        <f t="shared" si="145"/>
        <v/>
      </c>
      <c r="O435" s="150">
        <f t="shared" si="146"/>
        <v>0</v>
      </c>
      <c r="P435" s="151">
        <f t="shared" si="147"/>
        <v>0</v>
      </c>
      <c r="Q435" s="199"/>
      <c r="R435" s="199"/>
      <c r="S435" s="151">
        <f t="shared" si="148"/>
        <v>0</v>
      </c>
      <c r="T435" s="199"/>
      <c r="U435" s="199"/>
      <c r="V435" s="199"/>
      <c r="W435" s="151">
        <f t="shared" si="139"/>
        <v>0</v>
      </c>
      <c r="X435" s="199"/>
      <c r="Y435" s="199"/>
      <c r="Z435" s="152" t="str">
        <f t="shared" si="149"/>
        <v/>
      </c>
      <c r="AA435" s="150">
        <f t="shared" si="154"/>
        <v>0</v>
      </c>
      <c r="AB435" s="151">
        <f t="shared" si="155"/>
        <v>0</v>
      </c>
      <c r="AC435" s="199"/>
      <c r="AD435" s="199"/>
      <c r="AE435" s="151">
        <f t="shared" si="156"/>
        <v>0</v>
      </c>
      <c r="AF435" s="202"/>
      <c r="AG435" s="333"/>
      <c r="AH435" s="202"/>
      <c r="AI435" s="333"/>
      <c r="AJ435" s="202"/>
      <c r="AK435" s="333"/>
      <c r="AL435" s="151">
        <f t="shared" si="157"/>
        <v>0</v>
      </c>
      <c r="AM435" s="199"/>
      <c r="AN435" s="199"/>
      <c r="AO435" s="167">
        <f t="shared" si="140"/>
        <v>0</v>
      </c>
      <c r="AP435" s="167">
        <f t="shared" si="141"/>
        <v>0</v>
      </c>
      <c r="AQ435" s="152" t="str">
        <f t="shared" si="137"/>
        <v/>
      </c>
      <c r="AR435" s="207">
        <f t="shared" si="138"/>
        <v>0</v>
      </c>
      <c r="AS435" s="167">
        <f t="shared" si="150"/>
        <v>0</v>
      </c>
      <c r="AT435" s="167">
        <f>IFERROR((AR435/SUM('4_Структура пл.соб.'!$F$4:$F$6))*100,0)</f>
        <v>0</v>
      </c>
      <c r="AU435" s="207">
        <f>IFERROR(AF435+(SUM($AC435:$AD435)/100*($AE$14/$AB$14*100))/'4_Структура пл.соб.'!$B$7*'4_Структура пл.соб.'!$B$4,0)</f>
        <v>0</v>
      </c>
      <c r="AV435" s="167">
        <f>IFERROR(AU435/'5_Розрахунок тарифів'!$H$7,0)</f>
        <v>0</v>
      </c>
      <c r="AW435" s="167">
        <f>IFERROR((AU435/SUM('4_Структура пл.соб.'!$F$4:$F$6))*100,0)</f>
        <v>0</v>
      </c>
      <c r="AX435" s="207">
        <f>IFERROR(AH435+(SUM($AC435:$AD435)/100*($AE$14/$AB$14*100))/'4_Структура пл.соб.'!$B$7*'4_Структура пл.соб.'!$B$5,0)</f>
        <v>0</v>
      </c>
      <c r="AY435" s="167">
        <f>IFERROR(AX435/'5_Розрахунок тарифів'!$L$7,0)</f>
        <v>0</v>
      </c>
      <c r="AZ435" s="167">
        <f>IFERROR((AX435/SUM('4_Структура пл.соб.'!$F$4:$F$6))*100,0)</f>
        <v>0</v>
      </c>
      <c r="BA435" s="207">
        <f>IFERROR(AJ435+(SUM($AC435:$AD435)/100*($AE$14/$AB$14*100))/'4_Структура пл.соб.'!$B$7*'4_Структура пл.соб.'!$B$6,0)</f>
        <v>0</v>
      </c>
      <c r="BB435" s="167">
        <f>IFERROR(BA435/'5_Розрахунок тарифів'!$P$7,0)</f>
        <v>0</v>
      </c>
      <c r="BC435" s="167">
        <f>IFERROR((BA435/SUM('4_Структура пл.соб.'!$F$4:$F$6))*100,0)</f>
        <v>0</v>
      </c>
      <c r="BD435" s="167">
        <f t="shared" si="151"/>
        <v>0</v>
      </c>
      <c r="BE435" s="167">
        <f t="shared" si="152"/>
        <v>0</v>
      </c>
      <c r="BF435" s="203"/>
      <c r="BG435" s="203"/>
    </row>
    <row r="436" spans="1:59" s="118" customFormat="1" x14ac:dyDescent="0.25">
      <c r="A436" s="128" t="str">
        <f>IF(ISBLANK(B436),"",COUNTA($B$11:B436))</f>
        <v/>
      </c>
      <c r="B436" s="200"/>
      <c r="C436" s="150">
        <f t="shared" si="142"/>
        <v>0</v>
      </c>
      <c r="D436" s="151">
        <f t="shared" si="143"/>
        <v>0</v>
      </c>
      <c r="E436" s="199"/>
      <c r="F436" s="199"/>
      <c r="G436" s="151">
        <f t="shared" si="144"/>
        <v>0</v>
      </c>
      <c r="H436" s="199"/>
      <c r="I436" s="199"/>
      <c r="J436" s="199"/>
      <c r="K436" s="151">
        <f t="shared" si="153"/>
        <v>0</v>
      </c>
      <c r="L436" s="199"/>
      <c r="M436" s="199"/>
      <c r="N436" s="152" t="str">
        <f t="shared" si="145"/>
        <v/>
      </c>
      <c r="O436" s="150">
        <f t="shared" si="146"/>
        <v>0</v>
      </c>
      <c r="P436" s="151">
        <f t="shared" si="147"/>
        <v>0</v>
      </c>
      <c r="Q436" s="199"/>
      <c r="R436" s="199"/>
      <c r="S436" s="151">
        <f t="shared" si="148"/>
        <v>0</v>
      </c>
      <c r="T436" s="199"/>
      <c r="U436" s="199"/>
      <c r="V436" s="199"/>
      <c r="W436" s="151">
        <f t="shared" si="139"/>
        <v>0</v>
      </c>
      <c r="X436" s="199"/>
      <c r="Y436" s="199"/>
      <c r="Z436" s="152" t="str">
        <f t="shared" si="149"/>
        <v/>
      </c>
      <c r="AA436" s="150">
        <f t="shared" si="154"/>
        <v>0</v>
      </c>
      <c r="AB436" s="151">
        <f t="shared" si="155"/>
        <v>0</v>
      </c>
      <c r="AC436" s="199"/>
      <c r="AD436" s="199"/>
      <c r="AE436" s="151">
        <f t="shared" si="156"/>
        <v>0</v>
      </c>
      <c r="AF436" s="202"/>
      <c r="AG436" s="333"/>
      <c r="AH436" s="202"/>
      <c r="AI436" s="333"/>
      <c r="AJ436" s="202"/>
      <c r="AK436" s="333"/>
      <c r="AL436" s="151">
        <f t="shared" si="157"/>
        <v>0</v>
      </c>
      <c r="AM436" s="199"/>
      <c r="AN436" s="199"/>
      <c r="AO436" s="167">
        <f t="shared" si="140"/>
        <v>0</v>
      </c>
      <c r="AP436" s="167">
        <f t="shared" si="141"/>
        <v>0</v>
      </c>
      <c r="AQ436" s="152" t="str">
        <f t="shared" si="137"/>
        <v/>
      </c>
      <c r="AR436" s="207">
        <f t="shared" si="138"/>
        <v>0</v>
      </c>
      <c r="AS436" s="167">
        <f t="shared" si="150"/>
        <v>0</v>
      </c>
      <c r="AT436" s="167">
        <f>IFERROR((AR436/SUM('4_Структура пл.соб.'!$F$4:$F$6))*100,0)</f>
        <v>0</v>
      </c>
      <c r="AU436" s="207">
        <f>IFERROR(AF436+(SUM($AC436:$AD436)/100*($AE$14/$AB$14*100))/'4_Структура пл.соб.'!$B$7*'4_Структура пл.соб.'!$B$4,0)</f>
        <v>0</v>
      </c>
      <c r="AV436" s="167">
        <f>IFERROR(AU436/'5_Розрахунок тарифів'!$H$7,0)</f>
        <v>0</v>
      </c>
      <c r="AW436" s="167">
        <f>IFERROR((AU436/SUM('4_Структура пл.соб.'!$F$4:$F$6))*100,0)</f>
        <v>0</v>
      </c>
      <c r="AX436" s="207">
        <f>IFERROR(AH436+(SUM($AC436:$AD436)/100*($AE$14/$AB$14*100))/'4_Структура пл.соб.'!$B$7*'4_Структура пл.соб.'!$B$5,0)</f>
        <v>0</v>
      </c>
      <c r="AY436" s="167">
        <f>IFERROR(AX436/'5_Розрахунок тарифів'!$L$7,0)</f>
        <v>0</v>
      </c>
      <c r="AZ436" s="167">
        <f>IFERROR((AX436/SUM('4_Структура пл.соб.'!$F$4:$F$6))*100,0)</f>
        <v>0</v>
      </c>
      <c r="BA436" s="207">
        <f>IFERROR(AJ436+(SUM($AC436:$AD436)/100*($AE$14/$AB$14*100))/'4_Структура пл.соб.'!$B$7*'4_Структура пл.соб.'!$B$6,0)</f>
        <v>0</v>
      </c>
      <c r="BB436" s="167">
        <f>IFERROR(BA436/'5_Розрахунок тарифів'!$P$7,0)</f>
        <v>0</v>
      </c>
      <c r="BC436" s="167">
        <f>IFERROR((BA436/SUM('4_Структура пл.соб.'!$F$4:$F$6))*100,0)</f>
        <v>0</v>
      </c>
      <c r="BD436" s="167">
        <f t="shared" si="151"/>
        <v>0</v>
      </c>
      <c r="BE436" s="167">
        <f t="shared" si="152"/>
        <v>0</v>
      </c>
      <c r="BF436" s="203"/>
      <c r="BG436" s="203"/>
    </row>
    <row r="437" spans="1:59" s="118" customFormat="1" x14ac:dyDescent="0.25">
      <c r="A437" s="128" t="str">
        <f>IF(ISBLANK(B437),"",COUNTA($B$11:B437))</f>
        <v/>
      </c>
      <c r="B437" s="200"/>
      <c r="C437" s="150">
        <f t="shared" si="142"/>
        <v>0</v>
      </c>
      <c r="D437" s="151">
        <f t="shared" si="143"/>
        <v>0</v>
      </c>
      <c r="E437" s="199"/>
      <c r="F437" s="199"/>
      <c r="G437" s="151">
        <f t="shared" si="144"/>
        <v>0</v>
      </c>
      <c r="H437" s="199"/>
      <c r="I437" s="199"/>
      <c r="J437" s="199"/>
      <c r="K437" s="151">
        <f t="shared" si="153"/>
        <v>0</v>
      </c>
      <c r="L437" s="199"/>
      <c r="M437" s="199"/>
      <c r="N437" s="152" t="str">
        <f t="shared" si="145"/>
        <v/>
      </c>
      <c r="O437" s="150">
        <f t="shared" si="146"/>
        <v>0</v>
      </c>
      <c r="P437" s="151">
        <f t="shared" si="147"/>
        <v>0</v>
      </c>
      <c r="Q437" s="199"/>
      <c r="R437" s="199"/>
      <c r="S437" s="151">
        <f t="shared" si="148"/>
        <v>0</v>
      </c>
      <c r="T437" s="199"/>
      <c r="U437" s="199"/>
      <c r="V437" s="199"/>
      <c r="W437" s="151">
        <f t="shared" si="139"/>
        <v>0</v>
      </c>
      <c r="X437" s="199"/>
      <c r="Y437" s="199"/>
      <c r="Z437" s="152" t="str">
        <f t="shared" si="149"/>
        <v/>
      </c>
      <c r="AA437" s="150">
        <f t="shared" si="154"/>
        <v>0</v>
      </c>
      <c r="AB437" s="151">
        <f t="shared" si="155"/>
        <v>0</v>
      </c>
      <c r="AC437" s="199"/>
      <c r="AD437" s="199"/>
      <c r="AE437" s="151">
        <f t="shared" si="156"/>
        <v>0</v>
      </c>
      <c r="AF437" s="202"/>
      <c r="AG437" s="333"/>
      <c r="AH437" s="202"/>
      <c r="AI437" s="333"/>
      <c r="AJ437" s="202"/>
      <c r="AK437" s="333"/>
      <c r="AL437" s="151">
        <f t="shared" si="157"/>
        <v>0</v>
      </c>
      <c r="AM437" s="199"/>
      <c r="AN437" s="199"/>
      <c r="AO437" s="167">
        <f t="shared" si="140"/>
        <v>0</v>
      </c>
      <c r="AP437" s="167">
        <f t="shared" si="141"/>
        <v>0</v>
      </c>
      <c r="AQ437" s="152" t="str">
        <f t="shared" si="137"/>
        <v/>
      </c>
      <c r="AR437" s="207">
        <f t="shared" si="138"/>
        <v>0</v>
      </c>
      <c r="AS437" s="167">
        <f t="shared" si="150"/>
        <v>0</v>
      </c>
      <c r="AT437" s="167">
        <f>IFERROR((AR437/SUM('4_Структура пл.соб.'!$F$4:$F$6))*100,0)</f>
        <v>0</v>
      </c>
      <c r="AU437" s="207">
        <f>IFERROR(AF437+(SUM($AC437:$AD437)/100*($AE$14/$AB$14*100))/'4_Структура пл.соб.'!$B$7*'4_Структура пл.соб.'!$B$4,0)</f>
        <v>0</v>
      </c>
      <c r="AV437" s="167">
        <f>IFERROR(AU437/'5_Розрахунок тарифів'!$H$7,0)</f>
        <v>0</v>
      </c>
      <c r="AW437" s="167">
        <f>IFERROR((AU437/SUM('4_Структура пл.соб.'!$F$4:$F$6))*100,0)</f>
        <v>0</v>
      </c>
      <c r="AX437" s="207">
        <f>IFERROR(AH437+(SUM($AC437:$AD437)/100*($AE$14/$AB$14*100))/'4_Структура пл.соб.'!$B$7*'4_Структура пл.соб.'!$B$5,0)</f>
        <v>0</v>
      </c>
      <c r="AY437" s="167">
        <f>IFERROR(AX437/'5_Розрахунок тарифів'!$L$7,0)</f>
        <v>0</v>
      </c>
      <c r="AZ437" s="167">
        <f>IFERROR((AX437/SUM('4_Структура пл.соб.'!$F$4:$F$6))*100,0)</f>
        <v>0</v>
      </c>
      <c r="BA437" s="207">
        <f>IFERROR(AJ437+(SUM($AC437:$AD437)/100*($AE$14/$AB$14*100))/'4_Структура пл.соб.'!$B$7*'4_Структура пл.соб.'!$B$6,0)</f>
        <v>0</v>
      </c>
      <c r="BB437" s="167">
        <f>IFERROR(BA437/'5_Розрахунок тарифів'!$P$7,0)</f>
        <v>0</v>
      </c>
      <c r="BC437" s="167">
        <f>IFERROR((BA437/SUM('4_Структура пл.соб.'!$F$4:$F$6))*100,0)</f>
        <v>0</v>
      </c>
      <c r="BD437" s="167">
        <f t="shared" si="151"/>
        <v>0</v>
      </c>
      <c r="BE437" s="167">
        <f t="shared" si="152"/>
        <v>0</v>
      </c>
      <c r="BF437" s="203"/>
      <c r="BG437" s="203"/>
    </row>
    <row r="438" spans="1:59" s="118" customFormat="1" x14ac:dyDescent="0.25">
      <c r="A438" s="128" t="str">
        <f>IF(ISBLANK(B438),"",COUNTA($B$11:B438))</f>
        <v/>
      </c>
      <c r="B438" s="200"/>
      <c r="C438" s="150">
        <f t="shared" si="142"/>
        <v>0</v>
      </c>
      <c r="D438" s="151">
        <f t="shared" si="143"/>
        <v>0</v>
      </c>
      <c r="E438" s="199"/>
      <c r="F438" s="199"/>
      <c r="G438" s="151">
        <f t="shared" si="144"/>
        <v>0</v>
      </c>
      <c r="H438" s="199"/>
      <c r="I438" s="199"/>
      <c r="J438" s="199"/>
      <c r="K438" s="151">
        <f t="shared" si="153"/>
        <v>0</v>
      </c>
      <c r="L438" s="199"/>
      <c r="M438" s="199"/>
      <c r="N438" s="152" t="str">
        <f t="shared" si="145"/>
        <v/>
      </c>
      <c r="O438" s="150">
        <f t="shared" si="146"/>
        <v>0</v>
      </c>
      <c r="P438" s="151">
        <f t="shared" si="147"/>
        <v>0</v>
      </c>
      <c r="Q438" s="199"/>
      <c r="R438" s="199"/>
      <c r="S438" s="151">
        <f t="shared" si="148"/>
        <v>0</v>
      </c>
      <c r="T438" s="199"/>
      <c r="U438" s="199"/>
      <c r="V438" s="199"/>
      <c r="W438" s="151">
        <f t="shared" si="139"/>
        <v>0</v>
      </c>
      <c r="X438" s="199"/>
      <c r="Y438" s="199"/>
      <c r="Z438" s="152" t="str">
        <f t="shared" si="149"/>
        <v/>
      </c>
      <c r="AA438" s="150">
        <f t="shared" si="154"/>
        <v>0</v>
      </c>
      <c r="AB438" s="151">
        <f t="shared" si="155"/>
        <v>0</v>
      </c>
      <c r="AC438" s="199"/>
      <c r="AD438" s="199"/>
      <c r="AE438" s="151">
        <f t="shared" si="156"/>
        <v>0</v>
      </c>
      <c r="AF438" s="202"/>
      <c r="AG438" s="333"/>
      <c r="AH438" s="202"/>
      <c r="AI438" s="333"/>
      <c r="AJ438" s="202"/>
      <c r="AK438" s="333"/>
      <c r="AL438" s="151">
        <f t="shared" si="157"/>
        <v>0</v>
      </c>
      <c r="AM438" s="199"/>
      <c r="AN438" s="199"/>
      <c r="AO438" s="167">
        <f t="shared" si="140"/>
        <v>0</v>
      </c>
      <c r="AP438" s="167">
        <f t="shared" si="141"/>
        <v>0</v>
      </c>
      <c r="AQ438" s="152" t="str">
        <f t="shared" si="137"/>
        <v/>
      </c>
      <c r="AR438" s="207">
        <f t="shared" si="138"/>
        <v>0</v>
      </c>
      <c r="AS438" s="167">
        <f t="shared" si="150"/>
        <v>0</v>
      </c>
      <c r="AT438" s="167">
        <f>IFERROR((AR438/SUM('4_Структура пл.соб.'!$F$4:$F$6))*100,0)</f>
        <v>0</v>
      </c>
      <c r="AU438" s="207">
        <f>IFERROR(AF438+(SUM($AC438:$AD438)/100*($AE$14/$AB$14*100))/'4_Структура пл.соб.'!$B$7*'4_Структура пл.соб.'!$B$4,0)</f>
        <v>0</v>
      </c>
      <c r="AV438" s="167">
        <f>IFERROR(AU438/'5_Розрахунок тарифів'!$H$7,0)</f>
        <v>0</v>
      </c>
      <c r="AW438" s="167">
        <f>IFERROR((AU438/SUM('4_Структура пл.соб.'!$F$4:$F$6))*100,0)</f>
        <v>0</v>
      </c>
      <c r="AX438" s="207">
        <f>IFERROR(AH438+(SUM($AC438:$AD438)/100*($AE$14/$AB$14*100))/'4_Структура пл.соб.'!$B$7*'4_Структура пл.соб.'!$B$5,0)</f>
        <v>0</v>
      </c>
      <c r="AY438" s="167">
        <f>IFERROR(AX438/'5_Розрахунок тарифів'!$L$7,0)</f>
        <v>0</v>
      </c>
      <c r="AZ438" s="167">
        <f>IFERROR((AX438/SUM('4_Структура пл.соб.'!$F$4:$F$6))*100,0)</f>
        <v>0</v>
      </c>
      <c r="BA438" s="207">
        <f>IFERROR(AJ438+(SUM($AC438:$AD438)/100*($AE$14/$AB$14*100))/'4_Структура пл.соб.'!$B$7*'4_Структура пл.соб.'!$B$6,0)</f>
        <v>0</v>
      </c>
      <c r="BB438" s="167">
        <f>IFERROR(BA438/'5_Розрахунок тарифів'!$P$7,0)</f>
        <v>0</v>
      </c>
      <c r="BC438" s="167">
        <f>IFERROR((BA438/SUM('4_Структура пл.соб.'!$F$4:$F$6))*100,0)</f>
        <v>0</v>
      </c>
      <c r="BD438" s="167">
        <f t="shared" si="151"/>
        <v>0</v>
      </c>
      <c r="BE438" s="167">
        <f t="shared" si="152"/>
        <v>0</v>
      </c>
      <c r="BF438" s="203"/>
      <c r="BG438" s="203"/>
    </row>
    <row r="439" spans="1:59" s="118" customFormat="1" x14ac:dyDescent="0.25">
      <c r="A439" s="128" t="str">
        <f>IF(ISBLANK(B439),"",COUNTA($B$11:B439))</f>
        <v/>
      </c>
      <c r="B439" s="200"/>
      <c r="C439" s="150">
        <f t="shared" si="142"/>
        <v>0</v>
      </c>
      <c r="D439" s="151">
        <f t="shared" si="143"/>
        <v>0</v>
      </c>
      <c r="E439" s="199"/>
      <c r="F439" s="199"/>
      <c r="G439" s="151">
        <f t="shared" si="144"/>
        <v>0</v>
      </c>
      <c r="H439" s="199"/>
      <c r="I439" s="199"/>
      <c r="J439" s="199"/>
      <c r="K439" s="151">
        <f t="shared" si="153"/>
        <v>0</v>
      </c>
      <c r="L439" s="199"/>
      <c r="M439" s="199"/>
      <c r="N439" s="152" t="str">
        <f t="shared" si="145"/>
        <v/>
      </c>
      <c r="O439" s="150">
        <f t="shared" si="146"/>
        <v>0</v>
      </c>
      <c r="P439" s="151">
        <f t="shared" si="147"/>
        <v>0</v>
      </c>
      <c r="Q439" s="199"/>
      <c r="R439" s="199"/>
      <c r="S439" s="151">
        <f t="shared" si="148"/>
        <v>0</v>
      </c>
      <c r="T439" s="199"/>
      <c r="U439" s="199"/>
      <c r="V439" s="199"/>
      <c r="W439" s="151">
        <f t="shared" si="139"/>
        <v>0</v>
      </c>
      <c r="X439" s="199"/>
      <c r="Y439" s="199"/>
      <c r="Z439" s="152" t="str">
        <f t="shared" si="149"/>
        <v/>
      </c>
      <c r="AA439" s="150">
        <f t="shared" si="154"/>
        <v>0</v>
      </c>
      <c r="AB439" s="151">
        <f t="shared" si="155"/>
        <v>0</v>
      </c>
      <c r="AC439" s="199"/>
      <c r="AD439" s="199"/>
      <c r="AE439" s="151">
        <f t="shared" si="156"/>
        <v>0</v>
      </c>
      <c r="AF439" s="202"/>
      <c r="AG439" s="333"/>
      <c r="AH439" s="202"/>
      <c r="AI439" s="333"/>
      <c r="AJ439" s="202"/>
      <c r="AK439" s="333"/>
      <c r="AL439" s="151">
        <f t="shared" si="157"/>
        <v>0</v>
      </c>
      <c r="AM439" s="199"/>
      <c r="AN439" s="199"/>
      <c r="AO439" s="167">
        <f t="shared" si="140"/>
        <v>0</v>
      </c>
      <c r="AP439" s="167">
        <f t="shared" si="141"/>
        <v>0</v>
      </c>
      <c r="AQ439" s="152" t="str">
        <f t="shared" si="137"/>
        <v/>
      </c>
      <c r="AR439" s="207">
        <f t="shared" si="138"/>
        <v>0</v>
      </c>
      <c r="AS439" s="167">
        <f t="shared" si="150"/>
        <v>0</v>
      </c>
      <c r="AT439" s="167">
        <f>IFERROR((AR439/SUM('4_Структура пл.соб.'!$F$4:$F$6))*100,0)</f>
        <v>0</v>
      </c>
      <c r="AU439" s="207">
        <f>IFERROR(AF439+(SUM($AC439:$AD439)/100*($AE$14/$AB$14*100))/'4_Структура пл.соб.'!$B$7*'4_Структура пл.соб.'!$B$4,0)</f>
        <v>0</v>
      </c>
      <c r="AV439" s="167">
        <f>IFERROR(AU439/'5_Розрахунок тарифів'!$H$7,0)</f>
        <v>0</v>
      </c>
      <c r="AW439" s="167">
        <f>IFERROR((AU439/SUM('4_Структура пл.соб.'!$F$4:$F$6))*100,0)</f>
        <v>0</v>
      </c>
      <c r="AX439" s="207">
        <f>IFERROR(AH439+(SUM($AC439:$AD439)/100*($AE$14/$AB$14*100))/'4_Структура пл.соб.'!$B$7*'4_Структура пл.соб.'!$B$5,0)</f>
        <v>0</v>
      </c>
      <c r="AY439" s="167">
        <f>IFERROR(AX439/'5_Розрахунок тарифів'!$L$7,0)</f>
        <v>0</v>
      </c>
      <c r="AZ439" s="167">
        <f>IFERROR((AX439/SUM('4_Структура пл.соб.'!$F$4:$F$6))*100,0)</f>
        <v>0</v>
      </c>
      <c r="BA439" s="207">
        <f>IFERROR(AJ439+(SUM($AC439:$AD439)/100*($AE$14/$AB$14*100))/'4_Структура пл.соб.'!$B$7*'4_Структура пл.соб.'!$B$6,0)</f>
        <v>0</v>
      </c>
      <c r="BB439" s="167">
        <f>IFERROR(BA439/'5_Розрахунок тарифів'!$P$7,0)</f>
        <v>0</v>
      </c>
      <c r="BC439" s="167">
        <f>IFERROR((BA439/SUM('4_Структура пл.соб.'!$F$4:$F$6))*100,0)</f>
        <v>0</v>
      </c>
      <c r="BD439" s="167">
        <f t="shared" si="151"/>
        <v>0</v>
      </c>
      <c r="BE439" s="167">
        <f t="shared" si="152"/>
        <v>0</v>
      </c>
      <c r="BF439" s="203"/>
      <c r="BG439" s="203"/>
    </row>
    <row r="440" spans="1:59" s="118" customFormat="1" x14ac:dyDescent="0.25">
      <c r="A440" s="128" t="str">
        <f>IF(ISBLANK(B440),"",COUNTA($B$11:B440))</f>
        <v/>
      </c>
      <c r="B440" s="200"/>
      <c r="C440" s="150">
        <f t="shared" si="142"/>
        <v>0</v>
      </c>
      <c r="D440" s="151">
        <f t="shared" si="143"/>
        <v>0</v>
      </c>
      <c r="E440" s="199"/>
      <c r="F440" s="199"/>
      <c r="G440" s="151">
        <f t="shared" si="144"/>
        <v>0</v>
      </c>
      <c r="H440" s="199"/>
      <c r="I440" s="199"/>
      <c r="J440" s="199"/>
      <c r="K440" s="151">
        <f t="shared" si="153"/>
        <v>0</v>
      </c>
      <c r="L440" s="199"/>
      <c r="M440" s="199"/>
      <c r="N440" s="152" t="str">
        <f t="shared" si="145"/>
        <v/>
      </c>
      <c r="O440" s="150">
        <f t="shared" si="146"/>
        <v>0</v>
      </c>
      <c r="P440" s="151">
        <f t="shared" si="147"/>
        <v>0</v>
      </c>
      <c r="Q440" s="199"/>
      <c r="R440" s="199"/>
      <c r="S440" s="151">
        <f t="shared" si="148"/>
        <v>0</v>
      </c>
      <c r="T440" s="199"/>
      <c r="U440" s="199"/>
      <c r="V440" s="199"/>
      <c r="W440" s="151">
        <f t="shared" si="139"/>
        <v>0</v>
      </c>
      <c r="X440" s="199"/>
      <c r="Y440" s="199"/>
      <c r="Z440" s="152" t="str">
        <f t="shared" si="149"/>
        <v/>
      </c>
      <c r="AA440" s="150">
        <f t="shared" si="154"/>
        <v>0</v>
      </c>
      <c r="AB440" s="151">
        <f t="shared" si="155"/>
        <v>0</v>
      </c>
      <c r="AC440" s="199"/>
      <c r="AD440" s="199"/>
      <c r="AE440" s="151">
        <f t="shared" si="156"/>
        <v>0</v>
      </c>
      <c r="AF440" s="202"/>
      <c r="AG440" s="333"/>
      <c r="AH440" s="202"/>
      <c r="AI440" s="333"/>
      <c r="AJ440" s="202"/>
      <c r="AK440" s="333"/>
      <c r="AL440" s="151">
        <f t="shared" si="157"/>
        <v>0</v>
      </c>
      <c r="AM440" s="199"/>
      <c r="AN440" s="199"/>
      <c r="AO440" s="167">
        <f t="shared" si="140"/>
        <v>0</v>
      </c>
      <c r="AP440" s="167">
        <f t="shared" si="141"/>
        <v>0</v>
      </c>
      <c r="AQ440" s="152" t="str">
        <f t="shared" si="137"/>
        <v/>
      </c>
      <c r="AR440" s="207">
        <f t="shared" si="138"/>
        <v>0</v>
      </c>
      <c r="AS440" s="167">
        <f t="shared" si="150"/>
        <v>0</v>
      </c>
      <c r="AT440" s="167">
        <f>IFERROR((AR440/SUM('4_Структура пл.соб.'!$F$4:$F$6))*100,0)</f>
        <v>0</v>
      </c>
      <c r="AU440" s="207">
        <f>IFERROR(AF440+(SUM($AC440:$AD440)/100*($AE$14/$AB$14*100))/'4_Структура пл.соб.'!$B$7*'4_Структура пл.соб.'!$B$4,0)</f>
        <v>0</v>
      </c>
      <c r="AV440" s="167">
        <f>IFERROR(AU440/'5_Розрахунок тарифів'!$H$7,0)</f>
        <v>0</v>
      </c>
      <c r="AW440" s="167">
        <f>IFERROR((AU440/SUM('4_Структура пл.соб.'!$F$4:$F$6))*100,0)</f>
        <v>0</v>
      </c>
      <c r="AX440" s="207">
        <f>IFERROR(AH440+(SUM($AC440:$AD440)/100*($AE$14/$AB$14*100))/'4_Структура пл.соб.'!$B$7*'4_Структура пл.соб.'!$B$5,0)</f>
        <v>0</v>
      </c>
      <c r="AY440" s="167">
        <f>IFERROR(AX440/'5_Розрахунок тарифів'!$L$7,0)</f>
        <v>0</v>
      </c>
      <c r="AZ440" s="167">
        <f>IFERROR((AX440/SUM('4_Структура пл.соб.'!$F$4:$F$6))*100,0)</f>
        <v>0</v>
      </c>
      <c r="BA440" s="207">
        <f>IFERROR(AJ440+(SUM($AC440:$AD440)/100*($AE$14/$AB$14*100))/'4_Структура пл.соб.'!$B$7*'4_Структура пл.соб.'!$B$6,0)</f>
        <v>0</v>
      </c>
      <c r="BB440" s="167">
        <f>IFERROR(BA440/'5_Розрахунок тарифів'!$P$7,0)</f>
        <v>0</v>
      </c>
      <c r="BC440" s="167">
        <f>IFERROR((BA440/SUM('4_Структура пл.соб.'!$F$4:$F$6))*100,0)</f>
        <v>0</v>
      </c>
      <c r="BD440" s="167">
        <f t="shared" si="151"/>
        <v>0</v>
      </c>
      <c r="BE440" s="167">
        <f t="shared" si="152"/>
        <v>0</v>
      </c>
      <c r="BF440" s="203"/>
      <c r="BG440" s="203"/>
    </row>
    <row r="441" spans="1:59" s="118" customFormat="1" x14ac:dyDescent="0.25">
      <c r="A441" s="128" t="str">
        <f>IF(ISBLANK(B441),"",COUNTA($B$11:B441))</f>
        <v/>
      </c>
      <c r="B441" s="200"/>
      <c r="C441" s="150">
        <f t="shared" si="142"/>
        <v>0</v>
      </c>
      <c r="D441" s="151">
        <f t="shared" si="143"/>
        <v>0</v>
      </c>
      <c r="E441" s="199"/>
      <c r="F441" s="199"/>
      <c r="G441" s="151">
        <f t="shared" si="144"/>
        <v>0</v>
      </c>
      <c r="H441" s="199"/>
      <c r="I441" s="199"/>
      <c r="J441" s="199"/>
      <c r="K441" s="151">
        <f t="shared" si="153"/>
        <v>0</v>
      </c>
      <c r="L441" s="199"/>
      <c r="M441" s="199"/>
      <c r="N441" s="152" t="str">
        <f t="shared" si="145"/>
        <v/>
      </c>
      <c r="O441" s="150">
        <f t="shared" si="146"/>
        <v>0</v>
      </c>
      <c r="P441" s="151">
        <f t="shared" si="147"/>
        <v>0</v>
      </c>
      <c r="Q441" s="199"/>
      <c r="R441" s="199"/>
      <c r="S441" s="151">
        <f t="shared" si="148"/>
        <v>0</v>
      </c>
      <c r="T441" s="199"/>
      <c r="U441" s="199"/>
      <c r="V441" s="199"/>
      <c r="W441" s="151">
        <f t="shared" si="139"/>
        <v>0</v>
      </c>
      <c r="X441" s="199"/>
      <c r="Y441" s="199"/>
      <c r="Z441" s="152" t="str">
        <f t="shared" si="149"/>
        <v/>
      </c>
      <c r="AA441" s="150">
        <f t="shared" si="154"/>
        <v>0</v>
      </c>
      <c r="AB441" s="151">
        <f t="shared" si="155"/>
        <v>0</v>
      </c>
      <c r="AC441" s="199"/>
      <c r="AD441" s="199"/>
      <c r="AE441" s="151">
        <f t="shared" si="156"/>
        <v>0</v>
      </c>
      <c r="AF441" s="202"/>
      <c r="AG441" s="333"/>
      <c r="AH441" s="202"/>
      <c r="AI441" s="333"/>
      <c r="AJ441" s="202"/>
      <c r="AK441" s="333"/>
      <c r="AL441" s="151">
        <f t="shared" si="157"/>
        <v>0</v>
      </c>
      <c r="AM441" s="199"/>
      <c r="AN441" s="199"/>
      <c r="AO441" s="167">
        <f t="shared" si="140"/>
        <v>0</v>
      </c>
      <c r="AP441" s="167">
        <f t="shared" si="141"/>
        <v>0</v>
      </c>
      <c r="AQ441" s="152" t="str">
        <f t="shared" si="137"/>
        <v/>
      </c>
      <c r="AR441" s="207">
        <f t="shared" si="138"/>
        <v>0</v>
      </c>
      <c r="AS441" s="167">
        <f t="shared" si="150"/>
        <v>0</v>
      </c>
      <c r="AT441" s="167">
        <f>IFERROR((AR441/SUM('4_Структура пл.соб.'!$F$4:$F$6))*100,0)</f>
        <v>0</v>
      </c>
      <c r="AU441" s="207">
        <f>IFERROR(AF441+(SUM($AC441:$AD441)/100*($AE$14/$AB$14*100))/'4_Структура пл.соб.'!$B$7*'4_Структура пл.соб.'!$B$4,0)</f>
        <v>0</v>
      </c>
      <c r="AV441" s="167">
        <f>IFERROR(AU441/'5_Розрахунок тарифів'!$H$7,0)</f>
        <v>0</v>
      </c>
      <c r="AW441" s="167">
        <f>IFERROR((AU441/SUM('4_Структура пл.соб.'!$F$4:$F$6))*100,0)</f>
        <v>0</v>
      </c>
      <c r="AX441" s="207">
        <f>IFERROR(AH441+(SUM($AC441:$AD441)/100*($AE$14/$AB$14*100))/'4_Структура пл.соб.'!$B$7*'4_Структура пл.соб.'!$B$5,0)</f>
        <v>0</v>
      </c>
      <c r="AY441" s="167">
        <f>IFERROR(AX441/'5_Розрахунок тарифів'!$L$7,0)</f>
        <v>0</v>
      </c>
      <c r="AZ441" s="167">
        <f>IFERROR((AX441/SUM('4_Структура пл.соб.'!$F$4:$F$6))*100,0)</f>
        <v>0</v>
      </c>
      <c r="BA441" s="207">
        <f>IFERROR(AJ441+(SUM($AC441:$AD441)/100*($AE$14/$AB$14*100))/'4_Структура пл.соб.'!$B$7*'4_Структура пл.соб.'!$B$6,0)</f>
        <v>0</v>
      </c>
      <c r="BB441" s="167">
        <f>IFERROR(BA441/'5_Розрахунок тарифів'!$P$7,0)</f>
        <v>0</v>
      </c>
      <c r="BC441" s="167">
        <f>IFERROR((BA441/SUM('4_Структура пл.соб.'!$F$4:$F$6))*100,0)</f>
        <v>0</v>
      </c>
      <c r="BD441" s="167">
        <f t="shared" si="151"/>
        <v>0</v>
      </c>
      <c r="BE441" s="167">
        <f t="shared" si="152"/>
        <v>0</v>
      </c>
      <c r="BF441" s="203"/>
      <c r="BG441" s="203"/>
    </row>
    <row r="442" spans="1:59" s="118" customFormat="1" x14ac:dyDescent="0.25">
      <c r="A442" s="128" t="str">
        <f>IF(ISBLANK(B442),"",COUNTA($B$11:B442))</f>
        <v/>
      </c>
      <c r="B442" s="200"/>
      <c r="C442" s="150">
        <f t="shared" si="142"/>
        <v>0</v>
      </c>
      <c r="D442" s="151">
        <f t="shared" si="143"/>
        <v>0</v>
      </c>
      <c r="E442" s="199"/>
      <c r="F442" s="199"/>
      <c r="G442" s="151">
        <f t="shared" si="144"/>
        <v>0</v>
      </c>
      <c r="H442" s="199"/>
      <c r="I442" s="199"/>
      <c r="J442" s="199"/>
      <c r="K442" s="151">
        <f t="shared" si="153"/>
        <v>0</v>
      </c>
      <c r="L442" s="199"/>
      <c r="M442" s="199"/>
      <c r="N442" s="152" t="str">
        <f t="shared" si="145"/>
        <v/>
      </c>
      <c r="O442" s="150">
        <f t="shared" si="146"/>
        <v>0</v>
      </c>
      <c r="P442" s="151">
        <f t="shared" si="147"/>
        <v>0</v>
      </c>
      <c r="Q442" s="199"/>
      <c r="R442" s="199"/>
      <c r="S442" s="151">
        <f t="shared" si="148"/>
        <v>0</v>
      </c>
      <c r="T442" s="199"/>
      <c r="U442" s="199"/>
      <c r="V442" s="199"/>
      <c r="W442" s="151">
        <f t="shared" si="139"/>
        <v>0</v>
      </c>
      <c r="X442" s="199"/>
      <c r="Y442" s="199"/>
      <c r="Z442" s="152" t="str">
        <f t="shared" si="149"/>
        <v/>
      </c>
      <c r="AA442" s="150">
        <f t="shared" si="154"/>
        <v>0</v>
      </c>
      <c r="AB442" s="151">
        <f t="shared" si="155"/>
        <v>0</v>
      </c>
      <c r="AC442" s="199"/>
      <c r="AD442" s="199"/>
      <c r="AE442" s="151">
        <f t="shared" si="156"/>
        <v>0</v>
      </c>
      <c r="AF442" s="202"/>
      <c r="AG442" s="333"/>
      <c r="AH442" s="202"/>
      <c r="AI442" s="333"/>
      <c r="AJ442" s="202"/>
      <c r="AK442" s="333"/>
      <c r="AL442" s="151">
        <f t="shared" si="157"/>
        <v>0</v>
      </c>
      <c r="AM442" s="199"/>
      <c r="AN442" s="199"/>
      <c r="AO442" s="167">
        <f t="shared" si="140"/>
        <v>0</v>
      </c>
      <c r="AP442" s="167">
        <f t="shared" si="141"/>
        <v>0</v>
      </c>
      <c r="AQ442" s="152" t="str">
        <f t="shared" si="137"/>
        <v/>
      </c>
      <c r="AR442" s="207">
        <f t="shared" si="138"/>
        <v>0</v>
      </c>
      <c r="AS442" s="167">
        <f t="shared" si="150"/>
        <v>0</v>
      </c>
      <c r="AT442" s="167">
        <f>IFERROR((AR442/SUM('4_Структура пл.соб.'!$F$4:$F$6))*100,0)</f>
        <v>0</v>
      </c>
      <c r="AU442" s="207">
        <f>IFERROR(AF442+(SUM($AC442:$AD442)/100*($AE$14/$AB$14*100))/'4_Структура пл.соб.'!$B$7*'4_Структура пл.соб.'!$B$4,0)</f>
        <v>0</v>
      </c>
      <c r="AV442" s="167">
        <f>IFERROR(AU442/'5_Розрахунок тарифів'!$H$7,0)</f>
        <v>0</v>
      </c>
      <c r="AW442" s="167">
        <f>IFERROR((AU442/SUM('4_Структура пл.соб.'!$F$4:$F$6))*100,0)</f>
        <v>0</v>
      </c>
      <c r="AX442" s="207">
        <f>IFERROR(AH442+(SUM($AC442:$AD442)/100*($AE$14/$AB$14*100))/'4_Структура пл.соб.'!$B$7*'4_Структура пл.соб.'!$B$5,0)</f>
        <v>0</v>
      </c>
      <c r="AY442" s="167">
        <f>IFERROR(AX442/'5_Розрахунок тарифів'!$L$7,0)</f>
        <v>0</v>
      </c>
      <c r="AZ442" s="167">
        <f>IFERROR((AX442/SUM('4_Структура пл.соб.'!$F$4:$F$6))*100,0)</f>
        <v>0</v>
      </c>
      <c r="BA442" s="207">
        <f>IFERROR(AJ442+(SUM($AC442:$AD442)/100*($AE$14/$AB$14*100))/'4_Структура пл.соб.'!$B$7*'4_Структура пл.соб.'!$B$6,0)</f>
        <v>0</v>
      </c>
      <c r="BB442" s="167">
        <f>IFERROR(BA442/'5_Розрахунок тарифів'!$P$7,0)</f>
        <v>0</v>
      </c>
      <c r="BC442" s="167">
        <f>IFERROR((BA442/SUM('4_Структура пл.соб.'!$F$4:$F$6))*100,0)</f>
        <v>0</v>
      </c>
      <c r="BD442" s="167">
        <f t="shared" si="151"/>
        <v>0</v>
      </c>
      <c r="BE442" s="167">
        <f t="shared" si="152"/>
        <v>0</v>
      </c>
      <c r="BF442" s="203"/>
      <c r="BG442" s="203"/>
    </row>
    <row r="443" spans="1:59" s="118" customFormat="1" x14ac:dyDescent="0.25">
      <c r="A443" s="128" t="str">
        <f>IF(ISBLANK(B443),"",COUNTA($B$11:B443))</f>
        <v/>
      </c>
      <c r="B443" s="200"/>
      <c r="C443" s="150">
        <f t="shared" si="142"/>
        <v>0</v>
      </c>
      <c r="D443" s="151">
        <f t="shared" si="143"/>
        <v>0</v>
      </c>
      <c r="E443" s="199"/>
      <c r="F443" s="199"/>
      <c r="G443" s="151">
        <f t="shared" si="144"/>
        <v>0</v>
      </c>
      <c r="H443" s="199"/>
      <c r="I443" s="199"/>
      <c r="J443" s="199"/>
      <c r="K443" s="151">
        <f t="shared" si="153"/>
        <v>0</v>
      </c>
      <c r="L443" s="199"/>
      <c r="M443" s="199"/>
      <c r="N443" s="152" t="str">
        <f t="shared" si="145"/>
        <v/>
      </c>
      <c r="O443" s="150">
        <f t="shared" si="146"/>
        <v>0</v>
      </c>
      <c r="P443" s="151">
        <f t="shared" si="147"/>
        <v>0</v>
      </c>
      <c r="Q443" s="199"/>
      <c r="R443" s="199"/>
      <c r="S443" s="151">
        <f t="shared" si="148"/>
        <v>0</v>
      </c>
      <c r="T443" s="199"/>
      <c r="U443" s="199"/>
      <c r="V443" s="199"/>
      <c r="W443" s="151">
        <f t="shared" si="139"/>
        <v>0</v>
      </c>
      <c r="X443" s="199"/>
      <c r="Y443" s="199"/>
      <c r="Z443" s="152" t="str">
        <f t="shared" si="149"/>
        <v/>
      </c>
      <c r="AA443" s="150">
        <f t="shared" si="154"/>
        <v>0</v>
      </c>
      <c r="AB443" s="151">
        <f t="shared" si="155"/>
        <v>0</v>
      </c>
      <c r="AC443" s="199"/>
      <c r="AD443" s="199"/>
      <c r="AE443" s="151">
        <f t="shared" si="156"/>
        <v>0</v>
      </c>
      <c r="AF443" s="202"/>
      <c r="AG443" s="333"/>
      <c r="AH443" s="202"/>
      <c r="AI443" s="333"/>
      <c r="AJ443" s="202"/>
      <c r="AK443" s="333"/>
      <c r="AL443" s="151">
        <f t="shared" si="157"/>
        <v>0</v>
      </c>
      <c r="AM443" s="199"/>
      <c r="AN443" s="199"/>
      <c r="AO443" s="167">
        <f t="shared" si="140"/>
        <v>0</v>
      </c>
      <c r="AP443" s="167">
        <f t="shared" si="141"/>
        <v>0</v>
      </c>
      <c r="AQ443" s="152" t="str">
        <f t="shared" si="137"/>
        <v/>
      </c>
      <c r="AR443" s="207">
        <f t="shared" si="138"/>
        <v>0</v>
      </c>
      <c r="AS443" s="167">
        <f t="shared" si="150"/>
        <v>0</v>
      </c>
      <c r="AT443" s="167">
        <f>IFERROR((AR443/SUM('4_Структура пл.соб.'!$F$4:$F$6))*100,0)</f>
        <v>0</v>
      </c>
      <c r="AU443" s="207">
        <f>IFERROR(AF443+(SUM($AC443:$AD443)/100*($AE$14/$AB$14*100))/'4_Структура пл.соб.'!$B$7*'4_Структура пл.соб.'!$B$4,0)</f>
        <v>0</v>
      </c>
      <c r="AV443" s="167">
        <f>IFERROR(AU443/'5_Розрахунок тарифів'!$H$7,0)</f>
        <v>0</v>
      </c>
      <c r="AW443" s="167">
        <f>IFERROR((AU443/SUM('4_Структура пл.соб.'!$F$4:$F$6))*100,0)</f>
        <v>0</v>
      </c>
      <c r="AX443" s="207">
        <f>IFERROR(AH443+(SUM($AC443:$AD443)/100*($AE$14/$AB$14*100))/'4_Структура пл.соб.'!$B$7*'4_Структура пл.соб.'!$B$5,0)</f>
        <v>0</v>
      </c>
      <c r="AY443" s="167">
        <f>IFERROR(AX443/'5_Розрахунок тарифів'!$L$7,0)</f>
        <v>0</v>
      </c>
      <c r="AZ443" s="167">
        <f>IFERROR((AX443/SUM('4_Структура пл.соб.'!$F$4:$F$6))*100,0)</f>
        <v>0</v>
      </c>
      <c r="BA443" s="207">
        <f>IFERROR(AJ443+(SUM($AC443:$AD443)/100*($AE$14/$AB$14*100))/'4_Структура пл.соб.'!$B$7*'4_Структура пл.соб.'!$B$6,0)</f>
        <v>0</v>
      </c>
      <c r="BB443" s="167">
        <f>IFERROR(BA443/'5_Розрахунок тарифів'!$P$7,0)</f>
        <v>0</v>
      </c>
      <c r="BC443" s="167">
        <f>IFERROR((BA443/SUM('4_Структура пл.соб.'!$F$4:$F$6))*100,0)</f>
        <v>0</v>
      </c>
      <c r="BD443" s="167">
        <f t="shared" si="151"/>
        <v>0</v>
      </c>
      <c r="BE443" s="167">
        <f t="shared" si="152"/>
        <v>0</v>
      </c>
      <c r="BF443" s="203"/>
      <c r="BG443" s="203"/>
    </row>
    <row r="444" spans="1:59" s="118" customFormat="1" x14ac:dyDescent="0.25">
      <c r="A444" s="128" t="str">
        <f>IF(ISBLANK(B444),"",COUNTA($B$11:B444))</f>
        <v/>
      </c>
      <c r="B444" s="200"/>
      <c r="C444" s="150">
        <f t="shared" si="142"/>
        <v>0</v>
      </c>
      <c r="D444" s="151">
        <f t="shared" si="143"/>
        <v>0</v>
      </c>
      <c r="E444" s="199"/>
      <c r="F444" s="199"/>
      <c r="G444" s="151">
        <f t="shared" si="144"/>
        <v>0</v>
      </c>
      <c r="H444" s="199"/>
      <c r="I444" s="199"/>
      <c r="J444" s="199"/>
      <c r="K444" s="151">
        <f t="shared" si="153"/>
        <v>0</v>
      </c>
      <c r="L444" s="199"/>
      <c r="M444" s="199"/>
      <c r="N444" s="152" t="str">
        <f t="shared" si="145"/>
        <v/>
      </c>
      <c r="O444" s="150">
        <f t="shared" si="146"/>
        <v>0</v>
      </c>
      <c r="P444" s="151">
        <f t="shared" si="147"/>
        <v>0</v>
      </c>
      <c r="Q444" s="199"/>
      <c r="R444" s="199"/>
      <c r="S444" s="151">
        <f t="shared" si="148"/>
        <v>0</v>
      </c>
      <c r="T444" s="199"/>
      <c r="U444" s="199"/>
      <c r="V444" s="199"/>
      <c r="W444" s="151">
        <f t="shared" si="139"/>
        <v>0</v>
      </c>
      <c r="X444" s="199"/>
      <c r="Y444" s="199"/>
      <c r="Z444" s="152" t="str">
        <f t="shared" si="149"/>
        <v/>
      </c>
      <c r="AA444" s="150">
        <f t="shared" si="154"/>
        <v>0</v>
      </c>
      <c r="AB444" s="151">
        <f t="shared" si="155"/>
        <v>0</v>
      </c>
      <c r="AC444" s="199"/>
      <c r="AD444" s="199"/>
      <c r="AE444" s="151">
        <f t="shared" si="156"/>
        <v>0</v>
      </c>
      <c r="AF444" s="202"/>
      <c r="AG444" s="333"/>
      <c r="AH444" s="202"/>
      <c r="AI444" s="333"/>
      <c r="AJ444" s="202"/>
      <c r="AK444" s="333"/>
      <c r="AL444" s="151">
        <f t="shared" si="157"/>
        <v>0</v>
      </c>
      <c r="AM444" s="199"/>
      <c r="AN444" s="199"/>
      <c r="AO444" s="167">
        <f t="shared" si="140"/>
        <v>0</v>
      </c>
      <c r="AP444" s="167">
        <f t="shared" si="141"/>
        <v>0</v>
      </c>
      <c r="AQ444" s="152" t="str">
        <f t="shared" si="137"/>
        <v/>
      </c>
      <c r="AR444" s="207">
        <f t="shared" si="138"/>
        <v>0</v>
      </c>
      <c r="AS444" s="167">
        <f t="shared" si="150"/>
        <v>0</v>
      </c>
      <c r="AT444" s="167">
        <f>IFERROR((AR444/SUM('4_Структура пл.соб.'!$F$4:$F$6))*100,0)</f>
        <v>0</v>
      </c>
      <c r="AU444" s="207">
        <f>IFERROR(AF444+(SUM($AC444:$AD444)/100*($AE$14/$AB$14*100))/'4_Структура пл.соб.'!$B$7*'4_Структура пл.соб.'!$B$4,0)</f>
        <v>0</v>
      </c>
      <c r="AV444" s="167">
        <f>IFERROR(AU444/'5_Розрахунок тарифів'!$H$7,0)</f>
        <v>0</v>
      </c>
      <c r="AW444" s="167">
        <f>IFERROR((AU444/SUM('4_Структура пл.соб.'!$F$4:$F$6))*100,0)</f>
        <v>0</v>
      </c>
      <c r="AX444" s="207">
        <f>IFERROR(AH444+(SUM($AC444:$AD444)/100*($AE$14/$AB$14*100))/'4_Структура пл.соб.'!$B$7*'4_Структура пл.соб.'!$B$5,0)</f>
        <v>0</v>
      </c>
      <c r="AY444" s="167">
        <f>IFERROR(AX444/'5_Розрахунок тарифів'!$L$7,0)</f>
        <v>0</v>
      </c>
      <c r="AZ444" s="167">
        <f>IFERROR((AX444/SUM('4_Структура пл.соб.'!$F$4:$F$6))*100,0)</f>
        <v>0</v>
      </c>
      <c r="BA444" s="207">
        <f>IFERROR(AJ444+(SUM($AC444:$AD444)/100*($AE$14/$AB$14*100))/'4_Структура пл.соб.'!$B$7*'4_Структура пл.соб.'!$B$6,0)</f>
        <v>0</v>
      </c>
      <c r="BB444" s="167">
        <f>IFERROR(BA444/'5_Розрахунок тарифів'!$P$7,0)</f>
        <v>0</v>
      </c>
      <c r="BC444" s="167">
        <f>IFERROR((BA444/SUM('4_Структура пл.соб.'!$F$4:$F$6))*100,0)</f>
        <v>0</v>
      </c>
      <c r="BD444" s="167">
        <f t="shared" si="151"/>
        <v>0</v>
      </c>
      <c r="BE444" s="167">
        <f t="shared" si="152"/>
        <v>0</v>
      </c>
      <c r="BF444" s="203"/>
      <c r="BG444" s="203"/>
    </row>
    <row r="445" spans="1:59" s="118" customFormat="1" x14ac:dyDescent="0.25">
      <c r="A445" s="128" t="str">
        <f>IF(ISBLANK(B445),"",COUNTA($B$11:B445))</f>
        <v/>
      </c>
      <c r="B445" s="200"/>
      <c r="C445" s="150">
        <f t="shared" si="142"/>
        <v>0</v>
      </c>
      <c r="D445" s="151">
        <f t="shared" si="143"/>
        <v>0</v>
      </c>
      <c r="E445" s="199"/>
      <c r="F445" s="199"/>
      <c r="G445" s="151">
        <f t="shared" si="144"/>
        <v>0</v>
      </c>
      <c r="H445" s="199"/>
      <c r="I445" s="199"/>
      <c r="J445" s="199"/>
      <c r="K445" s="151">
        <f t="shared" si="153"/>
        <v>0</v>
      </c>
      <c r="L445" s="199"/>
      <c r="M445" s="199"/>
      <c r="N445" s="152" t="str">
        <f t="shared" si="145"/>
        <v/>
      </c>
      <c r="O445" s="150">
        <f t="shared" si="146"/>
        <v>0</v>
      </c>
      <c r="P445" s="151">
        <f t="shared" si="147"/>
        <v>0</v>
      </c>
      <c r="Q445" s="199"/>
      <c r="R445" s="199"/>
      <c r="S445" s="151">
        <f t="shared" si="148"/>
        <v>0</v>
      </c>
      <c r="T445" s="199"/>
      <c r="U445" s="199"/>
      <c r="V445" s="199"/>
      <c r="W445" s="151">
        <f t="shared" si="139"/>
        <v>0</v>
      </c>
      <c r="X445" s="199"/>
      <c r="Y445" s="199"/>
      <c r="Z445" s="152" t="str">
        <f t="shared" si="149"/>
        <v/>
      </c>
      <c r="AA445" s="150">
        <f t="shared" si="154"/>
        <v>0</v>
      </c>
      <c r="AB445" s="151">
        <f t="shared" si="155"/>
        <v>0</v>
      </c>
      <c r="AC445" s="199"/>
      <c r="AD445" s="199"/>
      <c r="AE445" s="151">
        <f t="shared" si="156"/>
        <v>0</v>
      </c>
      <c r="AF445" s="202"/>
      <c r="AG445" s="333"/>
      <c r="AH445" s="202"/>
      <c r="AI445" s="333"/>
      <c r="AJ445" s="202"/>
      <c r="AK445" s="333"/>
      <c r="AL445" s="151">
        <f t="shared" si="157"/>
        <v>0</v>
      </c>
      <c r="AM445" s="199"/>
      <c r="AN445" s="199"/>
      <c r="AO445" s="167">
        <f t="shared" si="140"/>
        <v>0</v>
      </c>
      <c r="AP445" s="167">
        <f t="shared" si="141"/>
        <v>0</v>
      </c>
      <c r="AQ445" s="152" t="str">
        <f t="shared" si="137"/>
        <v/>
      </c>
      <c r="AR445" s="207">
        <f t="shared" si="138"/>
        <v>0</v>
      </c>
      <c r="AS445" s="167">
        <f t="shared" si="150"/>
        <v>0</v>
      </c>
      <c r="AT445" s="167">
        <f>IFERROR((AR445/SUM('4_Структура пл.соб.'!$F$4:$F$6))*100,0)</f>
        <v>0</v>
      </c>
      <c r="AU445" s="207">
        <f>IFERROR(AF445+(SUM($AC445:$AD445)/100*($AE$14/$AB$14*100))/'4_Структура пл.соб.'!$B$7*'4_Структура пл.соб.'!$B$4,0)</f>
        <v>0</v>
      </c>
      <c r="AV445" s="167">
        <f>IFERROR(AU445/'5_Розрахунок тарифів'!$H$7,0)</f>
        <v>0</v>
      </c>
      <c r="AW445" s="167">
        <f>IFERROR((AU445/SUM('4_Структура пл.соб.'!$F$4:$F$6))*100,0)</f>
        <v>0</v>
      </c>
      <c r="AX445" s="207">
        <f>IFERROR(AH445+(SUM($AC445:$AD445)/100*($AE$14/$AB$14*100))/'4_Структура пл.соб.'!$B$7*'4_Структура пл.соб.'!$B$5,0)</f>
        <v>0</v>
      </c>
      <c r="AY445" s="167">
        <f>IFERROR(AX445/'5_Розрахунок тарифів'!$L$7,0)</f>
        <v>0</v>
      </c>
      <c r="AZ445" s="167">
        <f>IFERROR((AX445/SUM('4_Структура пл.соб.'!$F$4:$F$6))*100,0)</f>
        <v>0</v>
      </c>
      <c r="BA445" s="207">
        <f>IFERROR(AJ445+(SUM($AC445:$AD445)/100*($AE$14/$AB$14*100))/'4_Структура пл.соб.'!$B$7*'4_Структура пл.соб.'!$B$6,0)</f>
        <v>0</v>
      </c>
      <c r="BB445" s="167">
        <f>IFERROR(BA445/'5_Розрахунок тарифів'!$P$7,0)</f>
        <v>0</v>
      </c>
      <c r="BC445" s="167">
        <f>IFERROR((BA445/SUM('4_Структура пл.соб.'!$F$4:$F$6))*100,0)</f>
        <v>0</v>
      </c>
      <c r="BD445" s="167">
        <f t="shared" si="151"/>
        <v>0</v>
      </c>
      <c r="BE445" s="167">
        <f t="shared" si="152"/>
        <v>0</v>
      </c>
      <c r="BF445" s="203"/>
      <c r="BG445" s="203"/>
    </row>
    <row r="446" spans="1:59" s="118" customFormat="1" x14ac:dyDescent="0.25">
      <c r="A446" s="128" t="str">
        <f>IF(ISBLANK(B446),"",COUNTA($B$11:B446))</f>
        <v/>
      </c>
      <c r="B446" s="200"/>
      <c r="C446" s="150">
        <f t="shared" si="142"/>
        <v>0</v>
      </c>
      <c r="D446" s="151">
        <f t="shared" si="143"/>
        <v>0</v>
      </c>
      <c r="E446" s="199"/>
      <c r="F446" s="199"/>
      <c r="G446" s="151">
        <f t="shared" si="144"/>
        <v>0</v>
      </c>
      <c r="H446" s="199"/>
      <c r="I446" s="199"/>
      <c r="J446" s="199"/>
      <c r="K446" s="151">
        <f t="shared" si="153"/>
        <v>0</v>
      </c>
      <c r="L446" s="199"/>
      <c r="M446" s="199"/>
      <c r="N446" s="152" t="str">
        <f t="shared" si="145"/>
        <v/>
      </c>
      <c r="O446" s="150">
        <f t="shared" si="146"/>
        <v>0</v>
      </c>
      <c r="P446" s="151">
        <f t="shared" si="147"/>
        <v>0</v>
      </c>
      <c r="Q446" s="199"/>
      <c r="R446" s="199"/>
      <c r="S446" s="151">
        <f t="shared" si="148"/>
        <v>0</v>
      </c>
      <c r="T446" s="199"/>
      <c r="U446" s="199"/>
      <c r="V446" s="199"/>
      <c r="W446" s="151">
        <f t="shared" si="139"/>
        <v>0</v>
      </c>
      <c r="X446" s="199"/>
      <c r="Y446" s="199"/>
      <c r="Z446" s="152" t="str">
        <f t="shared" si="149"/>
        <v/>
      </c>
      <c r="AA446" s="150">
        <f t="shared" si="154"/>
        <v>0</v>
      </c>
      <c r="AB446" s="151">
        <f t="shared" si="155"/>
        <v>0</v>
      </c>
      <c r="AC446" s="199"/>
      <c r="AD446" s="199"/>
      <c r="AE446" s="151">
        <f t="shared" si="156"/>
        <v>0</v>
      </c>
      <c r="AF446" s="202"/>
      <c r="AG446" s="333"/>
      <c r="AH446" s="202"/>
      <c r="AI446" s="333"/>
      <c r="AJ446" s="202"/>
      <c r="AK446" s="333"/>
      <c r="AL446" s="151">
        <f t="shared" si="157"/>
        <v>0</v>
      </c>
      <c r="AM446" s="199"/>
      <c r="AN446" s="199"/>
      <c r="AO446" s="167">
        <f t="shared" si="140"/>
        <v>0</v>
      </c>
      <c r="AP446" s="167">
        <f t="shared" si="141"/>
        <v>0</v>
      </c>
      <c r="AQ446" s="152" t="str">
        <f t="shared" si="137"/>
        <v/>
      </c>
      <c r="AR446" s="207">
        <f t="shared" si="138"/>
        <v>0</v>
      </c>
      <c r="AS446" s="167">
        <f t="shared" si="150"/>
        <v>0</v>
      </c>
      <c r="AT446" s="167">
        <f>IFERROR((AR446/SUM('4_Структура пл.соб.'!$F$4:$F$6))*100,0)</f>
        <v>0</v>
      </c>
      <c r="AU446" s="207">
        <f>IFERROR(AF446+(SUM($AC446:$AD446)/100*($AE$14/$AB$14*100))/'4_Структура пл.соб.'!$B$7*'4_Структура пл.соб.'!$B$4,0)</f>
        <v>0</v>
      </c>
      <c r="AV446" s="167">
        <f>IFERROR(AU446/'5_Розрахунок тарифів'!$H$7,0)</f>
        <v>0</v>
      </c>
      <c r="AW446" s="167">
        <f>IFERROR((AU446/SUM('4_Структура пл.соб.'!$F$4:$F$6))*100,0)</f>
        <v>0</v>
      </c>
      <c r="AX446" s="207">
        <f>IFERROR(AH446+(SUM($AC446:$AD446)/100*($AE$14/$AB$14*100))/'4_Структура пл.соб.'!$B$7*'4_Структура пл.соб.'!$B$5,0)</f>
        <v>0</v>
      </c>
      <c r="AY446" s="167">
        <f>IFERROR(AX446/'5_Розрахунок тарифів'!$L$7,0)</f>
        <v>0</v>
      </c>
      <c r="AZ446" s="167">
        <f>IFERROR((AX446/SUM('4_Структура пл.соб.'!$F$4:$F$6))*100,0)</f>
        <v>0</v>
      </c>
      <c r="BA446" s="207">
        <f>IFERROR(AJ446+(SUM($AC446:$AD446)/100*($AE$14/$AB$14*100))/'4_Структура пл.соб.'!$B$7*'4_Структура пл.соб.'!$B$6,0)</f>
        <v>0</v>
      </c>
      <c r="BB446" s="167">
        <f>IFERROR(BA446/'5_Розрахунок тарифів'!$P$7,0)</f>
        <v>0</v>
      </c>
      <c r="BC446" s="167">
        <f>IFERROR((BA446/SUM('4_Структура пл.соб.'!$F$4:$F$6))*100,0)</f>
        <v>0</v>
      </c>
      <c r="BD446" s="167">
        <f t="shared" si="151"/>
        <v>0</v>
      </c>
      <c r="BE446" s="167">
        <f t="shared" si="152"/>
        <v>0</v>
      </c>
      <c r="BF446" s="203"/>
      <c r="BG446" s="203"/>
    </row>
    <row r="447" spans="1:59" s="118" customFormat="1" x14ac:dyDescent="0.25">
      <c r="A447" s="128" t="str">
        <f>IF(ISBLANK(B447),"",COUNTA($B$11:B447))</f>
        <v/>
      </c>
      <c r="B447" s="200"/>
      <c r="C447" s="150">
        <f t="shared" si="142"/>
        <v>0</v>
      </c>
      <c r="D447" s="151">
        <f t="shared" si="143"/>
        <v>0</v>
      </c>
      <c r="E447" s="199"/>
      <c r="F447" s="199"/>
      <c r="G447" s="151">
        <f t="shared" si="144"/>
        <v>0</v>
      </c>
      <c r="H447" s="199"/>
      <c r="I447" s="199"/>
      <c r="J447" s="199"/>
      <c r="K447" s="151">
        <f t="shared" si="153"/>
        <v>0</v>
      </c>
      <c r="L447" s="199"/>
      <c r="M447" s="199"/>
      <c r="N447" s="152" t="str">
        <f t="shared" si="145"/>
        <v/>
      </c>
      <c r="O447" s="150">
        <f t="shared" si="146"/>
        <v>0</v>
      </c>
      <c r="P447" s="151">
        <f t="shared" si="147"/>
        <v>0</v>
      </c>
      <c r="Q447" s="199"/>
      <c r="R447" s="199"/>
      <c r="S447" s="151">
        <f t="shared" si="148"/>
        <v>0</v>
      </c>
      <c r="T447" s="199"/>
      <c r="U447" s="199"/>
      <c r="V447" s="199"/>
      <c r="W447" s="151">
        <f t="shared" si="139"/>
        <v>0</v>
      </c>
      <c r="X447" s="199"/>
      <c r="Y447" s="199"/>
      <c r="Z447" s="152" t="str">
        <f t="shared" si="149"/>
        <v/>
      </c>
      <c r="AA447" s="150">
        <f t="shared" si="154"/>
        <v>0</v>
      </c>
      <c r="AB447" s="151">
        <f t="shared" si="155"/>
        <v>0</v>
      </c>
      <c r="AC447" s="199"/>
      <c r="AD447" s="199"/>
      <c r="AE447" s="151">
        <f t="shared" si="156"/>
        <v>0</v>
      </c>
      <c r="AF447" s="202"/>
      <c r="AG447" s="333"/>
      <c r="AH447" s="202"/>
      <c r="AI447" s="333"/>
      <c r="AJ447" s="202"/>
      <c r="AK447" s="333"/>
      <c r="AL447" s="151">
        <f t="shared" si="157"/>
        <v>0</v>
      </c>
      <c r="AM447" s="199"/>
      <c r="AN447" s="199"/>
      <c r="AO447" s="167">
        <f t="shared" si="140"/>
        <v>0</v>
      </c>
      <c r="AP447" s="167">
        <f t="shared" si="141"/>
        <v>0</v>
      </c>
      <c r="AQ447" s="152" t="str">
        <f t="shared" si="137"/>
        <v/>
      </c>
      <c r="AR447" s="207">
        <f t="shared" si="138"/>
        <v>0</v>
      </c>
      <c r="AS447" s="167">
        <f t="shared" si="150"/>
        <v>0</v>
      </c>
      <c r="AT447" s="167">
        <f>IFERROR((AR447/SUM('4_Структура пл.соб.'!$F$4:$F$6))*100,0)</f>
        <v>0</v>
      </c>
      <c r="AU447" s="207">
        <f>IFERROR(AF447+(SUM($AC447:$AD447)/100*($AE$14/$AB$14*100))/'4_Структура пл.соб.'!$B$7*'4_Структура пл.соб.'!$B$4,0)</f>
        <v>0</v>
      </c>
      <c r="AV447" s="167">
        <f>IFERROR(AU447/'5_Розрахунок тарифів'!$H$7,0)</f>
        <v>0</v>
      </c>
      <c r="AW447" s="167">
        <f>IFERROR((AU447/SUM('4_Структура пл.соб.'!$F$4:$F$6))*100,0)</f>
        <v>0</v>
      </c>
      <c r="AX447" s="207">
        <f>IFERROR(AH447+(SUM($AC447:$AD447)/100*($AE$14/$AB$14*100))/'4_Структура пл.соб.'!$B$7*'4_Структура пл.соб.'!$B$5,0)</f>
        <v>0</v>
      </c>
      <c r="AY447" s="167">
        <f>IFERROR(AX447/'5_Розрахунок тарифів'!$L$7,0)</f>
        <v>0</v>
      </c>
      <c r="AZ447" s="167">
        <f>IFERROR((AX447/SUM('4_Структура пл.соб.'!$F$4:$F$6))*100,0)</f>
        <v>0</v>
      </c>
      <c r="BA447" s="207">
        <f>IFERROR(AJ447+(SUM($AC447:$AD447)/100*($AE$14/$AB$14*100))/'4_Структура пл.соб.'!$B$7*'4_Структура пл.соб.'!$B$6,0)</f>
        <v>0</v>
      </c>
      <c r="BB447" s="167">
        <f>IFERROR(BA447/'5_Розрахунок тарифів'!$P$7,0)</f>
        <v>0</v>
      </c>
      <c r="BC447" s="167">
        <f>IFERROR((BA447/SUM('4_Структура пл.соб.'!$F$4:$F$6))*100,0)</f>
        <v>0</v>
      </c>
      <c r="BD447" s="167">
        <f t="shared" si="151"/>
        <v>0</v>
      </c>
      <c r="BE447" s="167">
        <f t="shared" si="152"/>
        <v>0</v>
      </c>
      <c r="BF447" s="203"/>
      <c r="BG447" s="203"/>
    </row>
    <row r="448" spans="1:59" s="118" customFormat="1" x14ac:dyDescent="0.25">
      <c r="A448" s="128" t="str">
        <f>IF(ISBLANK(B448),"",COUNTA($B$11:B448))</f>
        <v/>
      </c>
      <c r="B448" s="200"/>
      <c r="C448" s="150">
        <f t="shared" si="142"/>
        <v>0</v>
      </c>
      <c r="D448" s="151">
        <f t="shared" si="143"/>
        <v>0</v>
      </c>
      <c r="E448" s="199"/>
      <c r="F448" s="199"/>
      <c r="G448" s="151">
        <f t="shared" si="144"/>
        <v>0</v>
      </c>
      <c r="H448" s="199"/>
      <c r="I448" s="199"/>
      <c r="J448" s="199"/>
      <c r="K448" s="151">
        <f t="shared" si="153"/>
        <v>0</v>
      </c>
      <c r="L448" s="199"/>
      <c r="M448" s="199"/>
      <c r="N448" s="152" t="str">
        <f t="shared" si="145"/>
        <v/>
      </c>
      <c r="O448" s="150">
        <f t="shared" si="146"/>
        <v>0</v>
      </c>
      <c r="P448" s="151">
        <f t="shared" si="147"/>
        <v>0</v>
      </c>
      <c r="Q448" s="199"/>
      <c r="R448" s="199"/>
      <c r="S448" s="151">
        <f t="shared" si="148"/>
        <v>0</v>
      </c>
      <c r="T448" s="199"/>
      <c r="U448" s="199"/>
      <c r="V448" s="199"/>
      <c r="W448" s="151">
        <f t="shared" si="139"/>
        <v>0</v>
      </c>
      <c r="X448" s="199"/>
      <c r="Y448" s="199"/>
      <c r="Z448" s="152" t="str">
        <f t="shared" si="149"/>
        <v/>
      </c>
      <c r="AA448" s="150">
        <f t="shared" si="154"/>
        <v>0</v>
      </c>
      <c r="AB448" s="151">
        <f t="shared" si="155"/>
        <v>0</v>
      </c>
      <c r="AC448" s="199"/>
      <c r="AD448" s="199"/>
      <c r="AE448" s="151">
        <f t="shared" si="156"/>
        <v>0</v>
      </c>
      <c r="AF448" s="202"/>
      <c r="AG448" s="333"/>
      <c r="AH448" s="202"/>
      <c r="AI448" s="333"/>
      <c r="AJ448" s="202"/>
      <c r="AK448" s="333"/>
      <c r="AL448" s="151">
        <f t="shared" si="157"/>
        <v>0</v>
      </c>
      <c r="AM448" s="199"/>
      <c r="AN448" s="199"/>
      <c r="AO448" s="167">
        <f t="shared" si="140"/>
        <v>0</v>
      </c>
      <c r="AP448" s="167">
        <f t="shared" si="141"/>
        <v>0</v>
      </c>
      <c r="AQ448" s="152" t="str">
        <f t="shared" si="137"/>
        <v/>
      </c>
      <c r="AR448" s="207">
        <f t="shared" si="138"/>
        <v>0</v>
      </c>
      <c r="AS448" s="167">
        <f t="shared" si="150"/>
        <v>0</v>
      </c>
      <c r="AT448" s="167">
        <f>IFERROR((AR448/SUM('4_Структура пл.соб.'!$F$4:$F$6))*100,0)</f>
        <v>0</v>
      </c>
      <c r="AU448" s="207">
        <f>IFERROR(AF448+(SUM($AC448:$AD448)/100*($AE$14/$AB$14*100))/'4_Структура пл.соб.'!$B$7*'4_Структура пл.соб.'!$B$4,0)</f>
        <v>0</v>
      </c>
      <c r="AV448" s="167">
        <f>IFERROR(AU448/'5_Розрахунок тарифів'!$H$7,0)</f>
        <v>0</v>
      </c>
      <c r="AW448" s="167">
        <f>IFERROR((AU448/SUM('4_Структура пл.соб.'!$F$4:$F$6))*100,0)</f>
        <v>0</v>
      </c>
      <c r="AX448" s="207">
        <f>IFERROR(AH448+(SUM($AC448:$AD448)/100*($AE$14/$AB$14*100))/'4_Структура пл.соб.'!$B$7*'4_Структура пл.соб.'!$B$5,0)</f>
        <v>0</v>
      </c>
      <c r="AY448" s="167">
        <f>IFERROR(AX448/'5_Розрахунок тарифів'!$L$7,0)</f>
        <v>0</v>
      </c>
      <c r="AZ448" s="167">
        <f>IFERROR((AX448/SUM('4_Структура пл.соб.'!$F$4:$F$6))*100,0)</f>
        <v>0</v>
      </c>
      <c r="BA448" s="207">
        <f>IFERROR(AJ448+(SUM($AC448:$AD448)/100*($AE$14/$AB$14*100))/'4_Структура пл.соб.'!$B$7*'4_Структура пл.соб.'!$B$6,0)</f>
        <v>0</v>
      </c>
      <c r="BB448" s="167">
        <f>IFERROR(BA448/'5_Розрахунок тарифів'!$P$7,0)</f>
        <v>0</v>
      </c>
      <c r="BC448" s="167">
        <f>IFERROR((BA448/SUM('4_Структура пл.соб.'!$F$4:$F$6))*100,0)</f>
        <v>0</v>
      </c>
      <c r="BD448" s="167">
        <f t="shared" si="151"/>
        <v>0</v>
      </c>
      <c r="BE448" s="167">
        <f t="shared" si="152"/>
        <v>0</v>
      </c>
      <c r="BF448" s="203"/>
      <c r="BG448" s="203"/>
    </row>
    <row r="449" spans="1:59" s="118" customFormat="1" x14ac:dyDescent="0.25">
      <c r="A449" s="128" t="str">
        <f>IF(ISBLANK(B449),"",COUNTA($B$11:B449))</f>
        <v/>
      </c>
      <c r="B449" s="200"/>
      <c r="C449" s="150">
        <f t="shared" si="142"/>
        <v>0</v>
      </c>
      <c r="D449" s="151">
        <f t="shared" si="143"/>
        <v>0</v>
      </c>
      <c r="E449" s="199"/>
      <c r="F449" s="199"/>
      <c r="G449" s="151">
        <f t="shared" si="144"/>
        <v>0</v>
      </c>
      <c r="H449" s="199"/>
      <c r="I449" s="199"/>
      <c r="J449" s="199"/>
      <c r="K449" s="151">
        <f t="shared" si="153"/>
        <v>0</v>
      </c>
      <c r="L449" s="199"/>
      <c r="M449" s="199"/>
      <c r="N449" s="152" t="str">
        <f t="shared" si="145"/>
        <v/>
      </c>
      <c r="O449" s="150">
        <f t="shared" si="146"/>
        <v>0</v>
      </c>
      <c r="P449" s="151">
        <f t="shared" si="147"/>
        <v>0</v>
      </c>
      <c r="Q449" s="199"/>
      <c r="R449" s="199"/>
      <c r="S449" s="151">
        <f t="shared" si="148"/>
        <v>0</v>
      </c>
      <c r="T449" s="199"/>
      <c r="U449" s="199"/>
      <c r="V449" s="199"/>
      <c r="W449" s="151">
        <f t="shared" si="139"/>
        <v>0</v>
      </c>
      <c r="X449" s="199"/>
      <c r="Y449" s="199"/>
      <c r="Z449" s="152" t="str">
        <f t="shared" si="149"/>
        <v/>
      </c>
      <c r="AA449" s="150">
        <f t="shared" si="154"/>
        <v>0</v>
      </c>
      <c r="AB449" s="151">
        <f t="shared" si="155"/>
        <v>0</v>
      </c>
      <c r="AC449" s="199"/>
      <c r="AD449" s="199"/>
      <c r="AE449" s="151">
        <f t="shared" si="156"/>
        <v>0</v>
      </c>
      <c r="AF449" s="202"/>
      <c r="AG449" s="333"/>
      <c r="AH449" s="202"/>
      <c r="AI449" s="333"/>
      <c r="AJ449" s="202"/>
      <c r="AK449" s="333"/>
      <c r="AL449" s="151">
        <f t="shared" si="157"/>
        <v>0</v>
      </c>
      <c r="AM449" s="199"/>
      <c r="AN449" s="199"/>
      <c r="AO449" s="167">
        <f t="shared" si="140"/>
        <v>0</v>
      </c>
      <c r="AP449" s="167">
        <f t="shared" si="141"/>
        <v>0</v>
      </c>
      <c r="AQ449" s="152" t="str">
        <f t="shared" si="137"/>
        <v/>
      </c>
      <c r="AR449" s="207">
        <f t="shared" si="138"/>
        <v>0</v>
      </c>
      <c r="AS449" s="167">
        <f t="shared" si="150"/>
        <v>0</v>
      </c>
      <c r="AT449" s="167">
        <f>IFERROR((AR449/SUM('4_Структура пл.соб.'!$F$4:$F$6))*100,0)</f>
        <v>0</v>
      </c>
      <c r="AU449" s="207">
        <f>IFERROR(AF449+(SUM($AC449:$AD449)/100*($AE$14/$AB$14*100))/'4_Структура пл.соб.'!$B$7*'4_Структура пл.соб.'!$B$4,0)</f>
        <v>0</v>
      </c>
      <c r="AV449" s="167">
        <f>IFERROR(AU449/'5_Розрахунок тарифів'!$H$7,0)</f>
        <v>0</v>
      </c>
      <c r="AW449" s="167">
        <f>IFERROR((AU449/SUM('4_Структура пл.соб.'!$F$4:$F$6))*100,0)</f>
        <v>0</v>
      </c>
      <c r="AX449" s="207">
        <f>IFERROR(AH449+(SUM($AC449:$AD449)/100*($AE$14/$AB$14*100))/'4_Структура пл.соб.'!$B$7*'4_Структура пл.соб.'!$B$5,0)</f>
        <v>0</v>
      </c>
      <c r="AY449" s="167">
        <f>IFERROR(AX449/'5_Розрахунок тарифів'!$L$7,0)</f>
        <v>0</v>
      </c>
      <c r="AZ449" s="167">
        <f>IFERROR((AX449/SUM('4_Структура пл.соб.'!$F$4:$F$6))*100,0)</f>
        <v>0</v>
      </c>
      <c r="BA449" s="207">
        <f>IFERROR(AJ449+(SUM($AC449:$AD449)/100*($AE$14/$AB$14*100))/'4_Структура пл.соб.'!$B$7*'4_Структура пл.соб.'!$B$6,0)</f>
        <v>0</v>
      </c>
      <c r="BB449" s="167">
        <f>IFERROR(BA449/'5_Розрахунок тарифів'!$P$7,0)</f>
        <v>0</v>
      </c>
      <c r="BC449" s="167">
        <f>IFERROR((BA449/SUM('4_Структура пл.соб.'!$F$4:$F$6))*100,0)</f>
        <v>0</v>
      </c>
      <c r="BD449" s="167">
        <f t="shared" si="151"/>
        <v>0</v>
      </c>
      <c r="BE449" s="167">
        <f t="shared" si="152"/>
        <v>0</v>
      </c>
      <c r="BF449" s="203"/>
      <c r="BG449" s="203"/>
    </row>
    <row r="450" spans="1:59" s="118" customFormat="1" x14ac:dyDescent="0.25">
      <c r="A450" s="128" t="str">
        <f>IF(ISBLANK(B450),"",COUNTA($B$11:B450))</f>
        <v/>
      </c>
      <c r="B450" s="200"/>
      <c r="C450" s="150">
        <f t="shared" si="142"/>
        <v>0</v>
      </c>
      <c r="D450" s="151">
        <f t="shared" si="143"/>
        <v>0</v>
      </c>
      <c r="E450" s="199"/>
      <c r="F450" s="199"/>
      <c r="G450" s="151">
        <f t="shared" si="144"/>
        <v>0</v>
      </c>
      <c r="H450" s="199"/>
      <c r="I450" s="199"/>
      <c r="J450" s="199"/>
      <c r="K450" s="151">
        <f t="shared" si="153"/>
        <v>0</v>
      </c>
      <c r="L450" s="199"/>
      <c r="M450" s="199"/>
      <c r="N450" s="152" t="str">
        <f t="shared" si="145"/>
        <v/>
      </c>
      <c r="O450" s="150">
        <f t="shared" si="146"/>
        <v>0</v>
      </c>
      <c r="P450" s="151">
        <f t="shared" si="147"/>
        <v>0</v>
      </c>
      <c r="Q450" s="199"/>
      <c r="R450" s="199"/>
      <c r="S450" s="151">
        <f t="shared" si="148"/>
        <v>0</v>
      </c>
      <c r="T450" s="199"/>
      <c r="U450" s="199"/>
      <c r="V450" s="199"/>
      <c r="W450" s="151">
        <f t="shared" si="139"/>
        <v>0</v>
      </c>
      <c r="X450" s="199"/>
      <c r="Y450" s="199"/>
      <c r="Z450" s="152" t="str">
        <f t="shared" si="149"/>
        <v/>
      </c>
      <c r="AA450" s="150">
        <f t="shared" si="154"/>
        <v>0</v>
      </c>
      <c r="AB450" s="151">
        <f t="shared" si="155"/>
        <v>0</v>
      </c>
      <c r="AC450" s="199"/>
      <c r="AD450" s="199"/>
      <c r="AE450" s="151">
        <f t="shared" si="156"/>
        <v>0</v>
      </c>
      <c r="AF450" s="202"/>
      <c r="AG450" s="333"/>
      <c r="AH450" s="202"/>
      <c r="AI450" s="333"/>
      <c r="AJ450" s="202"/>
      <c r="AK450" s="333"/>
      <c r="AL450" s="151">
        <f t="shared" si="157"/>
        <v>0</v>
      </c>
      <c r="AM450" s="199"/>
      <c r="AN450" s="199"/>
      <c r="AO450" s="167">
        <f t="shared" si="140"/>
        <v>0</v>
      </c>
      <c r="AP450" s="167">
        <f t="shared" si="141"/>
        <v>0</v>
      </c>
      <c r="AQ450" s="152" t="str">
        <f t="shared" si="137"/>
        <v/>
      </c>
      <c r="AR450" s="207">
        <f t="shared" si="138"/>
        <v>0</v>
      </c>
      <c r="AS450" s="167">
        <f t="shared" si="150"/>
        <v>0</v>
      </c>
      <c r="AT450" s="167">
        <f>IFERROR((AR450/SUM('4_Структура пл.соб.'!$F$4:$F$6))*100,0)</f>
        <v>0</v>
      </c>
      <c r="AU450" s="207">
        <f>IFERROR(AF450+(SUM($AC450:$AD450)/100*($AE$14/$AB$14*100))/'4_Структура пл.соб.'!$B$7*'4_Структура пл.соб.'!$B$4,0)</f>
        <v>0</v>
      </c>
      <c r="AV450" s="167">
        <f>IFERROR(AU450/'5_Розрахунок тарифів'!$H$7,0)</f>
        <v>0</v>
      </c>
      <c r="AW450" s="167">
        <f>IFERROR((AU450/SUM('4_Структура пл.соб.'!$F$4:$F$6))*100,0)</f>
        <v>0</v>
      </c>
      <c r="AX450" s="207">
        <f>IFERROR(AH450+(SUM($AC450:$AD450)/100*($AE$14/$AB$14*100))/'4_Структура пл.соб.'!$B$7*'4_Структура пл.соб.'!$B$5,0)</f>
        <v>0</v>
      </c>
      <c r="AY450" s="167">
        <f>IFERROR(AX450/'5_Розрахунок тарифів'!$L$7,0)</f>
        <v>0</v>
      </c>
      <c r="AZ450" s="167">
        <f>IFERROR((AX450/SUM('4_Структура пл.соб.'!$F$4:$F$6))*100,0)</f>
        <v>0</v>
      </c>
      <c r="BA450" s="207">
        <f>IFERROR(AJ450+(SUM($AC450:$AD450)/100*($AE$14/$AB$14*100))/'4_Структура пл.соб.'!$B$7*'4_Структура пл.соб.'!$B$6,0)</f>
        <v>0</v>
      </c>
      <c r="BB450" s="167">
        <f>IFERROR(BA450/'5_Розрахунок тарифів'!$P$7,0)</f>
        <v>0</v>
      </c>
      <c r="BC450" s="167">
        <f>IFERROR((BA450/SUM('4_Структура пл.соб.'!$F$4:$F$6))*100,0)</f>
        <v>0</v>
      </c>
      <c r="BD450" s="167">
        <f t="shared" si="151"/>
        <v>0</v>
      </c>
      <c r="BE450" s="167">
        <f t="shared" si="152"/>
        <v>0</v>
      </c>
      <c r="BF450" s="203"/>
      <c r="BG450" s="203"/>
    </row>
    <row r="451" spans="1:59" s="118" customFormat="1" x14ac:dyDescent="0.25">
      <c r="A451" s="128" t="str">
        <f>IF(ISBLANK(B451),"",COUNTA($B$11:B451))</f>
        <v/>
      </c>
      <c r="B451" s="200"/>
      <c r="C451" s="150">
        <f t="shared" si="142"/>
        <v>0</v>
      </c>
      <c r="D451" s="151">
        <f t="shared" si="143"/>
        <v>0</v>
      </c>
      <c r="E451" s="199"/>
      <c r="F451" s="199"/>
      <c r="G451" s="151">
        <f t="shared" si="144"/>
        <v>0</v>
      </c>
      <c r="H451" s="199"/>
      <c r="I451" s="199"/>
      <c r="J451" s="199"/>
      <c r="K451" s="151">
        <f t="shared" si="153"/>
        <v>0</v>
      </c>
      <c r="L451" s="199"/>
      <c r="M451" s="199"/>
      <c r="N451" s="152" t="str">
        <f t="shared" si="145"/>
        <v/>
      </c>
      <c r="O451" s="150">
        <f t="shared" si="146"/>
        <v>0</v>
      </c>
      <c r="P451" s="151">
        <f t="shared" si="147"/>
        <v>0</v>
      </c>
      <c r="Q451" s="199"/>
      <c r="R451" s="199"/>
      <c r="S451" s="151">
        <f t="shared" si="148"/>
        <v>0</v>
      </c>
      <c r="T451" s="199"/>
      <c r="U451" s="199"/>
      <c r="V451" s="199"/>
      <c r="W451" s="151">
        <f t="shared" si="139"/>
        <v>0</v>
      </c>
      <c r="X451" s="199"/>
      <c r="Y451" s="199"/>
      <c r="Z451" s="152" t="str">
        <f t="shared" si="149"/>
        <v/>
      </c>
      <c r="AA451" s="150">
        <f t="shared" si="154"/>
        <v>0</v>
      </c>
      <c r="AB451" s="151">
        <f t="shared" si="155"/>
        <v>0</v>
      </c>
      <c r="AC451" s="199"/>
      <c r="AD451" s="199"/>
      <c r="AE451" s="151">
        <f t="shared" si="156"/>
        <v>0</v>
      </c>
      <c r="AF451" s="202"/>
      <c r="AG451" s="333"/>
      <c r="AH451" s="202"/>
      <c r="AI451" s="333"/>
      <c r="AJ451" s="202"/>
      <c r="AK451" s="333"/>
      <c r="AL451" s="151">
        <f t="shared" si="157"/>
        <v>0</v>
      </c>
      <c r="AM451" s="199"/>
      <c r="AN451" s="199"/>
      <c r="AO451" s="167">
        <f t="shared" si="140"/>
        <v>0</v>
      </c>
      <c r="AP451" s="167">
        <f t="shared" si="141"/>
        <v>0</v>
      </c>
      <c r="AQ451" s="152" t="str">
        <f t="shared" si="137"/>
        <v/>
      </c>
      <c r="AR451" s="207">
        <f t="shared" si="138"/>
        <v>0</v>
      </c>
      <c r="AS451" s="167">
        <f t="shared" si="150"/>
        <v>0</v>
      </c>
      <c r="AT451" s="167">
        <f>IFERROR((AR451/SUM('4_Структура пл.соб.'!$F$4:$F$6))*100,0)</f>
        <v>0</v>
      </c>
      <c r="AU451" s="207">
        <f>IFERROR(AF451+(SUM($AC451:$AD451)/100*($AE$14/$AB$14*100))/'4_Структура пл.соб.'!$B$7*'4_Структура пл.соб.'!$B$4,0)</f>
        <v>0</v>
      </c>
      <c r="AV451" s="167">
        <f>IFERROR(AU451/'5_Розрахунок тарифів'!$H$7,0)</f>
        <v>0</v>
      </c>
      <c r="AW451" s="167">
        <f>IFERROR((AU451/SUM('4_Структура пл.соб.'!$F$4:$F$6))*100,0)</f>
        <v>0</v>
      </c>
      <c r="AX451" s="207">
        <f>IFERROR(AH451+(SUM($AC451:$AD451)/100*($AE$14/$AB$14*100))/'4_Структура пл.соб.'!$B$7*'4_Структура пл.соб.'!$B$5,0)</f>
        <v>0</v>
      </c>
      <c r="AY451" s="167">
        <f>IFERROR(AX451/'5_Розрахунок тарифів'!$L$7,0)</f>
        <v>0</v>
      </c>
      <c r="AZ451" s="167">
        <f>IFERROR((AX451/SUM('4_Структура пл.соб.'!$F$4:$F$6))*100,0)</f>
        <v>0</v>
      </c>
      <c r="BA451" s="207">
        <f>IFERROR(AJ451+(SUM($AC451:$AD451)/100*($AE$14/$AB$14*100))/'4_Структура пл.соб.'!$B$7*'4_Структура пл.соб.'!$B$6,0)</f>
        <v>0</v>
      </c>
      <c r="BB451" s="167">
        <f>IFERROR(BA451/'5_Розрахунок тарифів'!$P$7,0)</f>
        <v>0</v>
      </c>
      <c r="BC451" s="167">
        <f>IFERROR((BA451/SUM('4_Структура пл.соб.'!$F$4:$F$6))*100,0)</f>
        <v>0</v>
      </c>
      <c r="BD451" s="167">
        <f t="shared" si="151"/>
        <v>0</v>
      </c>
      <c r="BE451" s="167">
        <f t="shared" si="152"/>
        <v>0</v>
      </c>
      <c r="BF451" s="203"/>
      <c r="BG451" s="203"/>
    </row>
    <row r="452" spans="1:59" s="118" customFormat="1" x14ac:dyDescent="0.25">
      <c r="A452" s="128" t="str">
        <f>IF(ISBLANK(B452),"",COUNTA($B$11:B452))</f>
        <v/>
      </c>
      <c r="B452" s="200"/>
      <c r="C452" s="150">
        <f t="shared" si="142"/>
        <v>0</v>
      </c>
      <c r="D452" s="151">
        <f t="shared" si="143"/>
        <v>0</v>
      </c>
      <c r="E452" s="199"/>
      <c r="F452" s="199"/>
      <c r="G452" s="151">
        <f t="shared" si="144"/>
        <v>0</v>
      </c>
      <c r="H452" s="199"/>
      <c r="I452" s="199"/>
      <c r="J452" s="199"/>
      <c r="K452" s="151">
        <f t="shared" si="153"/>
        <v>0</v>
      </c>
      <c r="L452" s="199"/>
      <c r="M452" s="199"/>
      <c r="N452" s="152" t="str">
        <f t="shared" si="145"/>
        <v/>
      </c>
      <c r="O452" s="150">
        <f t="shared" si="146"/>
        <v>0</v>
      </c>
      <c r="P452" s="151">
        <f t="shared" si="147"/>
        <v>0</v>
      </c>
      <c r="Q452" s="199"/>
      <c r="R452" s="199"/>
      <c r="S452" s="151">
        <f t="shared" si="148"/>
        <v>0</v>
      </c>
      <c r="T452" s="199"/>
      <c r="U452" s="199"/>
      <c r="V452" s="199"/>
      <c r="W452" s="151">
        <f t="shared" si="139"/>
        <v>0</v>
      </c>
      <c r="X452" s="199"/>
      <c r="Y452" s="199"/>
      <c r="Z452" s="152" t="str">
        <f t="shared" si="149"/>
        <v/>
      </c>
      <c r="AA452" s="150">
        <f t="shared" si="154"/>
        <v>0</v>
      </c>
      <c r="AB452" s="151">
        <f t="shared" si="155"/>
        <v>0</v>
      </c>
      <c r="AC452" s="199"/>
      <c r="AD452" s="199"/>
      <c r="AE452" s="151">
        <f t="shared" si="156"/>
        <v>0</v>
      </c>
      <c r="AF452" s="202"/>
      <c r="AG452" s="333"/>
      <c r="AH452" s="202"/>
      <c r="AI452" s="333"/>
      <c r="AJ452" s="202"/>
      <c r="AK452" s="333"/>
      <c r="AL452" s="151">
        <f t="shared" si="157"/>
        <v>0</v>
      </c>
      <c r="AM452" s="199"/>
      <c r="AN452" s="199"/>
      <c r="AO452" s="167">
        <f t="shared" si="140"/>
        <v>0</v>
      </c>
      <c r="AP452" s="167">
        <f t="shared" si="141"/>
        <v>0</v>
      </c>
      <c r="AQ452" s="152" t="str">
        <f t="shared" si="137"/>
        <v/>
      </c>
      <c r="AR452" s="207">
        <f t="shared" si="138"/>
        <v>0</v>
      </c>
      <c r="AS452" s="167">
        <f t="shared" si="150"/>
        <v>0</v>
      </c>
      <c r="AT452" s="167">
        <f>IFERROR((AR452/SUM('4_Структура пл.соб.'!$F$4:$F$6))*100,0)</f>
        <v>0</v>
      </c>
      <c r="AU452" s="207">
        <f>IFERROR(AF452+(SUM($AC452:$AD452)/100*($AE$14/$AB$14*100))/'4_Структура пл.соб.'!$B$7*'4_Структура пл.соб.'!$B$4,0)</f>
        <v>0</v>
      </c>
      <c r="AV452" s="167">
        <f>IFERROR(AU452/'5_Розрахунок тарифів'!$H$7,0)</f>
        <v>0</v>
      </c>
      <c r="AW452" s="167">
        <f>IFERROR((AU452/SUM('4_Структура пл.соб.'!$F$4:$F$6))*100,0)</f>
        <v>0</v>
      </c>
      <c r="AX452" s="207">
        <f>IFERROR(AH452+(SUM($AC452:$AD452)/100*($AE$14/$AB$14*100))/'4_Структура пл.соб.'!$B$7*'4_Структура пл.соб.'!$B$5,0)</f>
        <v>0</v>
      </c>
      <c r="AY452" s="167">
        <f>IFERROR(AX452/'5_Розрахунок тарифів'!$L$7,0)</f>
        <v>0</v>
      </c>
      <c r="AZ452" s="167">
        <f>IFERROR((AX452/SUM('4_Структура пл.соб.'!$F$4:$F$6))*100,0)</f>
        <v>0</v>
      </c>
      <c r="BA452" s="207">
        <f>IFERROR(AJ452+(SUM($AC452:$AD452)/100*($AE$14/$AB$14*100))/'4_Структура пл.соб.'!$B$7*'4_Структура пл.соб.'!$B$6,0)</f>
        <v>0</v>
      </c>
      <c r="BB452" s="167">
        <f>IFERROR(BA452/'5_Розрахунок тарифів'!$P$7,0)</f>
        <v>0</v>
      </c>
      <c r="BC452" s="167">
        <f>IFERROR((BA452/SUM('4_Структура пл.соб.'!$F$4:$F$6))*100,0)</f>
        <v>0</v>
      </c>
      <c r="BD452" s="167">
        <f t="shared" si="151"/>
        <v>0</v>
      </c>
      <c r="BE452" s="167">
        <f t="shared" si="152"/>
        <v>0</v>
      </c>
      <c r="BF452" s="203"/>
      <c r="BG452" s="203"/>
    </row>
    <row r="453" spans="1:59" s="118" customFormat="1" x14ac:dyDescent="0.25">
      <c r="A453" s="128" t="str">
        <f>IF(ISBLANK(B453),"",COUNTA($B$11:B453))</f>
        <v/>
      </c>
      <c r="B453" s="200"/>
      <c r="C453" s="150">
        <f t="shared" si="142"/>
        <v>0</v>
      </c>
      <c r="D453" s="151">
        <f t="shared" si="143"/>
        <v>0</v>
      </c>
      <c r="E453" s="199"/>
      <c r="F453" s="199"/>
      <c r="G453" s="151">
        <f t="shared" si="144"/>
        <v>0</v>
      </c>
      <c r="H453" s="199"/>
      <c r="I453" s="199"/>
      <c r="J453" s="199"/>
      <c r="K453" s="151">
        <f t="shared" si="153"/>
        <v>0</v>
      </c>
      <c r="L453" s="199"/>
      <c r="M453" s="199"/>
      <c r="N453" s="152" t="str">
        <f t="shared" si="145"/>
        <v/>
      </c>
      <c r="O453" s="150">
        <f t="shared" si="146"/>
        <v>0</v>
      </c>
      <c r="P453" s="151">
        <f t="shared" si="147"/>
        <v>0</v>
      </c>
      <c r="Q453" s="199"/>
      <c r="R453" s="199"/>
      <c r="S453" s="151">
        <f t="shared" si="148"/>
        <v>0</v>
      </c>
      <c r="T453" s="199"/>
      <c r="U453" s="199"/>
      <c r="V453" s="199"/>
      <c r="W453" s="151">
        <f t="shared" si="139"/>
        <v>0</v>
      </c>
      <c r="X453" s="199"/>
      <c r="Y453" s="199"/>
      <c r="Z453" s="152" t="str">
        <f t="shared" si="149"/>
        <v/>
      </c>
      <c r="AA453" s="150">
        <f t="shared" si="154"/>
        <v>0</v>
      </c>
      <c r="AB453" s="151">
        <f t="shared" si="155"/>
        <v>0</v>
      </c>
      <c r="AC453" s="199"/>
      <c r="AD453" s="199"/>
      <c r="AE453" s="151">
        <f t="shared" si="156"/>
        <v>0</v>
      </c>
      <c r="AF453" s="202"/>
      <c r="AG453" s="333"/>
      <c r="AH453" s="202"/>
      <c r="AI453" s="333"/>
      <c r="AJ453" s="202"/>
      <c r="AK453" s="333"/>
      <c r="AL453" s="151">
        <f t="shared" si="157"/>
        <v>0</v>
      </c>
      <c r="AM453" s="199"/>
      <c r="AN453" s="199"/>
      <c r="AO453" s="167">
        <f t="shared" si="140"/>
        <v>0</v>
      </c>
      <c r="AP453" s="167">
        <f t="shared" si="141"/>
        <v>0</v>
      </c>
      <c r="AQ453" s="152" t="str">
        <f t="shared" si="137"/>
        <v/>
      </c>
      <c r="AR453" s="207">
        <f t="shared" si="138"/>
        <v>0</v>
      </c>
      <c r="AS453" s="167">
        <f t="shared" si="150"/>
        <v>0</v>
      </c>
      <c r="AT453" s="167">
        <f>IFERROR((AR453/SUM('4_Структура пл.соб.'!$F$4:$F$6))*100,0)</f>
        <v>0</v>
      </c>
      <c r="AU453" s="207">
        <f>IFERROR(AF453+(SUM($AC453:$AD453)/100*($AE$14/$AB$14*100))/'4_Структура пл.соб.'!$B$7*'4_Структура пл.соб.'!$B$4,0)</f>
        <v>0</v>
      </c>
      <c r="AV453" s="167">
        <f>IFERROR(AU453/'5_Розрахунок тарифів'!$H$7,0)</f>
        <v>0</v>
      </c>
      <c r="AW453" s="167">
        <f>IFERROR((AU453/SUM('4_Структура пл.соб.'!$F$4:$F$6))*100,0)</f>
        <v>0</v>
      </c>
      <c r="AX453" s="207">
        <f>IFERROR(AH453+(SUM($AC453:$AD453)/100*($AE$14/$AB$14*100))/'4_Структура пл.соб.'!$B$7*'4_Структура пл.соб.'!$B$5,0)</f>
        <v>0</v>
      </c>
      <c r="AY453" s="167">
        <f>IFERROR(AX453/'5_Розрахунок тарифів'!$L$7,0)</f>
        <v>0</v>
      </c>
      <c r="AZ453" s="167">
        <f>IFERROR((AX453/SUM('4_Структура пл.соб.'!$F$4:$F$6))*100,0)</f>
        <v>0</v>
      </c>
      <c r="BA453" s="207">
        <f>IFERROR(AJ453+(SUM($AC453:$AD453)/100*($AE$14/$AB$14*100))/'4_Структура пл.соб.'!$B$7*'4_Структура пл.соб.'!$B$6,0)</f>
        <v>0</v>
      </c>
      <c r="BB453" s="167">
        <f>IFERROR(BA453/'5_Розрахунок тарифів'!$P$7,0)</f>
        <v>0</v>
      </c>
      <c r="BC453" s="167">
        <f>IFERROR((BA453/SUM('4_Структура пл.соб.'!$F$4:$F$6))*100,0)</f>
        <v>0</v>
      </c>
      <c r="BD453" s="167">
        <f t="shared" si="151"/>
        <v>0</v>
      </c>
      <c r="BE453" s="167">
        <f t="shared" si="152"/>
        <v>0</v>
      </c>
      <c r="BF453" s="203"/>
      <c r="BG453" s="203"/>
    </row>
    <row r="454" spans="1:59" s="118" customFormat="1" x14ac:dyDescent="0.25">
      <c r="A454" s="128" t="str">
        <f>IF(ISBLANK(B454),"",COUNTA($B$11:B454))</f>
        <v/>
      </c>
      <c r="B454" s="200"/>
      <c r="C454" s="150">
        <f t="shared" si="142"/>
        <v>0</v>
      </c>
      <c r="D454" s="151">
        <f t="shared" si="143"/>
        <v>0</v>
      </c>
      <c r="E454" s="199"/>
      <c r="F454" s="199"/>
      <c r="G454" s="151">
        <f t="shared" si="144"/>
        <v>0</v>
      </c>
      <c r="H454" s="199"/>
      <c r="I454" s="199"/>
      <c r="J454" s="199"/>
      <c r="K454" s="151">
        <f t="shared" si="153"/>
        <v>0</v>
      </c>
      <c r="L454" s="199"/>
      <c r="M454" s="199"/>
      <c r="N454" s="152" t="str">
        <f t="shared" si="145"/>
        <v/>
      </c>
      <c r="O454" s="150">
        <f t="shared" si="146"/>
        <v>0</v>
      </c>
      <c r="P454" s="151">
        <f t="shared" si="147"/>
        <v>0</v>
      </c>
      <c r="Q454" s="199"/>
      <c r="R454" s="199"/>
      <c r="S454" s="151">
        <f t="shared" si="148"/>
        <v>0</v>
      </c>
      <c r="T454" s="199"/>
      <c r="U454" s="199"/>
      <c r="V454" s="199"/>
      <c r="W454" s="151">
        <f t="shared" si="139"/>
        <v>0</v>
      </c>
      <c r="X454" s="199"/>
      <c r="Y454" s="199"/>
      <c r="Z454" s="152" t="str">
        <f t="shared" si="149"/>
        <v/>
      </c>
      <c r="AA454" s="150">
        <f t="shared" si="154"/>
        <v>0</v>
      </c>
      <c r="AB454" s="151">
        <f t="shared" si="155"/>
        <v>0</v>
      </c>
      <c r="AC454" s="199"/>
      <c r="AD454" s="199"/>
      <c r="AE454" s="151">
        <f t="shared" si="156"/>
        <v>0</v>
      </c>
      <c r="AF454" s="202"/>
      <c r="AG454" s="333"/>
      <c r="AH454" s="202"/>
      <c r="AI454" s="333"/>
      <c r="AJ454" s="202"/>
      <c r="AK454" s="333"/>
      <c r="AL454" s="151">
        <f t="shared" si="157"/>
        <v>0</v>
      </c>
      <c r="AM454" s="199"/>
      <c r="AN454" s="199"/>
      <c r="AO454" s="167">
        <f t="shared" si="140"/>
        <v>0</v>
      </c>
      <c r="AP454" s="167">
        <f t="shared" si="141"/>
        <v>0</v>
      </c>
      <c r="AQ454" s="152" t="str">
        <f t="shared" si="137"/>
        <v/>
      </c>
      <c r="AR454" s="207">
        <f t="shared" si="138"/>
        <v>0</v>
      </c>
      <c r="AS454" s="167">
        <f t="shared" si="150"/>
        <v>0</v>
      </c>
      <c r="AT454" s="167">
        <f>IFERROR((AR454/SUM('4_Структура пл.соб.'!$F$4:$F$6))*100,0)</f>
        <v>0</v>
      </c>
      <c r="AU454" s="207">
        <f>IFERROR(AF454+(SUM($AC454:$AD454)/100*($AE$14/$AB$14*100))/'4_Структура пл.соб.'!$B$7*'4_Структура пл.соб.'!$B$4,0)</f>
        <v>0</v>
      </c>
      <c r="AV454" s="167">
        <f>IFERROR(AU454/'5_Розрахунок тарифів'!$H$7,0)</f>
        <v>0</v>
      </c>
      <c r="AW454" s="167">
        <f>IFERROR((AU454/SUM('4_Структура пл.соб.'!$F$4:$F$6))*100,0)</f>
        <v>0</v>
      </c>
      <c r="AX454" s="207">
        <f>IFERROR(AH454+(SUM($AC454:$AD454)/100*($AE$14/$AB$14*100))/'4_Структура пл.соб.'!$B$7*'4_Структура пл.соб.'!$B$5,0)</f>
        <v>0</v>
      </c>
      <c r="AY454" s="167">
        <f>IFERROR(AX454/'5_Розрахунок тарифів'!$L$7,0)</f>
        <v>0</v>
      </c>
      <c r="AZ454" s="167">
        <f>IFERROR((AX454/SUM('4_Структура пл.соб.'!$F$4:$F$6))*100,0)</f>
        <v>0</v>
      </c>
      <c r="BA454" s="207">
        <f>IFERROR(AJ454+(SUM($AC454:$AD454)/100*($AE$14/$AB$14*100))/'4_Структура пл.соб.'!$B$7*'4_Структура пл.соб.'!$B$6,0)</f>
        <v>0</v>
      </c>
      <c r="BB454" s="167">
        <f>IFERROR(BA454/'5_Розрахунок тарифів'!$P$7,0)</f>
        <v>0</v>
      </c>
      <c r="BC454" s="167">
        <f>IFERROR((BA454/SUM('4_Структура пл.соб.'!$F$4:$F$6))*100,0)</f>
        <v>0</v>
      </c>
      <c r="BD454" s="167">
        <f t="shared" si="151"/>
        <v>0</v>
      </c>
      <c r="BE454" s="167">
        <f t="shared" si="152"/>
        <v>0</v>
      </c>
      <c r="BF454" s="203"/>
      <c r="BG454" s="203"/>
    </row>
    <row r="455" spans="1:59" s="118" customFormat="1" x14ac:dyDescent="0.25">
      <c r="A455" s="128" t="str">
        <f>IF(ISBLANK(B455),"",COUNTA($B$11:B455))</f>
        <v/>
      </c>
      <c r="B455" s="200"/>
      <c r="C455" s="150">
        <f t="shared" si="142"/>
        <v>0</v>
      </c>
      <c r="D455" s="151">
        <f t="shared" si="143"/>
        <v>0</v>
      </c>
      <c r="E455" s="199"/>
      <c r="F455" s="199"/>
      <c r="G455" s="151">
        <f t="shared" si="144"/>
        <v>0</v>
      </c>
      <c r="H455" s="199"/>
      <c r="I455" s="199"/>
      <c r="J455" s="199"/>
      <c r="K455" s="151">
        <f t="shared" si="153"/>
        <v>0</v>
      </c>
      <c r="L455" s="199"/>
      <c r="M455" s="199"/>
      <c r="N455" s="152" t="str">
        <f t="shared" si="145"/>
        <v/>
      </c>
      <c r="O455" s="150">
        <f t="shared" si="146"/>
        <v>0</v>
      </c>
      <c r="P455" s="151">
        <f t="shared" si="147"/>
        <v>0</v>
      </c>
      <c r="Q455" s="199"/>
      <c r="R455" s="199"/>
      <c r="S455" s="151">
        <f t="shared" si="148"/>
        <v>0</v>
      </c>
      <c r="T455" s="199"/>
      <c r="U455" s="199"/>
      <c r="V455" s="199"/>
      <c r="W455" s="151">
        <f t="shared" si="139"/>
        <v>0</v>
      </c>
      <c r="X455" s="199"/>
      <c r="Y455" s="199"/>
      <c r="Z455" s="152" t="str">
        <f t="shared" si="149"/>
        <v/>
      </c>
      <c r="AA455" s="150">
        <f t="shared" si="154"/>
        <v>0</v>
      </c>
      <c r="AB455" s="151">
        <f t="shared" si="155"/>
        <v>0</v>
      </c>
      <c r="AC455" s="199"/>
      <c r="AD455" s="199"/>
      <c r="AE455" s="151">
        <f t="shared" si="156"/>
        <v>0</v>
      </c>
      <c r="AF455" s="202"/>
      <c r="AG455" s="333"/>
      <c r="AH455" s="202"/>
      <c r="AI455" s="333"/>
      <c r="AJ455" s="202"/>
      <c r="AK455" s="333"/>
      <c r="AL455" s="151">
        <f t="shared" si="157"/>
        <v>0</v>
      </c>
      <c r="AM455" s="199"/>
      <c r="AN455" s="199"/>
      <c r="AO455" s="167">
        <f t="shared" si="140"/>
        <v>0</v>
      </c>
      <c r="AP455" s="167">
        <f t="shared" si="141"/>
        <v>0</v>
      </c>
      <c r="AQ455" s="152" t="str">
        <f t="shared" si="137"/>
        <v/>
      </c>
      <c r="AR455" s="207">
        <f t="shared" si="138"/>
        <v>0</v>
      </c>
      <c r="AS455" s="167">
        <f t="shared" si="150"/>
        <v>0</v>
      </c>
      <c r="AT455" s="167">
        <f>IFERROR((AR455/SUM('4_Структура пл.соб.'!$F$4:$F$6))*100,0)</f>
        <v>0</v>
      </c>
      <c r="AU455" s="207">
        <f>IFERROR(AF455+(SUM($AC455:$AD455)/100*($AE$14/$AB$14*100))/'4_Структура пл.соб.'!$B$7*'4_Структура пл.соб.'!$B$4,0)</f>
        <v>0</v>
      </c>
      <c r="AV455" s="167">
        <f>IFERROR(AU455/'5_Розрахунок тарифів'!$H$7,0)</f>
        <v>0</v>
      </c>
      <c r="AW455" s="167">
        <f>IFERROR((AU455/SUM('4_Структура пл.соб.'!$F$4:$F$6))*100,0)</f>
        <v>0</v>
      </c>
      <c r="AX455" s="207">
        <f>IFERROR(AH455+(SUM($AC455:$AD455)/100*($AE$14/$AB$14*100))/'4_Структура пл.соб.'!$B$7*'4_Структура пл.соб.'!$B$5,0)</f>
        <v>0</v>
      </c>
      <c r="AY455" s="167">
        <f>IFERROR(AX455/'5_Розрахунок тарифів'!$L$7,0)</f>
        <v>0</v>
      </c>
      <c r="AZ455" s="167">
        <f>IFERROR((AX455/SUM('4_Структура пл.соб.'!$F$4:$F$6))*100,0)</f>
        <v>0</v>
      </c>
      <c r="BA455" s="207">
        <f>IFERROR(AJ455+(SUM($AC455:$AD455)/100*($AE$14/$AB$14*100))/'4_Структура пл.соб.'!$B$7*'4_Структура пл.соб.'!$B$6,0)</f>
        <v>0</v>
      </c>
      <c r="BB455" s="167">
        <f>IFERROR(BA455/'5_Розрахунок тарифів'!$P$7,0)</f>
        <v>0</v>
      </c>
      <c r="BC455" s="167">
        <f>IFERROR((BA455/SUM('4_Структура пл.соб.'!$F$4:$F$6))*100,0)</f>
        <v>0</v>
      </c>
      <c r="BD455" s="167">
        <f t="shared" si="151"/>
        <v>0</v>
      </c>
      <c r="BE455" s="167">
        <f t="shared" si="152"/>
        <v>0</v>
      </c>
      <c r="BF455" s="203"/>
      <c r="BG455" s="203"/>
    </row>
    <row r="456" spans="1:59" s="118" customFormat="1" x14ac:dyDescent="0.25">
      <c r="A456" s="128" t="str">
        <f>IF(ISBLANK(B456),"",COUNTA($B$11:B456))</f>
        <v/>
      </c>
      <c r="B456" s="200"/>
      <c r="C456" s="150">
        <f t="shared" si="142"/>
        <v>0</v>
      </c>
      <c r="D456" s="151">
        <f t="shared" si="143"/>
        <v>0</v>
      </c>
      <c r="E456" s="199"/>
      <c r="F456" s="199"/>
      <c r="G456" s="151">
        <f t="shared" si="144"/>
        <v>0</v>
      </c>
      <c r="H456" s="199"/>
      <c r="I456" s="199"/>
      <c r="J456" s="199"/>
      <c r="K456" s="151">
        <f t="shared" si="153"/>
        <v>0</v>
      </c>
      <c r="L456" s="199"/>
      <c r="M456" s="199"/>
      <c r="N456" s="152" t="str">
        <f t="shared" si="145"/>
        <v/>
      </c>
      <c r="O456" s="150">
        <f t="shared" si="146"/>
        <v>0</v>
      </c>
      <c r="P456" s="151">
        <f t="shared" si="147"/>
        <v>0</v>
      </c>
      <c r="Q456" s="199"/>
      <c r="R456" s="199"/>
      <c r="S456" s="151">
        <f t="shared" si="148"/>
        <v>0</v>
      </c>
      <c r="T456" s="199"/>
      <c r="U456" s="199"/>
      <c r="V456" s="199"/>
      <c r="W456" s="151">
        <f t="shared" si="139"/>
        <v>0</v>
      </c>
      <c r="X456" s="199"/>
      <c r="Y456" s="199"/>
      <c r="Z456" s="152" t="str">
        <f t="shared" si="149"/>
        <v/>
      </c>
      <c r="AA456" s="150">
        <f t="shared" si="154"/>
        <v>0</v>
      </c>
      <c r="AB456" s="151">
        <f t="shared" si="155"/>
        <v>0</v>
      </c>
      <c r="AC456" s="199"/>
      <c r="AD456" s="199"/>
      <c r="AE456" s="151">
        <f t="shared" si="156"/>
        <v>0</v>
      </c>
      <c r="AF456" s="202"/>
      <c r="AG456" s="333"/>
      <c r="AH456" s="202"/>
      <c r="AI456" s="333"/>
      <c r="AJ456" s="202"/>
      <c r="AK456" s="333"/>
      <c r="AL456" s="151">
        <f t="shared" si="157"/>
        <v>0</v>
      </c>
      <c r="AM456" s="199"/>
      <c r="AN456" s="199"/>
      <c r="AO456" s="167">
        <f t="shared" si="140"/>
        <v>0</v>
      </c>
      <c r="AP456" s="167">
        <f t="shared" si="141"/>
        <v>0</v>
      </c>
      <c r="AQ456" s="152" t="str">
        <f t="shared" si="137"/>
        <v/>
      </c>
      <c r="AR456" s="207">
        <f t="shared" si="138"/>
        <v>0</v>
      </c>
      <c r="AS456" s="167">
        <f t="shared" si="150"/>
        <v>0</v>
      </c>
      <c r="AT456" s="167">
        <f>IFERROR((AR456/SUM('4_Структура пл.соб.'!$F$4:$F$6))*100,0)</f>
        <v>0</v>
      </c>
      <c r="AU456" s="207">
        <f>IFERROR(AF456+(SUM($AC456:$AD456)/100*($AE$14/$AB$14*100))/'4_Структура пл.соб.'!$B$7*'4_Структура пл.соб.'!$B$4,0)</f>
        <v>0</v>
      </c>
      <c r="AV456" s="167">
        <f>IFERROR(AU456/'5_Розрахунок тарифів'!$H$7,0)</f>
        <v>0</v>
      </c>
      <c r="AW456" s="167">
        <f>IFERROR((AU456/SUM('4_Структура пл.соб.'!$F$4:$F$6))*100,0)</f>
        <v>0</v>
      </c>
      <c r="AX456" s="207">
        <f>IFERROR(AH456+(SUM($AC456:$AD456)/100*($AE$14/$AB$14*100))/'4_Структура пл.соб.'!$B$7*'4_Структура пл.соб.'!$B$5,0)</f>
        <v>0</v>
      </c>
      <c r="AY456" s="167">
        <f>IFERROR(AX456/'5_Розрахунок тарифів'!$L$7,0)</f>
        <v>0</v>
      </c>
      <c r="AZ456" s="167">
        <f>IFERROR((AX456/SUM('4_Структура пл.соб.'!$F$4:$F$6))*100,0)</f>
        <v>0</v>
      </c>
      <c r="BA456" s="207">
        <f>IFERROR(AJ456+(SUM($AC456:$AD456)/100*($AE$14/$AB$14*100))/'4_Структура пл.соб.'!$B$7*'4_Структура пл.соб.'!$B$6,0)</f>
        <v>0</v>
      </c>
      <c r="BB456" s="167">
        <f>IFERROR(BA456/'5_Розрахунок тарифів'!$P$7,0)</f>
        <v>0</v>
      </c>
      <c r="BC456" s="167">
        <f>IFERROR((BA456/SUM('4_Структура пл.соб.'!$F$4:$F$6))*100,0)</f>
        <v>0</v>
      </c>
      <c r="BD456" s="167">
        <f t="shared" si="151"/>
        <v>0</v>
      </c>
      <c r="BE456" s="167">
        <f t="shared" si="152"/>
        <v>0</v>
      </c>
      <c r="BF456" s="203"/>
      <c r="BG456" s="203"/>
    </row>
    <row r="457" spans="1:59" s="118" customFormat="1" x14ac:dyDescent="0.25">
      <c r="A457" s="128" t="str">
        <f>IF(ISBLANK(B457),"",COUNTA($B$11:B457))</f>
        <v/>
      </c>
      <c r="B457" s="200"/>
      <c r="C457" s="150">
        <f t="shared" si="142"/>
        <v>0</v>
      </c>
      <c r="D457" s="151">
        <f t="shared" si="143"/>
        <v>0</v>
      </c>
      <c r="E457" s="199"/>
      <c r="F457" s="199"/>
      <c r="G457" s="151">
        <f t="shared" si="144"/>
        <v>0</v>
      </c>
      <c r="H457" s="199"/>
      <c r="I457" s="199"/>
      <c r="J457" s="199"/>
      <c r="K457" s="151">
        <f t="shared" si="153"/>
        <v>0</v>
      </c>
      <c r="L457" s="199"/>
      <c r="M457" s="199"/>
      <c r="N457" s="152" t="str">
        <f t="shared" si="145"/>
        <v/>
      </c>
      <c r="O457" s="150">
        <f t="shared" si="146"/>
        <v>0</v>
      </c>
      <c r="P457" s="151">
        <f t="shared" si="147"/>
        <v>0</v>
      </c>
      <c r="Q457" s="199"/>
      <c r="R457" s="199"/>
      <c r="S457" s="151">
        <f t="shared" si="148"/>
        <v>0</v>
      </c>
      <c r="T457" s="199"/>
      <c r="U457" s="199"/>
      <c r="V457" s="199"/>
      <c r="W457" s="151">
        <f t="shared" si="139"/>
        <v>0</v>
      </c>
      <c r="X457" s="199"/>
      <c r="Y457" s="199"/>
      <c r="Z457" s="152" t="str">
        <f t="shared" si="149"/>
        <v/>
      </c>
      <c r="AA457" s="150">
        <f t="shared" si="154"/>
        <v>0</v>
      </c>
      <c r="AB457" s="151">
        <f t="shared" si="155"/>
        <v>0</v>
      </c>
      <c r="AC457" s="199"/>
      <c r="AD457" s="199"/>
      <c r="AE457" s="151">
        <f t="shared" si="156"/>
        <v>0</v>
      </c>
      <c r="AF457" s="202"/>
      <c r="AG457" s="333"/>
      <c r="AH457" s="202"/>
      <c r="AI457" s="333"/>
      <c r="AJ457" s="202"/>
      <c r="AK457" s="333"/>
      <c r="AL457" s="151">
        <f t="shared" si="157"/>
        <v>0</v>
      </c>
      <c r="AM457" s="199"/>
      <c r="AN457" s="199"/>
      <c r="AO457" s="167">
        <f t="shared" si="140"/>
        <v>0</v>
      </c>
      <c r="AP457" s="167">
        <f t="shared" si="141"/>
        <v>0</v>
      </c>
      <c r="AQ457" s="152" t="str">
        <f t="shared" si="137"/>
        <v/>
      </c>
      <c r="AR457" s="207">
        <f t="shared" si="138"/>
        <v>0</v>
      </c>
      <c r="AS457" s="167">
        <f t="shared" si="150"/>
        <v>0</v>
      </c>
      <c r="AT457" s="167">
        <f>IFERROR((AR457/SUM('4_Структура пл.соб.'!$F$4:$F$6))*100,0)</f>
        <v>0</v>
      </c>
      <c r="AU457" s="207">
        <f>IFERROR(AF457+(SUM($AC457:$AD457)/100*($AE$14/$AB$14*100))/'4_Структура пл.соб.'!$B$7*'4_Структура пл.соб.'!$B$4,0)</f>
        <v>0</v>
      </c>
      <c r="AV457" s="167">
        <f>IFERROR(AU457/'5_Розрахунок тарифів'!$H$7,0)</f>
        <v>0</v>
      </c>
      <c r="AW457" s="167">
        <f>IFERROR((AU457/SUM('4_Структура пл.соб.'!$F$4:$F$6))*100,0)</f>
        <v>0</v>
      </c>
      <c r="AX457" s="207">
        <f>IFERROR(AH457+(SUM($AC457:$AD457)/100*($AE$14/$AB$14*100))/'4_Структура пл.соб.'!$B$7*'4_Структура пл.соб.'!$B$5,0)</f>
        <v>0</v>
      </c>
      <c r="AY457" s="167">
        <f>IFERROR(AX457/'5_Розрахунок тарифів'!$L$7,0)</f>
        <v>0</v>
      </c>
      <c r="AZ457" s="167">
        <f>IFERROR((AX457/SUM('4_Структура пл.соб.'!$F$4:$F$6))*100,0)</f>
        <v>0</v>
      </c>
      <c r="BA457" s="207">
        <f>IFERROR(AJ457+(SUM($AC457:$AD457)/100*($AE$14/$AB$14*100))/'4_Структура пл.соб.'!$B$7*'4_Структура пл.соб.'!$B$6,0)</f>
        <v>0</v>
      </c>
      <c r="BB457" s="167">
        <f>IFERROR(BA457/'5_Розрахунок тарифів'!$P$7,0)</f>
        <v>0</v>
      </c>
      <c r="BC457" s="167">
        <f>IFERROR((BA457/SUM('4_Структура пл.соб.'!$F$4:$F$6))*100,0)</f>
        <v>0</v>
      </c>
      <c r="BD457" s="167">
        <f t="shared" si="151"/>
        <v>0</v>
      </c>
      <c r="BE457" s="167">
        <f t="shared" si="152"/>
        <v>0</v>
      </c>
      <c r="BF457" s="203"/>
      <c r="BG457" s="203"/>
    </row>
    <row r="458" spans="1:59" s="118" customFormat="1" x14ac:dyDescent="0.25">
      <c r="A458" s="128" t="str">
        <f>IF(ISBLANK(B458),"",COUNTA($B$11:B458))</f>
        <v/>
      </c>
      <c r="B458" s="200"/>
      <c r="C458" s="150">
        <f t="shared" si="142"/>
        <v>0</v>
      </c>
      <c r="D458" s="151">
        <f t="shared" si="143"/>
        <v>0</v>
      </c>
      <c r="E458" s="199"/>
      <c r="F458" s="199"/>
      <c r="G458" s="151">
        <f t="shared" si="144"/>
        <v>0</v>
      </c>
      <c r="H458" s="199"/>
      <c r="I458" s="199"/>
      <c r="J458" s="199"/>
      <c r="K458" s="151">
        <f t="shared" si="153"/>
        <v>0</v>
      </c>
      <c r="L458" s="199"/>
      <c r="M458" s="199"/>
      <c r="N458" s="152" t="str">
        <f t="shared" si="145"/>
        <v/>
      </c>
      <c r="O458" s="150">
        <f t="shared" si="146"/>
        <v>0</v>
      </c>
      <c r="P458" s="151">
        <f t="shared" si="147"/>
        <v>0</v>
      </c>
      <c r="Q458" s="199"/>
      <c r="R458" s="199"/>
      <c r="S458" s="151">
        <f t="shared" si="148"/>
        <v>0</v>
      </c>
      <c r="T458" s="199"/>
      <c r="U458" s="199"/>
      <c r="V458" s="199"/>
      <c r="W458" s="151">
        <f t="shared" si="139"/>
        <v>0</v>
      </c>
      <c r="X458" s="199"/>
      <c r="Y458" s="199"/>
      <c r="Z458" s="152" t="str">
        <f t="shared" si="149"/>
        <v/>
      </c>
      <c r="AA458" s="150">
        <f t="shared" si="154"/>
        <v>0</v>
      </c>
      <c r="AB458" s="151">
        <f t="shared" si="155"/>
        <v>0</v>
      </c>
      <c r="AC458" s="199"/>
      <c r="AD458" s="199"/>
      <c r="AE458" s="151">
        <f t="shared" si="156"/>
        <v>0</v>
      </c>
      <c r="AF458" s="202"/>
      <c r="AG458" s="333"/>
      <c r="AH458" s="202"/>
      <c r="AI458" s="333"/>
      <c r="AJ458" s="202"/>
      <c r="AK458" s="333"/>
      <c r="AL458" s="151">
        <f t="shared" si="157"/>
        <v>0</v>
      </c>
      <c r="AM458" s="199"/>
      <c r="AN458" s="199"/>
      <c r="AO458" s="167">
        <f t="shared" si="140"/>
        <v>0</v>
      </c>
      <c r="AP458" s="167">
        <f t="shared" si="141"/>
        <v>0</v>
      </c>
      <c r="AQ458" s="152" t="str">
        <f t="shared" si="137"/>
        <v/>
      </c>
      <c r="AR458" s="207">
        <f t="shared" si="138"/>
        <v>0</v>
      </c>
      <c r="AS458" s="167">
        <f t="shared" si="150"/>
        <v>0</v>
      </c>
      <c r="AT458" s="167">
        <f>IFERROR((AR458/SUM('4_Структура пл.соб.'!$F$4:$F$6))*100,0)</f>
        <v>0</v>
      </c>
      <c r="AU458" s="207">
        <f>IFERROR(AF458+(SUM($AC458:$AD458)/100*($AE$14/$AB$14*100))/'4_Структура пл.соб.'!$B$7*'4_Структура пл.соб.'!$B$4,0)</f>
        <v>0</v>
      </c>
      <c r="AV458" s="167">
        <f>IFERROR(AU458/'5_Розрахунок тарифів'!$H$7,0)</f>
        <v>0</v>
      </c>
      <c r="AW458" s="167">
        <f>IFERROR((AU458/SUM('4_Структура пл.соб.'!$F$4:$F$6))*100,0)</f>
        <v>0</v>
      </c>
      <c r="AX458" s="207">
        <f>IFERROR(AH458+(SUM($AC458:$AD458)/100*($AE$14/$AB$14*100))/'4_Структура пл.соб.'!$B$7*'4_Структура пл.соб.'!$B$5,0)</f>
        <v>0</v>
      </c>
      <c r="AY458" s="167">
        <f>IFERROR(AX458/'5_Розрахунок тарифів'!$L$7,0)</f>
        <v>0</v>
      </c>
      <c r="AZ458" s="167">
        <f>IFERROR((AX458/SUM('4_Структура пл.соб.'!$F$4:$F$6))*100,0)</f>
        <v>0</v>
      </c>
      <c r="BA458" s="207">
        <f>IFERROR(AJ458+(SUM($AC458:$AD458)/100*($AE$14/$AB$14*100))/'4_Структура пл.соб.'!$B$7*'4_Структура пл.соб.'!$B$6,0)</f>
        <v>0</v>
      </c>
      <c r="BB458" s="167">
        <f>IFERROR(BA458/'5_Розрахунок тарифів'!$P$7,0)</f>
        <v>0</v>
      </c>
      <c r="BC458" s="167">
        <f>IFERROR((BA458/SUM('4_Структура пл.соб.'!$F$4:$F$6))*100,0)</f>
        <v>0</v>
      </c>
      <c r="BD458" s="167">
        <f t="shared" si="151"/>
        <v>0</v>
      </c>
      <c r="BE458" s="167">
        <f t="shared" si="152"/>
        <v>0</v>
      </c>
      <c r="BF458" s="203"/>
      <c r="BG458" s="203"/>
    </row>
    <row r="459" spans="1:59" s="118" customFormat="1" x14ac:dyDescent="0.25">
      <c r="A459" s="128" t="str">
        <f>IF(ISBLANK(B459),"",COUNTA($B$11:B459))</f>
        <v/>
      </c>
      <c r="B459" s="200"/>
      <c r="C459" s="150">
        <f t="shared" si="142"/>
        <v>0</v>
      </c>
      <c r="D459" s="151">
        <f t="shared" si="143"/>
        <v>0</v>
      </c>
      <c r="E459" s="199"/>
      <c r="F459" s="199"/>
      <c r="G459" s="151">
        <f t="shared" si="144"/>
        <v>0</v>
      </c>
      <c r="H459" s="199"/>
      <c r="I459" s="199"/>
      <c r="J459" s="199"/>
      <c r="K459" s="151">
        <f t="shared" si="153"/>
        <v>0</v>
      </c>
      <c r="L459" s="199"/>
      <c r="M459" s="199"/>
      <c r="N459" s="152" t="str">
        <f t="shared" si="145"/>
        <v/>
      </c>
      <c r="O459" s="150">
        <f t="shared" si="146"/>
        <v>0</v>
      </c>
      <c r="P459" s="151">
        <f t="shared" si="147"/>
        <v>0</v>
      </c>
      <c r="Q459" s="199"/>
      <c r="R459" s="199"/>
      <c r="S459" s="151">
        <f t="shared" si="148"/>
        <v>0</v>
      </c>
      <c r="T459" s="199"/>
      <c r="U459" s="199"/>
      <c r="V459" s="199"/>
      <c r="W459" s="151">
        <f t="shared" si="139"/>
        <v>0</v>
      </c>
      <c r="X459" s="199"/>
      <c r="Y459" s="199"/>
      <c r="Z459" s="152" t="str">
        <f t="shared" si="149"/>
        <v/>
      </c>
      <c r="AA459" s="150">
        <f t="shared" si="154"/>
        <v>0</v>
      </c>
      <c r="AB459" s="151">
        <f t="shared" si="155"/>
        <v>0</v>
      </c>
      <c r="AC459" s="199"/>
      <c r="AD459" s="199"/>
      <c r="AE459" s="151">
        <f t="shared" si="156"/>
        <v>0</v>
      </c>
      <c r="AF459" s="202"/>
      <c r="AG459" s="333"/>
      <c r="AH459" s="202"/>
      <c r="AI459" s="333"/>
      <c r="AJ459" s="202"/>
      <c r="AK459" s="333"/>
      <c r="AL459" s="151">
        <f t="shared" si="157"/>
        <v>0</v>
      </c>
      <c r="AM459" s="199"/>
      <c r="AN459" s="199"/>
      <c r="AO459" s="167">
        <f t="shared" si="140"/>
        <v>0</v>
      </c>
      <c r="AP459" s="167">
        <f t="shared" si="141"/>
        <v>0</v>
      </c>
      <c r="AQ459" s="152" t="str">
        <f t="shared" si="137"/>
        <v/>
      </c>
      <c r="AR459" s="207">
        <f t="shared" si="138"/>
        <v>0</v>
      </c>
      <c r="AS459" s="167">
        <f t="shared" si="150"/>
        <v>0</v>
      </c>
      <c r="AT459" s="167">
        <f>IFERROR((AR459/SUM('4_Структура пл.соб.'!$F$4:$F$6))*100,0)</f>
        <v>0</v>
      </c>
      <c r="AU459" s="207">
        <f>IFERROR(AF459+(SUM($AC459:$AD459)/100*($AE$14/$AB$14*100))/'4_Структура пл.соб.'!$B$7*'4_Структура пл.соб.'!$B$4,0)</f>
        <v>0</v>
      </c>
      <c r="AV459" s="167">
        <f>IFERROR(AU459/'5_Розрахунок тарифів'!$H$7,0)</f>
        <v>0</v>
      </c>
      <c r="AW459" s="167">
        <f>IFERROR((AU459/SUM('4_Структура пл.соб.'!$F$4:$F$6))*100,0)</f>
        <v>0</v>
      </c>
      <c r="AX459" s="207">
        <f>IFERROR(AH459+(SUM($AC459:$AD459)/100*($AE$14/$AB$14*100))/'4_Структура пл.соб.'!$B$7*'4_Структура пл.соб.'!$B$5,0)</f>
        <v>0</v>
      </c>
      <c r="AY459" s="167">
        <f>IFERROR(AX459/'5_Розрахунок тарифів'!$L$7,0)</f>
        <v>0</v>
      </c>
      <c r="AZ459" s="167">
        <f>IFERROR((AX459/SUM('4_Структура пл.соб.'!$F$4:$F$6))*100,0)</f>
        <v>0</v>
      </c>
      <c r="BA459" s="207">
        <f>IFERROR(AJ459+(SUM($AC459:$AD459)/100*($AE$14/$AB$14*100))/'4_Структура пл.соб.'!$B$7*'4_Структура пл.соб.'!$B$6,0)</f>
        <v>0</v>
      </c>
      <c r="BB459" s="167">
        <f>IFERROR(BA459/'5_Розрахунок тарифів'!$P$7,0)</f>
        <v>0</v>
      </c>
      <c r="BC459" s="167">
        <f>IFERROR((BA459/SUM('4_Структура пл.соб.'!$F$4:$F$6))*100,0)</f>
        <v>0</v>
      </c>
      <c r="BD459" s="167">
        <f t="shared" si="151"/>
        <v>0</v>
      </c>
      <c r="BE459" s="167">
        <f t="shared" si="152"/>
        <v>0</v>
      </c>
      <c r="BF459" s="203"/>
      <c r="BG459" s="203"/>
    </row>
    <row r="460" spans="1:59" s="118" customFormat="1" x14ac:dyDescent="0.25">
      <c r="A460" s="128" t="str">
        <f>IF(ISBLANK(B460),"",COUNTA($B$11:B460))</f>
        <v/>
      </c>
      <c r="B460" s="200"/>
      <c r="C460" s="150">
        <f t="shared" si="142"/>
        <v>0</v>
      </c>
      <c r="D460" s="151">
        <f t="shared" si="143"/>
        <v>0</v>
      </c>
      <c r="E460" s="199"/>
      <c r="F460" s="199"/>
      <c r="G460" s="151">
        <f t="shared" si="144"/>
        <v>0</v>
      </c>
      <c r="H460" s="199"/>
      <c r="I460" s="199"/>
      <c r="J460" s="199"/>
      <c r="K460" s="151">
        <f t="shared" si="153"/>
        <v>0</v>
      </c>
      <c r="L460" s="199"/>
      <c r="M460" s="199"/>
      <c r="N460" s="152" t="str">
        <f t="shared" si="145"/>
        <v/>
      </c>
      <c r="O460" s="150">
        <f t="shared" si="146"/>
        <v>0</v>
      </c>
      <c r="P460" s="151">
        <f t="shared" si="147"/>
        <v>0</v>
      </c>
      <c r="Q460" s="199"/>
      <c r="R460" s="199"/>
      <c r="S460" s="151">
        <f t="shared" si="148"/>
        <v>0</v>
      </c>
      <c r="T460" s="199"/>
      <c r="U460" s="199"/>
      <c r="V460" s="199"/>
      <c r="W460" s="151">
        <f t="shared" si="139"/>
        <v>0</v>
      </c>
      <c r="X460" s="199"/>
      <c r="Y460" s="199"/>
      <c r="Z460" s="152" t="str">
        <f t="shared" si="149"/>
        <v/>
      </c>
      <c r="AA460" s="150">
        <f t="shared" si="154"/>
        <v>0</v>
      </c>
      <c r="AB460" s="151">
        <f t="shared" si="155"/>
        <v>0</v>
      </c>
      <c r="AC460" s="199"/>
      <c r="AD460" s="199"/>
      <c r="AE460" s="151">
        <f t="shared" si="156"/>
        <v>0</v>
      </c>
      <c r="AF460" s="202"/>
      <c r="AG460" s="333"/>
      <c r="AH460" s="202"/>
      <c r="AI460" s="333"/>
      <c r="AJ460" s="202"/>
      <c r="AK460" s="333"/>
      <c r="AL460" s="151">
        <f t="shared" si="157"/>
        <v>0</v>
      </c>
      <c r="AM460" s="199"/>
      <c r="AN460" s="199"/>
      <c r="AO460" s="167">
        <f t="shared" si="140"/>
        <v>0</v>
      </c>
      <c r="AP460" s="167">
        <f t="shared" si="141"/>
        <v>0</v>
      </c>
      <c r="AQ460" s="152" t="str">
        <f t="shared" si="137"/>
        <v/>
      </c>
      <c r="AR460" s="207">
        <f t="shared" si="138"/>
        <v>0</v>
      </c>
      <c r="AS460" s="167">
        <f t="shared" si="150"/>
        <v>0</v>
      </c>
      <c r="AT460" s="167">
        <f>IFERROR((AR460/SUM('4_Структура пл.соб.'!$F$4:$F$6))*100,0)</f>
        <v>0</v>
      </c>
      <c r="AU460" s="207">
        <f>IFERROR(AF460+(SUM($AC460:$AD460)/100*($AE$14/$AB$14*100))/'4_Структура пл.соб.'!$B$7*'4_Структура пл.соб.'!$B$4,0)</f>
        <v>0</v>
      </c>
      <c r="AV460" s="167">
        <f>IFERROR(AU460/'5_Розрахунок тарифів'!$H$7,0)</f>
        <v>0</v>
      </c>
      <c r="AW460" s="167">
        <f>IFERROR((AU460/SUM('4_Структура пл.соб.'!$F$4:$F$6))*100,0)</f>
        <v>0</v>
      </c>
      <c r="AX460" s="207">
        <f>IFERROR(AH460+(SUM($AC460:$AD460)/100*($AE$14/$AB$14*100))/'4_Структура пл.соб.'!$B$7*'4_Структура пл.соб.'!$B$5,0)</f>
        <v>0</v>
      </c>
      <c r="AY460" s="167">
        <f>IFERROR(AX460/'5_Розрахунок тарифів'!$L$7,0)</f>
        <v>0</v>
      </c>
      <c r="AZ460" s="167">
        <f>IFERROR((AX460/SUM('4_Структура пл.соб.'!$F$4:$F$6))*100,0)</f>
        <v>0</v>
      </c>
      <c r="BA460" s="207">
        <f>IFERROR(AJ460+(SUM($AC460:$AD460)/100*($AE$14/$AB$14*100))/'4_Структура пл.соб.'!$B$7*'4_Структура пл.соб.'!$B$6,0)</f>
        <v>0</v>
      </c>
      <c r="BB460" s="167">
        <f>IFERROR(BA460/'5_Розрахунок тарифів'!$P$7,0)</f>
        <v>0</v>
      </c>
      <c r="BC460" s="167">
        <f>IFERROR((BA460/SUM('4_Структура пл.соб.'!$F$4:$F$6))*100,0)</f>
        <v>0</v>
      </c>
      <c r="BD460" s="167">
        <f t="shared" si="151"/>
        <v>0</v>
      </c>
      <c r="BE460" s="167">
        <f t="shared" si="152"/>
        <v>0</v>
      </c>
      <c r="BF460" s="203"/>
      <c r="BG460" s="203"/>
    </row>
    <row r="461" spans="1:59" s="118" customFormat="1" x14ac:dyDescent="0.25">
      <c r="A461" s="128" t="str">
        <f>IF(ISBLANK(B461),"",COUNTA($B$11:B461))</f>
        <v/>
      </c>
      <c r="B461" s="200"/>
      <c r="C461" s="150">
        <f t="shared" si="142"/>
        <v>0</v>
      </c>
      <c r="D461" s="151">
        <f t="shared" si="143"/>
        <v>0</v>
      </c>
      <c r="E461" s="199"/>
      <c r="F461" s="199"/>
      <c r="G461" s="151">
        <f t="shared" si="144"/>
        <v>0</v>
      </c>
      <c r="H461" s="199"/>
      <c r="I461" s="199"/>
      <c r="J461" s="199"/>
      <c r="K461" s="151">
        <f t="shared" si="153"/>
        <v>0</v>
      </c>
      <c r="L461" s="199"/>
      <c r="M461" s="199"/>
      <c r="N461" s="152" t="str">
        <f t="shared" si="145"/>
        <v/>
      </c>
      <c r="O461" s="150">
        <f t="shared" si="146"/>
        <v>0</v>
      </c>
      <c r="P461" s="151">
        <f t="shared" si="147"/>
        <v>0</v>
      </c>
      <c r="Q461" s="199"/>
      <c r="R461" s="199"/>
      <c r="S461" s="151">
        <f t="shared" si="148"/>
        <v>0</v>
      </c>
      <c r="T461" s="199"/>
      <c r="U461" s="199"/>
      <c r="V461" s="199"/>
      <c r="W461" s="151">
        <f t="shared" si="139"/>
        <v>0</v>
      </c>
      <c r="X461" s="199"/>
      <c r="Y461" s="199"/>
      <c r="Z461" s="152" t="str">
        <f t="shared" si="149"/>
        <v/>
      </c>
      <c r="AA461" s="150">
        <f t="shared" si="154"/>
        <v>0</v>
      </c>
      <c r="AB461" s="151">
        <f t="shared" si="155"/>
        <v>0</v>
      </c>
      <c r="AC461" s="199"/>
      <c r="AD461" s="199"/>
      <c r="AE461" s="151">
        <f t="shared" si="156"/>
        <v>0</v>
      </c>
      <c r="AF461" s="202"/>
      <c r="AG461" s="333"/>
      <c r="AH461" s="202"/>
      <c r="AI461" s="333"/>
      <c r="AJ461" s="202"/>
      <c r="AK461" s="333"/>
      <c r="AL461" s="151">
        <f t="shared" si="157"/>
        <v>0</v>
      </c>
      <c r="AM461" s="199"/>
      <c r="AN461" s="199"/>
      <c r="AO461" s="167">
        <f t="shared" si="140"/>
        <v>0</v>
      </c>
      <c r="AP461" s="167">
        <f t="shared" si="141"/>
        <v>0</v>
      </c>
      <c r="AQ461" s="152" t="str">
        <f t="shared" ref="AQ461:AQ524" si="158">A461</f>
        <v/>
      </c>
      <c r="AR461" s="207">
        <f t="shared" ref="AR461:AR524" si="159">IFERROR(AE461+(SUM(AC461:AD461)/100*($AE$14/$AB$14*100)),0)</f>
        <v>0</v>
      </c>
      <c r="AS461" s="167">
        <f t="shared" si="150"/>
        <v>0</v>
      </c>
      <c r="AT461" s="167">
        <f>IFERROR((AR461/SUM('4_Структура пл.соб.'!$F$4:$F$6))*100,0)</f>
        <v>0</v>
      </c>
      <c r="AU461" s="207">
        <f>IFERROR(AF461+(SUM($AC461:$AD461)/100*($AE$14/$AB$14*100))/'4_Структура пл.соб.'!$B$7*'4_Структура пл.соб.'!$B$4,0)</f>
        <v>0</v>
      </c>
      <c r="AV461" s="167">
        <f>IFERROR(AU461/'5_Розрахунок тарифів'!$H$7,0)</f>
        <v>0</v>
      </c>
      <c r="AW461" s="167">
        <f>IFERROR((AU461/SUM('4_Структура пл.соб.'!$F$4:$F$6))*100,0)</f>
        <v>0</v>
      </c>
      <c r="AX461" s="207">
        <f>IFERROR(AH461+(SUM($AC461:$AD461)/100*($AE$14/$AB$14*100))/'4_Структура пл.соб.'!$B$7*'4_Структура пл.соб.'!$B$5,0)</f>
        <v>0</v>
      </c>
      <c r="AY461" s="167">
        <f>IFERROR(AX461/'5_Розрахунок тарифів'!$L$7,0)</f>
        <v>0</v>
      </c>
      <c r="AZ461" s="167">
        <f>IFERROR((AX461/SUM('4_Структура пл.соб.'!$F$4:$F$6))*100,0)</f>
        <v>0</v>
      </c>
      <c r="BA461" s="207">
        <f>IFERROR(AJ461+(SUM($AC461:$AD461)/100*($AE$14/$AB$14*100))/'4_Структура пл.соб.'!$B$7*'4_Структура пл.соб.'!$B$6,0)</f>
        <v>0</v>
      </c>
      <c r="BB461" s="167">
        <f>IFERROR(BA461/'5_Розрахунок тарифів'!$P$7,0)</f>
        <v>0</v>
      </c>
      <c r="BC461" s="167">
        <f>IFERROR((BA461/SUM('4_Структура пл.соб.'!$F$4:$F$6))*100,0)</f>
        <v>0</v>
      </c>
      <c r="BD461" s="167">
        <f t="shared" si="151"/>
        <v>0</v>
      </c>
      <c r="BE461" s="167">
        <f t="shared" si="152"/>
        <v>0</v>
      </c>
      <c r="BF461" s="203"/>
      <c r="BG461" s="203"/>
    </row>
    <row r="462" spans="1:59" s="118" customFormat="1" x14ac:dyDescent="0.25">
      <c r="A462" s="128" t="str">
        <f>IF(ISBLANK(B462),"",COUNTA($B$11:B462))</f>
        <v/>
      </c>
      <c r="B462" s="200"/>
      <c r="C462" s="150">
        <f t="shared" si="142"/>
        <v>0</v>
      </c>
      <c r="D462" s="151">
        <f t="shared" si="143"/>
        <v>0</v>
      </c>
      <c r="E462" s="199"/>
      <c r="F462" s="199"/>
      <c r="G462" s="151">
        <f t="shared" si="144"/>
        <v>0</v>
      </c>
      <c r="H462" s="199"/>
      <c r="I462" s="199"/>
      <c r="J462" s="199"/>
      <c r="K462" s="151">
        <f t="shared" si="153"/>
        <v>0</v>
      </c>
      <c r="L462" s="199"/>
      <c r="M462" s="199"/>
      <c r="N462" s="152" t="str">
        <f t="shared" si="145"/>
        <v/>
      </c>
      <c r="O462" s="150">
        <f t="shared" si="146"/>
        <v>0</v>
      </c>
      <c r="P462" s="151">
        <f t="shared" si="147"/>
        <v>0</v>
      </c>
      <c r="Q462" s="199"/>
      <c r="R462" s="199"/>
      <c r="S462" s="151">
        <f t="shared" si="148"/>
        <v>0</v>
      </c>
      <c r="T462" s="199"/>
      <c r="U462" s="199"/>
      <c r="V462" s="199"/>
      <c r="W462" s="151">
        <f t="shared" ref="W462:W525" si="160">X462+Y462</f>
        <v>0</v>
      </c>
      <c r="X462" s="199"/>
      <c r="Y462" s="199"/>
      <c r="Z462" s="152" t="str">
        <f t="shared" si="149"/>
        <v/>
      </c>
      <c r="AA462" s="150">
        <f t="shared" si="154"/>
        <v>0</v>
      </c>
      <c r="AB462" s="151">
        <f t="shared" si="155"/>
        <v>0</v>
      </c>
      <c r="AC462" s="199"/>
      <c r="AD462" s="199"/>
      <c r="AE462" s="151">
        <f t="shared" si="156"/>
        <v>0</v>
      </c>
      <c r="AF462" s="202"/>
      <c r="AG462" s="333"/>
      <c r="AH462" s="202"/>
      <c r="AI462" s="333"/>
      <c r="AJ462" s="202"/>
      <c r="AK462" s="333"/>
      <c r="AL462" s="151">
        <f t="shared" si="157"/>
        <v>0</v>
      </c>
      <c r="AM462" s="199"/>
      <c r="AN462" s="199"/>
      <c r="AO462" s="167">
        <f t="shared" ref="AO462:AO525" si="161">BD462</f>
        <v>0</v>
      </c>
      <c r="AP462" s="167">
        <f t="shared" ref="AP462:AP525" si="162">BE462</f>
        <v>0</v>
      </c>
      <c r="AQ462" s="152" t="str">
        <f t="shared" si="158"/>
        <v/>
      </c>
      <c r="AR462" s="207">
        <f t="shared" si="159"/>
        <v>0</v>
      </c>
      <c r="AS462" s="167">
        <f t="shared" si="150"/>
        <v>0</v>
      </c>
      <c r="AT462" s="167">
        <f>IFERROR((AR462/SUM('4_Структура пл.соб.'!$F$4:$F$6))*100,0)</f>
        <v>0</v>
      </c>
      <c r="AU462" s="207">
        <f>IFERROR(AF462+(SUM($AC462:$AD462)/100*($AE$14/$AB$14*100))/'4_Структура пл.соб.'!$B$7*'4_Структура пл.соб.'!$B$4,0)</f>
        <v>0</v>
      </c>
      <c r="AV462" s="167">
        <f>IFERROR(AU462/'5_Розрахунок тарифів'!$H$7,0)</f>
        <v>0</v>
      </c>
      <c r="AW462" s="167">
        <f>IFERROR((AU462/SUM('4_Структура пл.соб.'!$F$4:$F$6))*100,0)</f>
        <v>0</v>
      </c>
      <c r="AX462" s="207">
        <f>IFERROR(AH462+(SUM($AC462:$AD462)/100*($AE$14/$AB$14*100))/'4_Структура пл.соб.'!$B$7*'4_Структура пл.соб.'!$B$5,0)</f>
        <v>0</v>
      </c>
      <c r="AY462" s="167">
        <f>IFERROR(AX462/'5_Розрахунок тарифів'!$L$7,0)</f>
        <v>0</v>
      </c>
      <c r="AZ462" s="167">
        <f>IFERROR((AX462/SUM('4_Структура пл.соб.'!$F$4:$F$6))*100,0)</f>
        <v>0</v>
      </c>
      <c r="BA462" s="207">
        <f>IFERROR(AJ462+(SUM($AC462:$AD462)/100*($AE$14/$AB$14*100))/'4_Структура пл.соб.'!$B$7*'4_Структура пл.соб.'!$B$6,0)</f>
        <v>0</v>
      </c>
      <c r="BB462" s="167">
        <f>IFERROR(BA462/'5_Розрахунок тарифів'!$P$7,0)</f>
        <v>0</v>
      </c>
      <c r="BC462" s="167">
        <f>IFERROR((BA462/SUM('4_Структура пл.соб.'!$F$4:$F$6))*100,0)</f>
        <v>0</v>
      </c>
      <c r="BD462" s="167">
        <f t="shared" si="151"/>
        <v>0</v>
      </c>
      <c r="BE462" s="167">
        <f t="shared" si="152"/>
        <v>0</v>
      </c>
      <c r="BF462" s="203"/>
      <c r="BG462" s="203"/>
    </row>
    <row r="463" spans="1:59" s="118" customFormat="1" x14ac:dyDescent="0.25">
      <c r="A463" s="128" t="str">
        <f>IF(ISBLANK(B463),"",COUNTA($B$11:B463))</f>
        <v/>
      </c>
      <c r="B463" s="200"/>
      <c r="C463" s="150">
        <f t="shared" ref="C463:C526" si="163">D463+E463+F463</f>
        <v>0</v>
      </c>
      <c r="D463" s="151">
        <f t="shared" ref="D463:D526" si="164">G463+K463</f>
        <v>0</v>
      </c>
      <c r="E463" s="199"/>
      <c r="F463" s="199"/>
      <c r="G463" s="151">
        <f t="shared" ref="G463:G526" si="165">SUM(H463:J463)</f>
        <v>0</v>
      </c>
      <c r="H463" s="199"/>
      <c r="I463" s="199"/>
      <c r="J463" s="199"/>
      <c r="K463" s="151">
        <f t="shared" si="153"/>
        <v>0</v>
      </c>
      <c r="L463" s="199"/>
      <c r="M463" s="199"/>
      <c r="N463" s="152" t="str">
        <f t="shared" ref="N463:N526" si="166">A463</f>
        <v/>
      </c>
      <c r="O463" s="150">
        <f t="shared" ref="O463:O526" si="167">P463+Q463+R463</f>
        <v>0</v>
      </c>
      <c r="P463" s="151">
        <f t="shared" ref="P463:P526" si="168">S463+W463</f>
        <v>0</v>
      </c>
      <c r="Q463" s="199"/>
      <c r="R463" s="199"/>
      <c r="S463" s="151">
        <f t="shared" ref="S463:S526" si="169">SUM(T463:V463)</f>
        <v>0</v>
      </c>
      <c r="T463" s="199"/>
      <c r="U463" s="199"/>
      <c r="V463" s="199"/>
      <c r="W463" s="151">
        <f t="shared" si="160"/>
        <v>0</v>
      </c>
      <c r="X463" s="199"/>
      <c r="Y463" s="199"/>
      <c r="Z463" s="152" t="str">
        <f t="shared" ref="Z463:Z526" si="170">A463</f>
        <v/>
      </c>
      <c r="AA463" s="150">
        <f t="shared" si="154"/>
        <v>0</v>
      </c>
      <c r="AB463" s="151">
        <f t="shared" si="155"/>
        <v>0</v>
      </c>
      <c r="AC463" s="199"/>
      <c r="AD463" s="199"/>
      <c r="AE463" s="151">
        <f t="shared" si="156"/>
        <v>0</v>
      </c>
      <c r="AF463" s="202"/>
      <c r="AG463" s="333"/>
      <c r="AH463" s="202"/>
      <c r="AI463" s="333"/>
      <c r="AJ463" s="202"/>
      <c r="AK463" s="333"/>
      <c r="AL463" s="151">
        <f t="shared" si="157"/>
        <v>0</v>
      </c>
      <c r="AM463" s="199"/>
      <c r="AN463" s="199"/>
      <c r="AO463" s="167">
        <f t="shared" si="161"/>
        <v>0</v>
      </c>
      <c r="AP463" s="167">
        <f t="shared" si="162"/>
        <v>0</v>
      </c>
      <c r="AQ463" s="152" t="str">
        <f t="shared" si="158"/>
        <v/>
      </c>
      <c r="AR463" s="207">
        <f t="shared" si="159"/>
        <v>0</v>
      </c>
      <c r="AS463" s="167">
        <f t="shared" ref="AS463:AS526" si="171">AV463+AY463+BB463</f>
        <v>0</v>
      </c>
      <c r="AT463" s="167">
        <f>IFERROR((AR463/SUM('4_Структура пл.соб.'!$F$4:$F$6))*100,0)</f>
        <v>0</v>
      </c>
      <c r="AU463" s="207">
        <f>IFERROR(AF463+(SUM($AC463:$AD463)/100*($AE$14/$AB$14*100))/'4_Структура пл.соб.'!$B$7*'4_Структура пл.соб.'!$B$4,0)</f>
        <v>0</v>
      </c>
      <c r="AV463" s="167">
        <f>IFERROR(AU463/'5_Розрахунок тарифів'!$H$7,0)</f>
        <v>0</v>
      </c>
      <c r="AW463" s="167">
        <f>IFERROR((AU463/SUM('4_Структура пл.соб.'!$F$4:$F$6))*100,0)</f>
        <v>0</v>
      </c>
      <c r="AX463" s="207">
        <f>IFERROR(AH463+(SUM($AC463:$AD463)/100*($AE$14/$AB$14*100))/'4_Структура пл.соб.'!$B$7*'4_Структура пл.соб.'!$B$5,0)</f>
        <v>0</v>
      </c>
      <c r="AY463" s="167">
        <f>IFERROR(AX463/'5_Розрахунок тарифів'!$L$7,0)</f>
        <v>0</v>
      </c>
      <c r="AZ463" s="167">
        <f>IFERROR((AX463/SUM('4_Структура пл.соб.'!$F$4:$F$6))*100,0)</f>
        <v>0</v>
      </c>
      <c r="BA463" s="207">
        <f>IFERROR(AJ463+(SUM($AC463:$AD463)/100*($AE$14/$AB$14*100))/'4_Структура пл.соб.'!$B$7*'4_Структура пл.соб.'!$B$6,0)</f>
        <v>0</v>
      </c>
      <c r="BB463" s="167">
        <f>IFERROR(BA463/'5_Розрахунок тарифів'!$P$7,0)</f>
        <v>0</v>
      </c>
      <c r="BC463" s="167">
        <f>IFERROR((BA463/SUM('4_Структура пл.соб.'!$F$4:$F$6))*100,0)</f>
        <v>0</v>
      </c>
      <c r="BD463" s="167">
        <f t="shared" ref="BD463:BD526" si="172">IFERROR(ROUND(AE463/S463*100,2),0)</f>
        <v>0</v>
      </c>
      <c r="BE463" s="167">
        <f t="shared" ref="BE463:BE526" si="173">IFERROR(ROUND(AA463/O463*100,2),0)</f>
        <v>0</v>
      </c>
      <c r="BF463" s="203"/>
      <c r="BG463" s="203"/>
    </row>
    <row r="464" spans="1:59" s="118" customFormat="1" x14ac:dyDescent="0.25">
      <c r="A464" s="128" t="str">
        <f>IF(ISBLANK(B464),"",COUNTA($B$11:B464))</f>
        <v/>
      </c>
      <c r="B464" s="200"/>
      <c r="C464" s="150">
        <f t="shared" si="163"/>
        <v>0</v>
      </c>
      <c r="D464" s="151">
        <f t="shared" si="164"/>
        <v>0</v>
      </c>
      <c r="E464" s="199"/>
      <c r="F464" s="199"/>
      <c r="G464" s="151">
        <f t="shared" si="165"/>
        <v>0</v>
      </c>
      <c r="H464" s="199"/>
      <c r="I464" s="199"/>
      <c r="J464" s="199"/>
      <c r="K464" s="151">
        <f t="shared" si="153"/>
        <v>0</v>
      </c>
      <c r="L464" s="199"/>
      <c r="M464" s="199"/>
      <c r="N464" s="152" t="str">
        <f t="shared" si="166"/>
        <v/>
      </c>
      <c r="O464" s="150">
        <f t="shared" si="167"/>
        <v>0</v>
      </c>
      <c r="P464" s="151">
        <f t="shared" si="168"/>
        <v>0</v>
      </c>
      <c r="Q464" s="199"/>
      <c r="R464" s="199"/>
      <c r="S464" s="151">
        <f t="shared" si="169"/>
        <v>0</v>
      </c>
      <c r="T464" s="199"/>
      <c r="U464" s="199"/>
      <c r="V464" s="199"/>
      <c r="W464" s="151">
        <f t="shared" si="160"/>
        <v>0</v>
      </c>
      <c r="X464" s="199"/>
      <c r="Y464" s="199"/>
      <c r="Z464" s="152" t="str">
        <f t="shared" si="170"/>
        <v/>
      </c>
      <c r="AA464" s="150">
        <f t="shared" si="154"/>
        <v>0</v>
      </c>
      <c r="AB464" s="151">
        <f t="shared" si="155"/>
        <v>0</v>
      </c>
      <c r="AC464" s="199"/>
      <c r="AD464" s="199"/>
      <c r="AE464" s="151">
        <f t="shared" si="156"/>
        <v>0</v>
      </c>
      <c r="AF464" s="202"/>
      <c r="AG464" s="333"/>
      <c r="AH464" s="202"/>
      <c r="AI464" s="333"/>
      <c r="AJ464" s="202"/>
      <c r="AK464" s="333"/>
      <c r="AL464" s="151">
        <f t="shared" si="157"/>
        <v>0</v>
      </c>
      <c r="AM464" s="199"/>
      <c r="AN464" s="199"/>
      <c r="AO464" s="167">
        <f t="shared" si="161"/>
        <v>0</v>
      </c>
      <c r="AP464" s="167">
        <f t="shared" si="162"/>
        <v>0</v>
      </c>
      <c r="AQ464" s="152" t="str">
        <f t="shared" si="158"/>
        <v/>
      </c>
      <c r="AR464" s="207">
        <f t="shared" si="159"/>
        <v>0</v>
      </c>
      <c r="AS464" s="167">
        <f t="shared" si="171"/>
        <v>0</v>
      </c>
      <c r="AT464" s="167">
        <f>IFERROR((AR464/SUM('4_Структура пл.соб.'!$F$4:$F$6))*100,0)</f>
        <v>0</v>
      </c>
      <c r="AU464" s="207">
        <f>IFERROR(AF464+(SUM($AC464:$AD464)/100*($AE$14/$AB$14*100))/'4_Структура пл.соб.'!$B$7*'4_Структура пл.соб.'!$B$4,0)</f>
        <v>0</v>
      </c>
      <c r="AV464" s="167">
        <f>IFERROR(AU464/'5_Розрахунок тарифів'!$H$7,0)</f>
        <v>0</v>
      </c>
      <c r="AW464" s="167">
        <f>IFERROR((AU464/SUM('4_Структура пл.соб.'!$F$4:$F$6))*100,0)</f>
        <v>0</v>
      </c>
      <c r="AX464" s="207">
        <f>IFERROR(AH464+(SUM($AC464:$AD464)/100*($AE$14/$AB$14*100))/'4_Структура пл.соб.'!$B$7*'4_Структура пл.соб.'!$B$5,0)</f>
        <v>0</v>
      </c>
      <c r="AY464" s="167">
        <f>IFERROR(AX464/'5_Розрахунок тарифів'!$L$7,0)</f>
        <v>0</v>
      </c>
      <c r="AZ464" s="167">
        <f>IFERROR((AX464/SUM('4_Структура пл.соб.'!$F$4:$F$6))*100,0)</f>
        <v>0</v>
      </c>
      <c r="BA464" s="207">
        <f>IFERROR(AJ464+(SUM($AC464:$AD464)/100*($AE$14/$AB$14*100))/'4_Структура пл.соб.'!$B$7*'4_Структура пл.соб.'!$B$6,0)</f>
        <v>0</v>
      </c>
      <c r="BB464" s="167">
        <f>IFERROR(BA464/'5_Розрахунок тарифів'!$P$7,0)</f>
        <v>0</v>
      </c>
      <c r="BC464" s="167">
        <f>IFERROR((BA464/SUM('4_Структура пл.соб.'!$F$4:$F$6))*100,0)</f>
        <v>0</v>
      </c>
      <c r="BD464" s="167">
        <f t="shared" si="172"/>
        <v>0</v>
      </c>
      <c r="BE464" s="167">
        <f t="shared" si="173"/>
        <v>0</v>
      </c>
      <c r="BF464" s="203"/>
      <c r="BG464" s="203"/>
    </row>
    <row r="465" spans="1:59" s="118" customFormat="1" x14ac:dyDescent="0.25">
      <c r="A465" s="128" t="str">
        <f>IF(ISBLANK(B465),"",COUNTA($B$11:B465))</f>
        <v/>
      </c>
      <c r="B465" s="200"/>
      <c r="C465" s="150">
        <f t="shared" si="163"/>
        <v>0</v>
      </c>
      <c r="D465" s="151">
        <f t="shared" si="164"/>
        <v>0</v>
      </c>
      <c r="E465" s="199"/>
      <c r="F465" s="199"/>
      <c r="G465" s="151">
        <f t="shared" si="165"/>
        <v>0</v>
      </c>
      <c r="H465" s="199"/>
      <c r="I465" s="199"/>
      <c r="J465" s="199"/>
      <c r="K465" s="151">
        <f t="shared" si="153"/>
        <v>0</v>
      </c>
      <c r="L465" s="199"/>
      <c r="M465" s="199"/>
      <c r="N465" s="152" t="str">
        <f t="shared" si="166"/>
        <v/>
      </c>
      <c r="O465" s="150">
        <f t="shared" si="167"/>
        <v>0</v>
      </c>
      <c r="P465" s="151">
        <f t="shared" si="168"/>
        <v>0</v>
      </c>
      <c r="Q465" s="199"/>
      <c r="R465" s="199"/>
      <c r="S465" s="151">
        <f t="shared" si="169"/>
        <v>0</v>
      </c>
      <c r="T465" s="199"/>
      <c r="U465" s="199"/>
      <c r="V465" s="199"/>
      <c r="W465" s="151">
        <f t="shared" si="160"/>
        <v>0</v>
      </c>
      <c r="X465" s="199"/>
      <c r="Y465" s="199"/>
      <c r="Z465" s="152" t="str">
        <f t="shared" si="170"/>
        <v/>
      </c>
      <c r="AA465" s="150">
        <f t="shared" si="154"/>
        <v>0</v>
      </c>
      <c r="AB465" s="151">
        <f t="shared" si="155"/>
        <v>0</v>
      </c>
      <c r="AC465" s="199"/>
      <c r="AD465" s="199"/>
      <c r="AE465" s="151">
        <f t="shared" si="156"/>
        <v>0</v>
      </c>
      <c r="AF465" s="202"/>
      <c r="AG465" s="333"/>
      <c r="AH465" s="202"/>
      <c r="AI465" s="333"/>
      <c r="AJ465" s="202"/>
      <c r="AK465" s="333"/>
      <c r="AL465" s="151">
        <f t="shared" si="157"/>
        <v>0</v>
      </c>
      <c r="AM465" s="199"/>
      <c r="AN465" s="199"/>
      <c r="AO465" s="167">
        <f t="shared" si="161"/>
        <v>0</v>
      </c>
      <c r="AP465" s="167">
        <f t="shared" si="162"/>
        <v>0</v>
      </c>
      <c r="AQ465" s="152" t="str">
        <f t="shared" si="158"/>
        <v/>
      </c>
      <c r="AR465" s="207">
        <f t="shared" si="159"/>
        <v>0</v>
      </c>
      <c r="AS465" s="167">
        <f t="shared" si="171"/>
        <v>0</v>
      </c>
      <c r="AT465" s="167">
        <f>IFERROR((AR465/SUM('4_Структура пл.соб.'!$F$4:$F$6))*100,0)</f>
        <v>0</v>
      </c>
      <c r="AU465" s="207">
        <f>IFERROR(AF465+(SUM($AC465:$AD465)/100*($AE$14/$AB$14*100))/'4_Структура пл.соб.'!$B$7*'4_Структура пл.соб.'!$B$4,0)</f>
        <v>0</v>
      </c>
      <c r="AV465" s="167">
        <f>IFERROR(AU465/'5_Розрахунок тарифів'!$H$7,0)</f>
        <v>0</v>
      </c>
      <c r="AW465" s="167">
        <f>IFERROR((AU465/SUM('4_Структура пл.соб.'!$F$4:$F$6))*100,0)</f>
        <v>0</v>
      </c>
      <c r="AX465" s="207">
        <f>IFERROR(AH465+(SUM($AC465:$AD465)/100*($AE$14/$AB$14*100))/'4_Структура пл.соб.'!$B$7*'4_Структура пл.соб.'!$B$5,0)</f>
        <v>0</v>
      </c>
      <c r="AY465" s="167">
        <f>IFERROR(AX465/'5_Розрахунок тарифів'!$L$7,0)</f>
        <v>0</v>
      </c>
      <c r="AZ465" s="167">
        <f>IFERROR((AX465/SUM('4_Структура пл.соб.'!$F$4:$F$6))*100,0)</f>
        <v>0</v>
      </c>
      <c r="BA465" s="207">
        <f>IFERROR(AJ465+(SUM($AC465:$AD465)/100*($AE$14/$AB$14*100))/'4_Структура пл.соб.'!$B$7*'4_Структура пл.соб.'!$B$6,0)</f>
        <v>0</v>
      </c>
      <c r="BB465" s="167">
        <f>IFERROR(BA465/'5_Розрахунок тарифів'!$P$7,0)</f>
        <v>0</v>
      </c>
      <c r="BC465" s="167">
        <f>IFERROR((BA465/SUM('4_Структура пл.соб.'!$F$4:$F$6))*100,0)</f>
        <v>0</v>
      </c>
      <c r="BD465" s="167">
        <f t="shared" si="172"/>
        <v>0</v>
      </c>
      <c r="BE465" s="167">
        <f t="shared" si="173"/>
        <v>0</v>
      </c>
      <c r="BF465" s="203"/>
      <c r="BG465" s="203"/>
    </row>
    <row r="466" spans="1:59" s="118" customFormat="1" x14ac:dyDescent="0.25">
      <c r="A466" s="128" t="str">
        <f>IF(ISBLANK(B466),"",COUNTA($B$11:B466))</f>
        <v/>
      </c>
      <c r="B466" s="200"/>
      <c r="C466" s="150">
        <f t="shared" si="163"/>
        <v>0</v>
      </c>
      <c r="D466" s="151">
        <f t="shared" si="164"/>
        <v>0</v>
      </c>
      <c r="E466" s="199"/>
      <c r="F466" s="199"/>
      <c r="G466" s="151">
        <f t="shared" si="165"/>
        <v>0</v>
      </c>
      <c r="H466" s="199"/>
      <c r="I466" s="199"/>
      <c r="J466" s="199"/>
      <c r="K466" s="151">
        <f t="shared" si="153"/>
        <v>0</v>
      </c>
      <c r="L466" s="199"/>
      <c r="M466" s="199"/>
      <c r="N466" s="152" t="str">
        <f t="shared" si="166"/>
        <v/>
      </c>
      <c r="O466" s="150">
        <f t="shared" si="167"/>
        <v>0</v>
      </c>
      <c r="P466" s="151">
        <f t="shared" si="168"/>
        <v>0</v>
      </c>
      <c r="Q466" s="199"/>
      <c r="R466" s="199"/>
      <c r="S466" s="151">
        <f t="shared" si="169"/>
        <v>0</v>
      </c>
      <c r="T466" s="199"/>
      <c r="U466" s="199"/>
      <c r="V466" s="199"/>
      <c r="W466" s="151">
        <f t="shared" si="160"/>
        <v>0</v>
      </c>
      <c r="X466" s="199"/>
      <c r="Y466" s="199"/>
      <c r="Z466" s="152" t="str">
        <f t="shared" si="170"/>
        <v/>
      </c>
      <c r="AA466" s="150">
        <f t="shared" si="154"/>
        <v>0</v>
      </c>
      <c r="AB466" s="151">
        <f t="shared" si="155"/>
        <v>0</v>
      </c>
      <c r="AC466" s="199"/>
      <c r="AD466" s="199"/>
      <c r="AE466" s="151">
        <f t="shared" si="156"/>
        <v>0</v>
      </c>
      <c r="AF466" s="202"/>
      <c r="AG466" s="333"/>
      <c r="AH466" s="202"/>
      <c r="AI466" s="333"/>
      <c r="AJ466" s="202"/>
      <c r="AK466" s="333"/>
      <c r="AL466" s="151">
        <f t="shared" si="157"/>
        <v>0</v>
      </c>
      <c r="AM466" s="199"/>
      <c r="AN466" s="199"/>
      <c r="AO466" s="167">
        <f t="shared" si="161"/>
        <v>0</v>
      </c>
      <c r="AP466" s="167">
        <f t="shared" si="162"/>
        <v>0</v>
      </c>
      <c r="AQ466" s="152" t="str">
        <f t="shared" si="158"/>
        <v/>
      </c>
      <c r="AR466" s="207">
        <f t="shared" si="159"/>
        <v>0</v>
      </c>
      <c r="AS466" s="167">
        <f t="shared" si="171"/>
        <v>0</v>
      </c>
      <c r="AT466" s="167">
        <f>IFERROR((AR466/SUM('4_Структура пл.соб.'!$F$4:$F$6))*100,0)</f>
        <v>0</v>
      </c>
      <c r="AU466" s="207">
        <f>IFERROR(AF466+(SUM($AC466:$AD466)/100*($AE$14/$AB$14*100))/'4_Структура пл.соб.'!$B$7*'4_Структура пл.соб.'!$B$4,0)</f>
        <v>0</v>
      </c>
      <c r="AV466" s="167">
        <f>IFERROR(AU466/'5_Розрахунок тарифів'!$H$7,0)</f>
        <v>0</v>
      </c>
      <c r="AW466" s="167">
        <f>IFERROR((AU466/SUM('4_Структура пл.соб.'!$F$4:$F$6))*100,0)</f>
        <v>0</v>
      </c>
      <c r="AX466" s="207">
        <f>IFERROR(AH466+(SUM($AC466:$AD466)/100*($AE$14/$AB$14*100))/'4_Структура пл.соб.'!$B$7*'4_Структура пл.соб.'!$B$5,0)</f>
        <v>0</v>
      </c>
      <c r="AY466" s="167">
        <f>IFERROR(AX466/'5_Розрахунок тарифів'!$L$7,0)</f>
        <v>0</v>
      </c>
      <c r="AZ466" s="167">
        <f>IFERROR((AX466/SUM('4_Структура пл.соб.'!$F$4:$F$6))*100,0)</f>
        <v>0</v>
      </c>
      <c r="BA466" s="207">
        <f>IFERROR(AJ466+(SUM($AC466:$AD466)/100*($AE$14/$AB$14*100))/'4_Структура пл.соб.'!$B$7*'4_Структура пл.соб.'!$B$6,0)</f>
        <v>0</v>
      </c>
      <c r="BB466" s="167">
        <f>IFERROR(BA466/'5_Розрахунок тарифів'!$P$7,0)</f>
        <v>0</v>
      </c>
      <c r="BC466" s="167">
        <f>IFERROR((BA466/SUM('4_Структура пл.соб.'!$F$4:$F$6))*100,0)</f>
        <v>0</v>
      </c>
      <c r="BD466" s="167">
        <f t="shared" si="172"/>
        <v>0</v>
      </c>
      <c r="BE466" s="167">
        <f t="shared" si="173"/>
        <v>0</v>
      </c>
      <c r="BF466" s="203"/>
      <c r="BG466" s="203"/>
    </row>
    <row r="467" spans="1:59" s="118" customFormat="1" x14ac:dyDescent="0.25">
      <c r="A467" s="128" t="str">
        <f>IF(ISBLANK(B467),"",COUNTA($B$11:B467))</f>
        <v/>
      </c>
      <c r="B467" s="200"/>
      <c r="C467" s="150">
        <f t="shared" si="163"/>
        <v>0</v>
      </c>
      <c r="D467" s="151">
        <f t="shared" si="164"/>
        <v>0</v>
      </c>
      <c r="E467" s="199"/>
      <c r="F467" s="199"/>
      <c r="G467" s="151">
        <f t="shared" si="165"/>
        <v>0</v>
      </c>
      <c r="H467" s="199"/>
      <c r="I467" s="199"/>
      <c r="J467" s="199"/>
      <c r="K467" s="151">
        <f t="shared" si="153"/>
        <v>0</v>
      </c>
      <c r="L467" s="199"/>
      <c r="M467" s="199"/>
      <c r="N467" s="152" t="str">
        <f t="shared" si="166"/>
        <v/>
      </c>
      <c r="O467" s="150">
        <f t="shared" si="167"/>
        <v>0</v>
      </c>
      <c r="P467" s="151">
        <f t="shared" si="168"/>
        <v>0</v>
      </c>
      <c r="Q467" s="199"/>
      <c r="R467" s="199"/>
      <c r="S467" s="151">
        <f t="shared" si="169"/>
        <v>0</v>
      </c>
      <c r="T467" s="199"/>
      <c r="U467" s="199"/>
      <c r="V467" s="199"/>
      <c r="W467" s="151">
        <f t="shared" si="160"/>
        <v>0</v>
      </c>
      <c r="X467" s="199"/>
      <c r="Y467" s="199"/>
      <c r="Z467" s="152" t="str">
        <f t="shared" si="170"/>
        <v/>
      </c>
      <c r="AA467" s="150">
        <f t="shared" si="154"/>
        <v>0</v>
      </c>
      <c r="AB467" s="151">
        <f t="shared" si="155"/>
        <v>0</v>
      </c>
      <c r="AC467" s="199"/>
      <c r="AD467" s="199"/>
      <c r="AE467" s="151">
        <f t="shared" si="156"/>
        <v>0</v>
      </c>
      <c r="AF467" s="202"/>
      <c r="AG467" s="333"/>
      <c r="AH467" s="202"/>
      <c r="AI467" s="333"/>
      <c r="AJ467" s="202"/>
      <c r="AK467" s="333"/>
      <c r="AL467" s="151">
        <f t="shared" si="157"/>
        <v>0</v>
      </c>
      <c r="AM467" s="199"/>
      <c r="AN467" s="199"/>
      <c r="AO467" s="167">
        <f t="shared" si="161"/>
        <v>0</v>
      </c>
      <c r="AP467" s="167">
        <f t="shared" si="162"/>
        <v>0</v>
      </c>
      <c r="AQ467" s="152" t="str">
        <f t="shared" si="158"/>
        <v/>
      </c>
      <c r="AR467" s="207">
        <f t="shared" si="159"/>
        <v>0</v>
      </c>
      <c r="AS467" s="167">
        <f t="shared" si="171"/>
        <v>0</v>
      </c>
      <c r="AT467" s="167">
        <f>IFERROR((AR467/SUM('4_Структура пл.соб.'!$F$4:$F$6))*100,0)</f>
        <v>0</v>
      </c>
      <c r="AU467" s="207">
        <f>IFERROR(AF467+(SUM($AC467:$AD467)/100*($AE$14/$AB$14*100))/'4_Структура пл.соб.'!$B$7*'4_Структура пл.соб.'!$B$4,0)</f>
        <v>0</v>
      </c>
      <c r="AV467" s="167">
        <f>IFERROR(AU467/'5_Розрахунок тарифів'!$H$7,0)</f>
        <v>0</v>
      </c>
      <c r="AW467" s="167">
        <f>IFERROR((AU467/SUM('4_Структура пл.соб.'!$F$4:$F$6))*100,0)</f>
        <v>0</v>
      </c>
      <c r="AX467" s="207">
        <f>IFERROR(AH467+(SUM($AC467:$AD467)/100*($AE$14/$AB$14*100))/'4_Структура пл.соб.'!$B$7*'4_Структура пл.соб.'!$B$5,0)</f>
        <v>0</v>
      </c>
      <c r="AY467" s="167">
        <f>IFERROR(AX467/'5_Розрахунок тарифів'!$L$7,0)</f>
        <v>0</v>
      </c>
      <c r="AZ467" s="167">
        <f>IFERROR((AX467/SUM('4_Структура пл.соб.'!$F$4:$F$6))*100,0)</f>
        <v>0</v>
      </c>
      <c r="BA467" s="207">
        <f>IFERROR(AJ467+(SUM($AC467:$AD467)/100*($AE$14/$AB$14*100))/'4_Структура пл.соб.'!$B$7*'4_Структура пл.соб.'!$B$6,0)</f>
        <v>0</v>
      </c>
      <c r="BB467" s="167">
        <f>IFERROR(BA467/'5_Розрахунок тарифів'!$P$7,0)</f>
        <v>0</v>
      </c>
      <c r="BC467" s="167">
        <f>IFERROR((BA467/SUM('4_Структура пл.соб.'!$F$4:$F$6))*100,0)</f>
        <v>0</v>
      </c>
      <c r="BD467" s="167">
        <f t="shared" si="172"/>
        <v>0</v>
      </c>
      <c r="BE467" s="167">
        <f t="shared" si="173"/>
        <v>0</v>
      </c>
      <c r="BF467" s="203"/>
      <c r="BG467" s="203"/>
    </row>
    <row r="468" spans="1:59" s="118" customFormat="1" x14ac:dyDescent="0.25">
      <c r="A468" s="128" t="str">
        <f>IF(ISBLANK(B468),"",COUNTA($B$11:B468))</f>
        <v/>
      </c>
      <c r="B468" s="200"/>
      <c r="C468" s="150">
        <f t="shared" si="163"/>
        <v>0</v>
      </c>
      <c r="D468" s="151">
        <f t="shared" si="164"/>
        <v>0</v>
      </c>
      <c r="E468" s="199"/>
      <c r="F468" s="199"/>
      <c r="G468" s="151">
        <f t="shared" si="165"/>
        <v>0</v>
      </c>
      <c r="H468" s="199"/>
      <c r="I468" s="199"/>
      <c r="J468" s="199"/>
      <c r="K468" s="151">
        <f t="shared" si="153"/>
        <v>0</v>
      </c>
      <c r="L468" s="199"/>
      <c r="M468" s="199"/>
      <c r="N468" s="152" t="str">
        <f t="shared" si="166"/>
        <v/>
      </c>
      <c r="O468" s="150">
        <f t="shared" si="167"/>
        <v>0</v>
      </c>
      <c r="P468" s="151">
        <f t="shared" si="168"/>
        <v>0</v>
      </c>
      <c r="Q468" s="199"/>
      <c r="R468" s="199"/>
      <c r="S468" s="151">
        <f t="shared" si="169"/>
        <v>0</v>
      </c>
      <c r="T468" s="199"/>
      <c r="U468" s="199"/>
      <c r="V468" s="199"/>
      <c r="W468" s="151">
        <f t="shared" si="160"/>
        <v>0</v>
      </c>
      <c r="X468" s="199"/>
      <c r="Y468" s="199"/>
      <c r="Z468" s="152" t="str">
        <f t="shared" si="170"/>
        <v/>
      </c>
      <c r="AA468" s="150">
        <f t="shared" si="154"/>
        <v>0</v>
      </c>
      <c r="AB468" s="151">
        <f t="shared" si="155"/>
        <v>0</v>
      </c>
      <c r="AC468" s="199"/>
      <c r="AD468" s="199"/>
      <c r="AE468" s="151">
        <f t="shared" si="156"/>
        <v>0</v>
      </c>
      <c r="AF468" s="202"/>
      <c r="AG468" s="333"/>
      <c r="AH468" s="202"/>
      <c r="AI468" s="333"/>
      <c r="AJ468" s="202"/>
      <c r="AK468" s="333"/>
      <c r="AL468" s="151">
        <f t="shared" si="157"/>
        <v>0</v>
      </c>
      <c r="AM468" s="199"/>
      <c r="AN468" s="199"/>
      <c r="AO468" s="167">
        <f t="shared" si="161"/>
        <v>0</v>
      </c>
      <c r="AP468" s="167">
        <f t="shared" si="162"/>
        <v>0</v>
      </c>
      <c r="AQ468" s="152" t="str">
        <f t="shared" si="158"/>
        <v/>
      </c>
      <c r="AR468" s="207">
        <f t="shared" si="159"/>
        <v>0</v>
      </c>
      <c r="AS468" s="167">
        <f t="shared" si="171"/>
        <v>0</v>
      </c>
      <c r="AT468" s="167">
        <f>IFERROR((AR468/SUM('4_Структура пл.соб.'!$F$4:$F$6))*100,0)</f>
        <v>0</v>
      </c>
      <c r="AU468" s="207">
        <f>IFERROR(AF468+(SUM($AC468:$AD468)/100*($AE$14/$AB$14*100))/'4_Структура пл.соб.'!$B$7*'4_Структура пл.соб.'!$B$4,0)</f>
        <v>0</v>
      </c>
      <c r="AV468" s="167">
        <f>IFERROR(AU468/'5_Розрахунок тарифів'!$H$7,0)</f>
        <v>0</v>
      </c>
      <c r="AW468" s="167">
        <f>IFERROR((AU468/SUM('4_Структура пл.соб.'!$F$4:$F$6))*100,0)</f>
        <v>0</v>
      </c>
      <c r="AX468" s="207">
        <f>IFERROR(AH468+(SUM($AC468:$AD468)/100*($AE$14/$AB$14*100))/'4_Структура пл.соб.'!$B$7*'4_Структура пл.соб.'!$B$5,0)</f>
        <v>0</v>
      </c>
      <c r="AY468" s="167">
        <f>IFERROR(AX468/'5_Розрахунок тарифів'!$L$7,0)</f>
        <v>0</v>
      </c>
      <c r="AZ468" s="167">
        <f>IFERROR((AX468/SUM('4_Структура пл.соб.'!$F$4:$F$6))*100,0)</f>
        <v>0</v>
      </c>
      <c r="BA468" s="207">
        <f>IFERROR(AJ468+(SUM($AC468:$AD468)/100*($AE$14/$AB$14*100))/'4_Структура пл.соб.'!$B$7*'4_Структура пл.соб.'!$B$6,0)</f>
        <v>0</v>
      </c>
      <c r="BB468" s="167">
        <f>IFERROR(BA468/'5_Розрахунок тарифів'!$P$7,0)</f>
        <v>0</v>
      </c>
      <c r="BC468" s="167">
        <f>IFERROR((BA468/SUM('4_Структура пл.соб.'!$F$4:$F$6))*100,0)</f>
        <v>0</v>
      </c>
      <c r="BD468" s="167">
        <f t="shared" si="172"/>
        <v>0</v>
      </c>
      <c r="BE468" s="167">
        <f t="shared" si="173"/>
        <v>0</v>
      </c>
      <c r="BF468" s="203"/>
      <c r="BG468" s="203"/>
    </row>
    <row r="469" spans="1:59" s="118" customFormat="1" x14ac:dyDescent="0.25">
      <c r="A469" s="128" t="str">
        <f>IF(ISBLANK(B469),"",COUNTA($B$11:B469))</f>
        <v/>
      </c>
      <c r="B469" s="200"/>
      <c r="C469" s="150">
        <f t="shared" si="163"/>
        <v>0</v>
      </c>
      <c r="D469" s="151">
        <f t="shared" si="164"/>
        <v>0</v>
      </c>
      <c r="E469" s="199"/>
      <c r="F469" s="199"/>
      <c r="G469" s="151">
        <f t="shared" si="165"/>
        <v>0</v>
      </c>
      <c r="H469" s="199"/>
      <c r="I469" s="199"/>
      <c r="J469" s="199"/>
      <c r="K469" s="151">
        <f t="shared" ref="K469:K532" si="174">L469+M469</f>
        <v>0</v>
      </c>
      <c r="L469" s="199"/>
      <c r="M469" s="199"/>
      <c r="N469" s="152" t="str">
        <f t="shared" si="166"/>
        <v/>
      </c>
      <c r="O469" s="150">
        <f t="shared" si="167"/>
        <v>0</v>
      </c>
      <c r="P469" s="151">
        <f t="shared" si="168"/>
        <v>0</v>
      </c>
      <c r="Q469" s="199"/>
      <c r="R469" s="199"/>
      <c r="S469" s="151">
        <f t="shared" si="169"/>
        <v>0</v>
      </c>
      <c r="T469" s="199"/>
      <c r="U469" s="199"/>
      <c r="V469" s="199"/>
      <c r="W469" s="151">
        <f t="shared" si="160"/>
        <v>0</v>
      </c>
      <c r="X469" s="199"/>
      <c r="Y469" s="199"/>
      <c r="Z469" s="152" t="str">
        <f t="shared" si="170"/>
        <v/>
      </c>
      <c r="AA469" s="150">
        <f t="shared" ref="AA469:AA532" si="175">SUM(AB469:AD469)</f>
        <v>0</v>
      </c>
      <c r="AB469" s="151">
        <f t="shared" ref="AB469:AB532" si="176">AE469+AL469</f>
        <v>0</v>
      </c>
      <c r="AC469" s="199"/>
      <c r="AD469" s="199"/>
      <c r="AE469" s="151">
        <f t="shared" ref="AE469:AE532" si="177">SUM(AF469:AJ469)</f>
        <v>0</v>
      </c>
      <c r="AF469" s="202"/>
      <c r="AG469" s="333"/>
      <c r="AH469" s="202"/>
      <c r="AI469" s="333"/>
      <c r="AJ469" s="202"/>
      <c r="AK469" s="333"/>
      <c r="AL469" s="151">
        <f t="shared" ref="AL469:AL532" si="178">AM469+AN469</f>
        <v>0</v>
      </c>
      <c r="AM469" s="199"/>
      <c r="AN469" s="199"/>
      <c r="AO469" s="167">
        <f t="shared" si="161"/>
        <v>0</v>
      </c>
      <c r="AP469" s="167">
        <f t="shared" si="162"/>
        <v>0</v>
      </c>
      <c r="AQ469" s="152" t="str">
        <f t="shared" si="158"/>
        <v/>
      </c>
      <c r="AR469" s="207">
        <f t="shared" si="159"/>
        <v>0</v>
      </c>
      <c r="AS469" s="167">
        <f t="shared" si="171"/>
        <v>0</v>
      </c>
      <c r="AT469" s="167">
        <f>IFERROR((AR469/SUM('4_Структура пл.соб.'!$F$4:$F$6))*100,0)</f>
        <v>0</v>
      </c>
      <c r="AU469" s="207">
        <f>IFERROR(AF469+(SUM($AC469:$AD469)/100*($AE$14/$AB$14*100))/'4_Структура пл.соб.'!$B$7*'4_Структура пл.соб.'!$B$4,0)</f>
        <v>0</v>
      </c>
      <c r="AV469" s="167">
        <f>IFERROR(AU469/'5_Розрахунок тарифів'!$H$7,0)</f>
        <v>0</v>
      </c>
      <c r="AW469" s="167">
        <f>IFERROR((AU469/SUM('4_Структура пл.соб.'!$F$4:$F$6))*100,0)</f>
        <v>0</v>
      </c>
      <c r="AX469" s="207">
        <f>IFERROR(AH469+(SUM($AC469:$AD469)/100*($AE$14/$AB$14*100))/'4_Структура пл.соб.'!$B$7*'4_Структура пл.соб.'!$B$5,0)</f>
        <v>0</v>
      </c>
      <c r="AY469" s="167">
        <f>IFERROR(AX469/'5_Розрахунок тарифів'!$L$7,0)</f>
        <v>0</v>
      </c>
      <c r="AZ469" s="167">
        <f>IFERROR((AX469/SUM('4_Структура пл.соб.'!$F$4:$F$6))*100,0)</f>
        <v>0</v>
      </c>
      <c r="BA469" s="207">
        <f>IFERROR(AJ469+(SUM($AC469:$AD469)/100*($AE$14/$AB$14*100))/'4_Структура пл.соб.'!$B$7*'4_Структура пл.соб.'!$B$6,0)</f>
        <v>0</v>
      </c>
      <c r="BB469" s="167">
        <f>IFERROR(BA469/'5_Розрахунок тарифів'!$P$7,0)</f>
        <v>0</v>
      </c>
      <c r="BC469" s="167">
        <f>IFERROR((BA469/SUM('4_Структура пл.соб.'!$F$4:$F$6))*100,0)</f>
        <v>0</v>
      </c>
      <c r="BD469" s="167">
        <f t="shared" si="172"/>
        <v>0</v>
      </c>
      <c r="BE469" s="167">
        <f t="shared" si="173"/>
        <v>0</v>
      </c>
      <c r="BF469" s="203"/>
      <c r="BG469" s="203"/>
    </row>
    <row r="470" spans="1:59" s="118" customFormat="1" x14ac:dyDescent="0.25">
      <c r="A470" s="128" t="str">
        <f>IF(ISBLANK(B470),"",COUNTA($B$11:B470))</f>
        <v/>
      </c>
      <c r="B470" s="200"/>
      <c r="C470" s="150">
        <f t="shared" si="163"/>
        <v>0</v>
      </c>
      <c r="D470" s="151">
        <f t="shared" si="164"/>
        <v>0</v>
      </c>
      <c r="E470" s="199"/>
      <c r="F470" s="199"/>
      <c r="G470" s="151">
        <f t="shared" si="165"/>
        <v>0</v>
      </c>
      <c r="H470" s="199"/>
      <c r="I470" s="199"/>
      <c r="J470" s="199"/>
      <c r="K470" s="151">
        <f t="shared" si="174"/>
        <v>0</v>
      </c>
      <c r="L470" s="199"/>
      <c r="M470" s="199"/>
      <c r="N470" s="152" t="str">
        <f t="shared" si="166"/>
        <v/>
      </c>
      <c r="O470" s="150">
        <f t="shared" si="167"/>
        <v>0</v>
      </c>
      <c r="P470" s="151">
        <f t="shared" si="168"/>
        <v>0</v>
      </c>
      <c r="Q470" s="199"/>
      <c r="R470" s="199"/>
      <c r="S470" s="151">
        <f t="shared" si="169"/>
        <v>0</v>
      </c>
      <c r="T470" s="199"/>
      <c r="U470" s="199"/>
      <c r="V470" s="199"/>
      <c r="W470" s="151">
        <f t="shared" si="160"/>
        <v>0</v>
      </c>
      <c r="X470" s="199"/>
      <c r="Y470" s="199"/>
      <c r="Z470" s="152" t="str">
        <f t="shared" si="170"/>
        <v/>
      </c>
      <c r="AA470" s="150">
        <f t="shared" si="175"/>
        <v>0</v>
      </c>
      <c r="AB470" s="151">
        <f t="shared" si="176"/>
        <v>0</v>
      </c>
      <c r="AC470" s="199"/>
      <c r="AD470" s="199"/>
      <c r="AE470" s="151">
        <f t="shared" si="177"/>
        <v>0</v>
      </c>
      <c r="AF470" s="202"/>
      <c r="AG470" s="333"/>
      <c r="AH470" s="202"/>
      <c r="AI470" s="333"/>
      <c r="AJ470" s="202"/>
      <c r="AK470" s="333"/>
      <c r="AL470" s="151">
        <f t="shared" si="178"/>
        <v>0</v>
      </c>
      <c r="AM470" s="199"/>
      <c r="AN470" s="199"/>
      <c r="AO470" s="167">
        <f t="shared" si="161"/>
        <v>0</v>
      </c>
      <c r="AP470" s="167">
        <f t="shared" si="162"/>
        <v>0</v>
      </c>
      <c r="AQ470" s="152" t="str">
        <f t="shared" si="158"/>
        <v/>
      </c>
      <c r="AR470" s="207">
        <f t="shared" si="159"/>
        <v>0</v>
      </c>
      <c r="AS470" s="167">
        <f t="shared" si="171"/>
        <v>0</v>
      </c>
      <c r="AT470" s="167">
        <f>IFERROR((AR470/SUM('4_Структура пл.соб.'!$F$4:$F$6))*100,0)</f>
        <v>0</v>
      </c>
      <c r="AU470" s="207">
        <f>IFERROR(AF470+(SUM($AC470:$AD470)/100*($AE$14/$AB$14*100))/'4_Структура пл.соб.'!$B$7*'4_Структура пл.соб.'!$B$4,0)</f>
        <v>0</v>
      </c>
      <c r="AV470" s="167">
        <f>IFERROR(AU470/'5_Розрахунок тарифів'!$H$7,0)</f>
        <v>0</v>
      </c>
      <c r="AW470" s="167">
        <f>IFERROR((AU470/SUM('4_Структура пл.соб.'!$F$4:$F$6))*100,0)</f>
        <v>0</v>
      </c>
      <c r="AX470" s="207">
        <f>IFERROR(AH470+(SUM($AC470:$AD470)/100*($AE$14/$AB$14*100))/'4_Структура пл.соб.'!$B$7*'4_Структура пл.соб.'!$B$5,0)</f>
        <v>0</v>
      </c>
      <c r="AY470" s="167">
        <f>IFERROR(AX470/'5_Розрахунок тарифів'!$L$7,0)</f>
        <v>0</v>
      </c>
      <c r="AZ470" s="167">
        <f>IFERROR((AX470/SUM('4_Структура пл.соб.'!$F$4:$F$6))*100,0)</f>
        <v>0</v>
      </c>
      <c r="BA470" s="207">
        <f>IFERROR(AJ470+(SUM($AC470:$AD470)/100*($AE$14/$AB$14*100))/'4_Структура пл.соб.'!$B$7*'4_Структура пл.соб.'!$B$6,0)</f>
        <v>0</v>
      </c>
      <c r="BB470" s="167">
        <f>IFERROR(BA470/'5_Розрахунок тарифів'!$P$7,0)</f>
        <v>0</v>
      </c>
      <c r="BC470" s="167">
        <f>IFERROR((BA470/SUM('4_Структура пл.соб.'!$F$4:$F$6))*100,0)</f>
        <v>0</v>
      </c>
      <c r="BD470" s="167">
        <f t="shared" si="172"/>
        <v>0</v>
      </c>
      <c r="BE470" s="167">
        <f t="shared" si="173"/>
        <v>0</v>
      </c>
      <c r="BF470" s="203"/>
      <c r="BG470" s="203"/>
    </row>
    <row r="471" spans="1:59" s="118" customFormat="1" x14ac:dyDescent="0.25">
      <c r="A471" s="128" t="str">
        <f>IF(ISBLANK(B471),"",COUNTA($B$11:B471))</f>
        <v/>
      </c>
      <c r="B471" s="200"/>
      <c r="C471" s="150">
        <f t="shared" si="163"/>
        <v>0</v>
      </c>
      <c r="D471" s="151">
        <f t="shared" si="164"/>
        <v>0</v>
      </c>
      <c r="E471" s="199"/>
      <c r="F471" s="199"/>
      <c r="G471" s="151">
        <f t="shared" si="165"/>
        <v>0</v>
      </c>
      <c r="H471" s="199"/>
      <c r="I471" s="199"/>
      <c r="J471" s="199"/>
      <c r="K471" s="151">
        <f t="shared" si="174"/>
        <v>0</v>
      </c>
      <c r="L471" s="199"/>
      <c r="M471" s="199"/>
      <c r="N471" s="152" t="str">
        <f t="shared" si="166"/>
        <v/>
      </c>
      <c r="O471" s="150">
        <f t="shared" si="167"/>
        <v>0</v>
      </c>
      <c r="P471" s="151">
        <f t="shared" si="168"/>
        <v>0</v>
      </c>
      <c r="Q471" s="199"/>
      <c r="R471" s="199"/>
      <c r="S471" s="151">
        <f t="shared" si="169"/>
        <v>0</v>
      </c>
      <c r="T471" s="199"/>
      <c r="U471" s="199"/>
      <c r="V471" s="199"/>
      <c r="W471" s="151">
        <f t="shared" si="160"/>
        <v>0</v>
      </c>
      <c r="X471" s="199"/>
      <c r="Y471" s="199"/>
      <c r="Z471" s="152" t="str">
        <f t="shared" si="170"/>
        <v/>
      </c>
      <c r="AA471" s="150">
        <f t="shared" si="175"/>
        <v>0</v>
      </c>
      <c r="AB471" s="151">
        <f t="shared" si="176"/>
        <v>0</v>
      </c>
      <c r="AC471" s="199"/>
      <c r="AD471" s="199"/>
      <c r="AE471" s="151">
        <f t="shared" si="177"/>
        <v>0</v>
      </c>
      <c r="AF471" s="202"/>
      <c r="AG471" s="333"/>
      <c r="AH471" s="202"/>
      <c r="AI471" s="333"/>
      <c r="AJ471" s="202"/>
      <c r="AK471" s="333"/>
      <c r="AL471" s="151">
        <f t="shared" si="178"/>
        <v>0</v>
      </c>
      <c r="AM471" s="199"/>
      <c r="AN471" s="199"/>
      <c r="AO471" s="167">
        <f t="shared" si="161"/>
        <v>0</v>
      </c>
      <c r="AP471" s="167">
        <f t="shared" si="162"/>
        <v>0</v>
      </c>
      <c r="AQ471" s="152" t="str">
        <f t="shared" si="158"/>
        <v/>
      </c>
      <c r="AR471" s="207">
        <f t="shared" si="159"/>
        <v>0</v>
      </c>
      <c r="AS471" s="167">
        <f t="shared" si="171"/>
        <v>0</v>
      </c>
      <c r="AT471" s="167">
        <f>IFERROR((AR471/SUM('4_Структура пл.соб.'!$F$4:$F$6))*100,0)</f>
        <v>0</v>
      </c>
      <c r="AU471" s="207">
        <f>IFERROR(AF471+(SUM($AC471:$AD471)/100*($AE$14/$AB$14*100))/'4_Структура пл.соб.'!$B$7*'4_Структура пл.соб.'!$B$4,0)</f>
        <v>0</v>
      </c>
      <c r="AV471" s="167">
        <f>IFERROR(AU471/'5_Розрахунок тарифів'!$H$7,0)</f>
        <v>0</v>
      </c>
      <c r="AW471" s="167">
        <f>IFERROR((AU471/SUM('4_Структура пл.соб.'!$F$4:$F$6))*100,0)</f>
        <v>0</v>
      </c>
      <c r="AX471" s="207">
        <f>IFERROR(AH471+(SUM($AC471:$AD471)/100*($AE$14/$AB$14*100))/'4_Структура пл.соб.'!$B$7*'4_Структура пл.соб.'!$B$5,0)</f>
        <v>0</v>
      </c>
      <c r="AY471" s="167">
        <f>IFERROR(AX471/'5_Розрахунок тарифів'!$L$7,0)</f>
        <v>0</v>
      </c>
      <c r="AZ471" s="167">
        <f>IFERROR((AX471/SUM('4_Структура пл.соб.'!$F$4:$F$6))*100,0)</f>
        <v>0</v>
      </c>
      <c r="BA471" s="207">
        <f>IFERROR(AJ471+(SUM($AC471:$AD471)/100*($AE$14/$AB$14*100))/'4_Структура пл.соб.'!$B$7*'4_Структура пл.соб.'!$B$6,0)</f>
        <v>0</v>
      </c>
      <c r="BB471" s="167">
        <f>IFERROR(BA471/'5_Розрахунок тарифів'!$P$7,0)</f>
        <v>0</v>
      </c>
      <c r="BC471" s="167">
        <f>IFERROR((BA471/SUM('4_Структура пл.соб.'!$F$4:$F$6))*100,0)</f>
        <v>0</v>
      </c>
      <c r="BD471" s="167">
        <f t="shared" si="172"/>
        <v>0</v>
      </c>
      <c r="BE471" s="167">
        <f t="shared" si="173"/>
        <v>0</v>
      </c>
      <c r="BF471" s="203"/>
      <c r="BG471" s="203"/>
    </row>
    <row r="472" spans="1:59" s="118" customFormat="1" x14ac:dyDescent="0.25">
      <c r="A472" s="128" t="str">
        <f>IF(ISBLANK(B472),"",COUNTA($B$11:B472))</f>
        <v/>
      </c>
      <c r="B472" s="200"/>
      <c r="C472" s="150">
        <f t="shared" si="163"/>
        <v>0</v>
      </c>
      <c r="D472" s="151">
        <f t="shared" si="164"/>
        <v>0</v>
      </c>
      <c r="E472" s="199"/>
      <c r="F472" s="199"/>
      <c r="G472" s="151">
        <f t="shared" si="165"/>
        <v>0</v>
      </c>
      <c r="H472" s="199"/>
      <c r="I472" s="199"/>
      <c r="J472" s="199"/>
      <c r="K472" s="151">
        <f t="shared" si="174"/>
        <v>0</v>
      </c>
      <c r="L472" s="199"/>
      <c r="M472" s="199"/>
      <c r="N472" s="152" t="str">
        <f t="shared" si="166"/>
        <v/>
      </c>
      <c r="O472" s="150">
        <f t="shared" si="167"/>
        <v>0</v>
      </c>
      <c r="P472" s="151">
        <f t="shared" si="168"/>
        <v>0</v>
      </c>
      <c r="Q472" s="199"/>
      <c r="R472" s="199"/>
      <c r="S472" s="151">
        <f t="shared" si="169"/>
        <v>0</v>
      </c>
      <c r="T472" s="199"/>
      <c r="U472" s="199"/>
      <c r="V472" s="199"/>
      <c r="W472" s="151">
        <f t="shared" si="160"/>
        <v>0</v>
      </c>
      <c r="X472" s="199"/>
      <c r="Y472" s="199"/>
      <c r="Z472" s="152" t="str">
        <f t="shared" si="170"/>
        <v/>
      </c>
      <c r="AA472" s="150">
        <f t="shared" si="175"/>
        <v>0</v>
      </c>
      <c r="AB472" s="151">
        <f t="shared" si="176"/>
        <v>0</v>
      </c>
      <c r="AC472" s="199"/>
      <c r="AD472" s="199"/>
      <c r="AE472" s="151">
        <f t="shared" si="177"/>
        <v>0</v>
      </c>
      <c r="AF472" s="202"/>
      <c r="AG472" s="333"/>
      <c r="AH472" s="202"/>
      <c r="AI472" s="333"/>
      <c r="AJ472" s="202"/>
      <c r="AK472" s="333"/>
      <c r="AL472" s="151">
        <f t="shared" si="178"/>
        <v>0</v>
      </c>
      <c r="AM472" s="199"/>
      <c r="AN472" s="199"/>
      <c r="AO472" s="167">
        <f t="shared" si="161"/>
        <v>0</v>
      </c>
      <c r="AP472" s="167">
        <f t="shared" si="162"/>
        <v>0</v>
      </c>
      <c r="AQ472" s="152" t="str">
        <f t="shared" si="158"/>
        <v/>
      </c>
      <c r="AR472" s="207">
        <f t="shared" si="159"/>
        <v>0</v>
      </c>
      <c r="AS472" s="167">
        <f t="shared" si="171"/>
        <v>0</v>
      </c>
      <c r="AT472" s="167">
        <f>IFERROR((AR472/SUM('4_Структура пл.соб.'!$F$4:$F$6))*100,0)</f>
        <v>0</v>
      </c>
      <c r="AU472" s="207">
        <f>IFERROR(AF472+(SUM($AC472:$AD472)/100*($AE$14/$AB$14*100))/'4_Структура пл.соб.'!$B$7*'4_Структура пл.соб.'!$B$4,0)</f>
        <v>0</v>
      </c>
      <c r="AV472" s="167">
        <f>IFERROR(AU472/'5_Розрахунок тарифів'!$H$7,0)</f>
        <v>0</v>
      </c>
      <c r="AW472" s="167">
        <f>IFERROR((AU472/SUM('4_Структура пл.соб.'!$F$4:$F$6))*100,0)</f>
        <v>0</v>
      </c>
      <c r="AX472" s="207">
        <f>IFERROR(AH472+(SUM($AC472:$AD472)/100*($AE$14/$AB$14*100))/'4_Структура пл.соб.'!$B$7*'4_Структура пл.соб.'!$B$5,0)</f>
        <v>0</v>
      </c>
      <c r="AY472" s="167">
        <f>IFERROR(AX472/'5_Розрахунок тарифів'!$L$7,0)</f>
        <v>0</v>
      </c>
      <c r="AZ472" s="167">
        <f>IFERROR((AX472/SUM('4_Структура пл.соб.'!$F$4:$F$6))*100,0)</f>
        <v>0</v>
      </c>
      <c r="BA472" s="207">
        <f>IFERROR(AJ472+(SUM($AC472:$AD472)/100*($AE$14/$AB$14*100))/'4_Структура пл.соб.'!$B$7*'4_Структура пл.соб.'!$B$6,0)</f>
        <v>0</v>
      </c>
      <c r="BB472" s="167">
        <f>IFERROR(BA472/'5_Розрахунок тарифів'!$P$7,0)</f>
        <v>0</v>
      </c>
      <c r="BC472" s="167">
        <f>IFERROR((BA472/SUM('4_Структура пл.соб.'!$F$4:$F$6))*100,0)</f>
        <v>0</v>
      </c>
      <c r="BD472" s="167">
        <f t="shared" si="172"/>
        <v>0</v>
      </c>
      <c r="BE472" s="167">
        <f t="shared" si="173"/>
        <v>0</v>
      </c>
      <c r="BF472" s="203"/>
      <c r="BG472" s="203"/>
    </row>
    <row r="473" spans="1:59" s="118" customFormat="1" x14ac:dyDescent="0.25">
      <c r="A473" s="128" t="str">
        <f>IF(ISBLANK(B473),"",COUNTA($B$11:B473))</f>
        <v/>
      </c>
      <c r="B473" s="200"/>
      <c r="C473" s="150">
        <f t="shared" si="163"/>
        <v>0</v>
      </c>
      <c r="D473" s="151">
        <f t="shared" si="164"/>
        <v>0</v>
      </c>
      <c r="E473" s="199"/>
      <c r="F473" s="199"/>
      <c r="G473" s="151">
        <f t="shared" si="165"/>
        <v>0</v>
      </c>
      <c r="H473" s="199"/>
      <c r="I473" s="199"/>
      <c r="J473" s="199"/>
      <c r="K473" s="151">
        <f t="shared" si="174"/>
        <v>0</v>
      </c>
      <c r="L473" s="199"/>
      <c r="M473" s="199"/>
      <c r="N473" s="152" t="str">
        <f t="shared" si="166"/>
        <v/>
      </c>
      <c r="O473" s="150">
        <f t="shared" si="167"/>
        <v>0</v>
      </c>
      <c r="P473" s="151">
        <f t="shared" si="168"/>
        <v>0</v>
      </c>
      <c r="Q473" s="199"/>
      <c r="R473" s="199"/>
      <c r="S473" s="151">
        <f t="shared" si="169"/>
        <v>0</v>
      </c>
      <c r="T473" s="199"/>
      <c r="U473" s="199"/>
      <c r="V473" s="199"/>
      <c r="W473" s="151">
        <f t="shared" si="160"/>
        <v>0</v>
      </c>
      <c r="X473" s="199"/>
      <c r="Y473" s="199"/>
      <c r="Z473" s="152" t="str">
        <f t="shared" si="170"/>
        <v/>
      </c>
      <c r="AA473" s="150">
        <f t="shared" si="175"/>
        <v>0</v>
      </c>
      <c r="AB473" s="151">
        <f t="shared" si="176"/>
        <v>0</v>
      </c>
      <c r="AC473" s="199"/>
      <c r="AD473" s="199"/>
      <c r="AE473" s="151">
        <f t="shared" si="177"/>
        <v>0</v>
      </c>
      <c r="AF473" s="202"/>
      <c r="AG473" s="333"/>
      <c r="AH473" s="202"/>
      <c r="AI473" s="333"/>
      <c r="AJ473" s="202"/>
      <c r="AK473" s="333"/>
      <c r="AL473" s="151">
        <f t="shared" si="178"/>
        <v>0</v>
      </c>
      <c r="AM473" s="199"/>
      <c r="AN473" s="199"/>
      <c r="AO473" s="167">
        <f t="shared" si="161"/>
        <v>0</v>
      </c>
      <c r="AP473" s="167">
        <f t="shared" si="162"/>
        <v>0</v>
      </c>
      <c r="AQ473" s="152" t="str">
        <f t="shared" si="158"/>
        <v/>
      </c>
      <c r="AR473" s="207">
        <f t="shared" si="159"/>
        <v>0</v>
      </c>
      <c r="AS473" s="167">
        <f t="shared" si="171"/>
        <v>0</v>
      </c>
      <c r="AT473" s="167">
        <f>IFERROR((AR473/SUM('4_Структура пл.соб.'!$F$4:$F$6))*100,0)</f>
        <v>0</v>
      </c>
      <c r="AU473" s="207">
        <f>IFERROR(AF473+(SUM($AC473:$AD473)/100*($AE$14/$AB$14*100))/'4_Структура пл.соб.'!$B$7*'4_Структура пл.соб.'!$B$4,0)</f>
        <v>0</v>
      </c>
      <c r="AV473" s="167">
        <f>IFERROR(AU473/'5_Розрахунок тарифів'!$H$7,0)</f>
        <v>0</v>
      </c>
      <c r="AW473" s="167">
        <f>IFERROR((AU473/SUM('4_Структура пл.соб.'!$F$4:$F$6))*100,0)</f>
        <v>0</v>
      </c>
      <c r="AX473" s="207">
        <f>IFERROR(AH473+(SUM($AC473:$AD473)/100*($AE$14/$AB$14*100))/'4_Структура пл.соб.'!$B$7*'4_Структура пл.соб.'!$B$5,0)</f>
        <v>0</v>
      </c>
      <c r="AY473" s="167">
        <f>IFERROR(AX473/'5_Розрахунок тарифів'!$L$7,0)</f>
        <v>0</v>
      </c>
      <c r="AZ473" s="167">
        <f>IFERROR((AX473/SUM('4_Структура пл.соб.'!$F$4:$F$6))*100,0)</f>
        <v>0</v>
      </c>
      <c r="BA473" s="207">
        <f>IFERROR(AJ473+(SUM($AC473:$AD473)/100*($AE$14/$AB$14*100))/'4_Структура пл.соб.'!$B$7*'4_Структура пл.соб.'!$B$6,0)</f>
        <v>0</v>
      </c>
      <c r="BB473" s="167">
        <f>IFERROR(BA473/'5_Розрахунок тарифів'!$P$7,0)</f>
        <v>0</v>
      </c>
      <c r="BC473" s="167">
        <f>IFERROR((BA473/SUM('4_Структура пл.соб.'!$F$4:$F$6))*100,0)</f>
        <v>0</v>
      </c>
      <c r="BD473" s="167">
        <f t="shared" si="172"/>
        <v>0</v>
      </c>
      <c r="BE473" s="167">
        <f t="shared" si="173"/>
        <v>0</v>
      </c>
      <c r="BF473" s="203"/>
      <c r="BG473" s="203"/>
    </row>
    <row r="474" spans="1:59" s="118" customFormat="1" x14ac:dyDescent="0.25">
      <c r="A474" s="128" t="str">
        <f>IF(ISBLANK(B474),"",COUNTA($B$11:B474))</f>
        <v/>
      </c>
      <c r="B474" s="200"/>
      <c r="C474" s="150">
        <f t="shared" si="163"/>
        <v>0</v>
      </c>
      <c r="D474" s="151">
        <f t="shared" si="164"/>
        <v>0</v>
      </c>
      <c r="E474" s="199"/>
      <c r="F474" s="199"/>
      <c r="G474" s="151">
        <f t="shared" si="165"/>
        <v>0</v>
      </c>
      <c r="H474" s="199"/>
      <c r="I474" s="199"/>
      <c r="J474" s="199"/>
      <c r="K474" s="151">
        <f t="shared" si="174"/>
        <v>0</v>
      </c>
      <c r="L474" s="199"/>
      <c r="M474" s="199"/>
      <c r="N474" s="152" t="str">
        <f t="shared" si="166"/>
        <v/>
      </c>
      <c r="O474" s="150">
        <f t="shared" si="167"/>
        <v>0</v>
      </c>
      <c r="P474" s="151">
        <f t="shared" si="168"/>
        <v>0</v>
      </c>
      <c r="Q474" s="199"/>
      <c r="R474" s="199"/>
      <c r="S474" s="151">
        <f t="shared" si="169"/>
        <v>0</v>
      </c>
      <c r="T474" s="199"/>
      <c r="U474" s="199"/>
      <c r="V474" s="199"/>
      <c r="W474" s="151">
        <f t="shared" si="160"/>
        <v>0</v>
      </c>
      <c r="X474" s="199"/>
      <c r="Y474" s="199"/>
      <c r="Z474" s="152" t="str">
        <f t="shared" si="170"/>
        <v/>
      </c>
      <c r="AA474" s="150">
        <f t="shared" si="175"/>
        <v>0</v>
      </c>
      <c r="AB474" s="151">
        <f t="shared" si="176"/>
        <v>0</v>
      </c>
      <c r="AC474" s="199"/>
      <c r="AD474" s="199"/>
      <c r="AE474" s="151">
        <f t="shared" si="177"/>
        <v>0</v>
      </c>
      <c r="AF474" s="202"/>
      <c r="AG474" s="333"/>
      <c r="AH474" s="202"/>
      <c r="AI474" s="333"/>
      <c r="AJ474" s="202"/>
      <c r="AK474" s="333"/>
      <c r="AL474" s="151">
        <f t="shared" si="178"/>
        <v>0</v>
      </c>
      <c r="AM474" s="199"/>
      <c r="AN474" s="199"/>
      <c r="AO474" s="167">
        <f t="shared" si="161"/>
        <v>0</v>
      </c>
      <c r="AP474" s="167">
        <f t="shared" si="162"/>
        <v>0</v>
      </c>
      <c r="AQ474" s="152" t="str">
        <f t="shared" si="158"/>
        <v/>
      </c>
      <c r="AR474" s="207">
        <f t="shared" si="159"/>
        <v>0</v>
      </c>
      <c r="AS474" s="167">
        <f t="shared" si="171"/>
        <v>0</v>
      </c>
      <c r="AT474" s="167">
        <f>IFERROR((AR474/SUM('4_Структура пл.соб.'!$F$4:$F$6))*100,0)</f>
        <v>0</v>
      </c>
      <c r="AU474" s="207">
        <f>IFERROR(AF474+(SUM($AC474:$AD474)/100*($AE$14/$AB$14*100))/'4_Структура пл.соб.'!$B$7*'4_Структура пл.соб.'!$B$4,0)</f>
        <v>0</v>
      </c>
      <c r="AV474" s="167">
        <f>IFERROR(AU474/'5_Розрахунок тарифів'!$H$7,0)</f>
        <v>0</v>
      </c>
      <c r="AW474" s="167">
        <f>IFERROR((AU474/SUM('4_Структура пл.соб.'!$F$4:$F$6))*100,0)</f>
        <v>0</v>
      </c>
      <c r="AX474" s="207">
        <f>IFERROR(AH474+(SUM($AC474:$AD474)/100*($AE$14/$AB$14*100))/'4_Структура пл.соб.'!$B$7*'4_Структура пл.соб.'!$B$5,0)</f>
        <v>0</v>
      </c>
      <c r="AY474" s="167">
        <f>IFERROR(AX474/'5_Розрахунок тарифів'!$L$7,0)</f>
        <v>0</v>
      </c>
      <c r="AZ474" s="167">
        <f>IFERROR((AX474/SUM('4_Структура пл.соб.'!$F$4:$F$6))*100,0)</f>
        <v>0</v>
      </c>
      <c r="BA474" s="207">
        <f>IFERROR(AJ474+(SUM($AC474:$AD474)/100*($AE$14/$AB$14*100))/'4_Структура пл.соб.'!$B$7*'4_Структура пл.соб.'!$B$6,0)</f>
        <v>0</v>
      </c>
      <c r="BB474" s="167">
        <f>IFERROR(BA474/'5_Розрахунок тарифів'!$P$7,0)</f>
        <v>0</v>
      </c>
      <c r="BC474" s="167">
        <f>IFERROR((BA474/SUM('4_Структура пл.соб.'!$F$4:$F$6))*100,0)</f>
        <v>0</v>
      </c>
      <c r="BD474" s="167">
        <f t="shared" si="172"/>
        <v>0</v>
      </c>
      <c r="BE474" s="167">
        <f t="shared" si="173"/>
        <v>0</v>
      </c>
      <c r="BF474" s="203"/>
      <c r="BG474" s="203"/>
    </row>
    <row r="475" spans="1:59" s="118" customFormat="1" x14ac:dyDescent="0.25">
      <c r="A475" s="128" t="str">
        <f>IF(ISBLANK(B475),"",COUNTA($B$11:B475))</f>
        <v/>
      </c>
      <c r="B475" s="200"/>
      <c r="C475" s="150">
        <f t="shared" si="163"/>
        <v>0</v>
      </c>
      <c r="D475" s="151">
        <f t="shared" si="164"/>
        <v>0</v>
      </c>
      <c r="E475" s="199"/>
      <c r="F475" s="199"/>
      <c r="G475" s="151">
        <f t="shared" si="165"/>
        <v>0</v>
      </c>
      <c r="H475" s="199"/>
      <c r="I475" s="199"/>
      <c r="J475" s="199"/>
      <c r="K475" s="151">
        <f t="shared" si="174"/>
        <v>0</v>
      </c>
      <c r="L475" s="199"/>
      <c r="M475" s="199"/>
      <c r="N475" s="152" t="str">
        <f t="shared" si="166"/>
        <v/>
      </c>
      <c r="O475" s="150">
        <f t="shared" si="167"/>
        <v>0</v>
      </c>
      <c r="P475" s="151">
        <f t="shared" si="168"/>
        <v>0</v>
      </c>
      <c r="Q475" s="199"/>
      <c r="R475" s="199"/>
      <c r="S475" s="151">
        <f t="shared" si="169"/>
        <v>0</v>
      </c>
      <c r="T475" s="199"/>
      <c r="U475" s="199"/>
      <c r="V475" s="199"/>
      <c r="W475" s="151">
        <f t="shared" si="160"/>
        <v>0</v>
      </c>
      <c r="X475" s="199"/>
      <c r="Y475" s="199"/>
      <c r="Z475" s="152" t="str">
        <f t="shared" si="170"/>
        <v/>
      </c>
      <c r="AA475" s="150">
        <f t="shared" si="175"/>
        <v>0</v>
      </c>
      <c r="AB475" s="151">
        <f t="shared" si="176"/>
        <v>0</v>
      </c>
      <c r="AC475" s="199"/>
      <c r="AD475" s="199"/>
      <c r="AE475" s="151">
        <f t="shared" si="177"/>
        <v>0</v>
      </c>
      <c r="AF475" s="202"/>
      <c r="AG475" s="333"/>
      <c r="AH475" s="202"/>
      <c r="AI475" s="333"/>
      <c r="AJ475" s="202"/>
      <c r="AK475" s="333"/>
      <c r="AL475" s="151">
        <f t="shared" si="178"/>
        <v>0</v>
      </c>
      <c r="AM475" s="199"/>
      <c r="AN475" s="199"/>
      <c r="AO475" s="167">
        <f t="shared" si="161"/>
        <v>0</v>
      </c>
      <c r="AP475" s="167">
        <f t="shared" si="162"/>
        <v>0</v>
      </c>
      <c r="AQ475" s="152" t="str">
        <f t="shared" si="158"/>
        <v/>
      </c>
      <c r="AR475" s="207">
        <f t="shared" si="159"/>
        <v>0</v>
      </c>
      <c r="AS475" s="167">
        <f t="shared" si="171"/>
        <v>0</v>
      </c>
      <c r="AT475" s="167">
        <f>IFERROR((AR475/SUM('4_Структура пл.соб.'!$F$4:$F$6))*100,0)</f>
        <v>0</v>
      </c>
      <c r="AU475" s="207">
        <f>IFERROR(AF475+(SUM($AC475:$AD475)/100*($AE$14/$AB$14*100))/'4_Структура пл.соб.'!$B$7*'4_Структура пл.соб.'!$B$4,0)</f>
        <v>0</v>
      </c>
      <c r="AV475" s="167">
        <f>IFERROR(AU475/'5_Розрахунок тарифів'!$H$7,0)</f>
        <v>0</v>
      </c>
      <c r="AW475" s="167">
        <f>IFERROR((AU475/SUM('4_Структура пл.соб.'!$F$4:$F$6))*100,0)</f>
        <v>0</v>
      </c>
      <c r="AX475" s="207">
        <f>IFERROR(AH475+(SUM($AC475:$AD475)/100*($AE$14/$AB$14*100))/'4_Структура пл.соб.'!$B$7*'4_Структура пл.соб.'!$B$5,0)</f>
        <v>0</v>
      </c>
      <c r="AY475" s="167">
        <f>IFERROR(AX475/'5_Розрахунок тарифів'!$L$7,0)</f>
        <v>0</v>
      </c>
      <c r="AZ475" s="167">
        <f>IFERROR((AX475/SUM('4_Структура пл.соб.'!$F$4:$F$6))*100,0)</f>
        <v>0</v>
      </c>
      <c r="BA475" s="207">
        <f>IFERROR(AJ475+(SUM($AC475:$AD475)/100*($AE$14/$AB$14*100))/'4_Структура пл.соб.'!$B$7*'4_Структура пл.соб.'!$B$6,0)</f>
        <v>0</v>
      </c>
      <c r="BB475" s="167">
        <f>IFERROR(BA475/'5_Розрахунок тарифів'!$P$7,0)</f>
        <v>0</v>
      </c>
      <c r="BC475" s="167">
        <f>IFERROR((BA475/SUM('4_Структура пл.соб.'!$F$4:$F$6))*100,0)</f>
        <v>0</v>
      </c>
      <c r="BD475" s="167">
        <f t="shared" si="172"/>
        <v>0</v>
      </c>
      <c r="BE475" s="167">
        <f t="shared" si="173"/>
        <v>0</v>
      </c>
      <c r="BF475" s="203"/>
      <c r="BG475" s="203"/>
    </row>
    <row r="476" spans="1:59" s="118" customFormat="1" x14ac:dyDescent="0.25">
      <c r="A476" s="128" t="str">
        <f>IF(ISBLANK(B476),"",COUNTA($B$11:B476))</f>
        <v/>
      </c>
      <c r="B476" s="200"/>
      <c r="C476" s="150">
        <f t="shared" si="163"/>
        <v>0</v>
      </c>
      <c r="D476" s="151">
        <f t="shared" si="164"/>
        <v>0</v>
      </c>
      <c r="E476" s="199"/>
      <c r="F476" s="199"/>
      <c r="G476" s="151">
        <f t="shared" si="165"/>
        <v>0</v>
      </c>
      <c r="H476" s="199"/>
      <c r="I476" s="199"/>
      <c r="J476" s="199"/>
      <c r="K476" s="151">
        <f t="shared" si="174"/>
        <v>0</v>
      </c>
      <c r="L476" s="199"/>
      <c r="M476" s="199"/>
      <c r="N476" s="152" t="str">
        <f t="shared" si="166"/>
        <v/>
      </c>
      <c r="O476" s="150">
        <f t="shared" si="167"/>
        <v>0</v>
      </c>
      <c r="P476" s="151">
        <f t="shared" si="168"/>
        <v>0</v>
      </c>
      <c r="Q476" s="199"/>
      <c r="R476" s="199"/>
      <c r="S476" s="151">
        <f t="shared" si="169"/>
        <v>0</v>
      </c>
      <c r="T476" s="199"/>
      <c r="U476" s="199"/>
      <c r="V476" s="199"/>
      <c r="W476" s="151">
        <f t="shared" si="160"/>
        <v>0</v>
      </c>
      <c r="X476" s="199"/>
      <c r="Y476" s="199"/>
      <c r="Z476" s="152" t="str">
        <f t="shared" si="170"/>
        <v/>
      </c>
      <c r="AA476" s="150">
        <f t="shared" si="175"/>
        <v>0</v>
      </c>
      <c r="AB476" s="151">
        <f t="shared" si="176"/>
        <v>0</v>
      </c>
      <c r="AC476" s="199"/>
      <c r="AD476" s="199"/>
      <c r="AE476" s="151">
        <f t="shared" si="177"/>
        <v>0</v>
      </c>
      <c r="AF476" s="202"/>
      <c r="AG476" s="333"/>
      <c r="AH476" s="202"/>
      <c r="AI476" s="333"/>
      <c r="AJ476" s="202"/>
      <c r="AK476" s="333"/>
      <c r="AL476" s="151">
        <f t="shared" si="178"/>
        <v>0</v>
      </c>
      <c r="AM476" s="199"/>
      <c r="AN476" s="199"/>
      <c r="AO476" s="167">
        <f t="shared" si="161"/>
        <v>0</v>
      </c>
      <c r="AP476" s="167">
        <f t="shared" si="162"/>
        <v>0</v>
      </c>
      <c r="AQ476" s="152" t="str">
        <f t="shared" si="158"/>
        <v/>
      </c>
      <c r="AR476" s="207">
        <f t="shared" si="159"/>
        <v>0</v>
      </c>
      <c r="AS476" s="167">
        <f t="shared" si="171"/>
        <v>0</v>
      </c>
      <c r="AT476" s="167">
        <f>IFERROR((AR476/SUM('4_Структура пл.соб.'!$F$4:$F$6))*100,0)</f>
        <v>0</v>
      </c>
      <c r="AU476" s="207">
        <f>IFERROR(AF476+(SUM($AC476:$AD476)/100*($AE$14/$AB$14*100))/'4_Структура пл.соб.'!$B$7*'4_Структура пл.соб.'!$B$4,0)</f>
        <v>0</v>
      </c>
      <c r="AV476" s="167">
        <f>IFERROR(AU476/'5_Розрахунок тарифів'!$H$7,0)</f>
        <v>0</v>
      </c>
      <c r="AW476" s="167">
        <f>IFERROR((AU476/SUM('4_Структура пл.соб.'!$F$4:$F$6))*100,0)</f>
        <v>0</v>
      </c>
      <c r="AX476" s="207">
        <f>IFERROR(AH476+(SUM($AC476:$AD476)/100*($AE$14/$AB$14*100))/'4_Структура пл.соб.'!$B$7*'4_Структура пл.соб.'!$B$5,0)</f>
        <v>0</v>
      </c>
      <c r="AY476" s="167">
        <f>IFERROR(AX476/'5_Розрахунок тарифів'!$L$7,0)</f>
        <v>0</v>
      </c>
      <c r="AZ476" s="167">
        <f>IFERROR((AX476/SUM('4_Структура пл.соб.'!$F$4:$F$6))*100,0)</f>
        <v>0</v>
      </c>
      <c r="BA476" s="207">
        <f>IFERROR(AJ476+(SUM($AC476:$AD476)/100*($AE$14/$AB$14*100))/'4_Структура пл.соб.'!$B$7*'4_Структура пл.соб.'!$B$6,0)</f>
        <v>0</v>
      </c>
      <c r="BB476" s="167">
        <f>IFERROR(BA476/'5_Розрахунок тарифів'!$P$7,0)</f>
        <v>0</v>
      </c>
      <c r="BC476" s="167">
        <f>IFERROR((BA476/SUM('4_Структура пл.соб.'!$F$4:$F$6))*100,0)</f>
        <v>0</v>
      </c>
      <c r="BD476" s="167">
        <f t="shared" si="172"/>
        <v>0</v>
      </c>
      <c r="BE476" s="167">
        <f t="shared" si="173"/>
        <v>0</v>
      </c>
      <c r="BF476" s="203"/>
      <c r="BG476" s="203"/>
    </row>
    <row r="477" spans="1:59" s="118" customFormat="1" x14ac:dyDescent="0.25">
      <c r="A477" s="128" t="str">
        <f>IF(ISBLANK(B477),"",COUNTA($B$11:B477))</f>
        <v/>
      </c>
      <c r="B477" s="200"/>
      <c r="C477" s="150">
        <f t="shared" si="163"/>
        <v>0</v>
      </c>
      <c r="D477" s="151">
        <f t="shared" si="164"/>
        <v>0</v>
      </c>
      <c r="E477" s="199"/>
      <c r="F477" s="199"/>
      <c r="G477" s="151">
        <f t="shared" si="165"/>
        <v>0</v>
      </c>
      <c r="H477" s="199"/>
      <c r="I477" s="199"/>
      <c r="J477" s="199"/>
      <c r="K477" s="151">
        <f t="shared" si="174"/>
        <v>0</v>
      </c>
      <c r="L477" s="199"/>
      <c r="M477" s="199"/>
      <c r="N477" s="152" t="str">
        <f t="shared" si="166"/>
        <v/>
      </c>
      <c r="O477" s="150">
        <f t="shared" si="167"/>
        <v>0</v>
      </c>
      <c r="P477" s="151">
        <f t="shared" si="168"/>
        <v>0</v>
      </c>
      <c r="Q477" s="199"/>
      <c r="R477" s="199"/>
      <c r="S477" s="151">
        <f t="shared" si="169"/>
        <v>0</v>
      </c>
      <c r="T477" s="199"/>
      <c r="U477" s="199"/>
      <c r="V477" s="199"/>
      <c r="W477" s="151">
        <f t="shared" si="160"/>
        <v>0</v>
      </c>
      <c r="X477" s="199"/>
      <c r="Y477" s="199"/>
      <c r="Z477" s="152" t="str">
        <f t="shared" si="170"/>
        <v/>
      </c>
      <c r="AA477" s="150">
        <f t="shared" si="175"/>
        <v>0</v>
      </c>
      <c r="AB477" s="151">
        <f t="shared" si="176"/>
        <v>0</v>
      </c>
      <c r="AC477" s="199"/>
      <c r="AD477" s="199"/>
      <c r="AE477" s="151">
        <f t="shared" si="177"/>
        <v>0</v>
      </c>
      <c r="AF477" s="202"/>
      <c r="AG477" s="333"/>
      <c r="AH477" s="202"/>
      <c r="AI477" s="333"/>
      <c r="AJ477" s="202"/>
      <c r="AK477" s="333"/>
      <c r="AL477" s="151">
        <f t="shared" si="178"/>
        <v>0</v>
      </c>
      <c r="AM477" s="199"/>
      <c r="AN477" s="199"/>
      <c r="AO477" s="167">
        <f t="shared" si="161"/>
        <v>0</v>
      </c>
      <c r="AP477" s="167">
        <f t="shared" si="162"/>
        <v>0</v>
      </c>
      <c r="AQ477" s="152" t="str">
        <f t="shared" si="158"/>
        <v/>
      </c>
      <c r="AR477" s="207">
        <f t="shared" si="159"/>
        <v>0</v>
      </c>
      <c r="AS477" s="167">
        <f t="shared" si="171"/>
        <v>0</v>
      </c>
      <c r="AT477" s="167">
        <f>IFERROR((AR477/SUM('4_Структура пл.соб.'!$F$4:$F$6))*100,0)</f>
        <v>0</v>
      </c>
      <c r="AU477" s="207">
        <f>IFERROR(AF477+(SUM($AC477:$AD477)/100*($AE$14/$AB$14*100))/'4_Структура пл.соб.'!$B$7*'4_Структура пл.соб.'!$B$4,0)</f>
        <v>0</v>
      </c>
      <c r="AV477" s="167">
        <f>IFERROR(AU477/'5_Розрахунок тарифів'!$H$7,0)</f>
        <v>0</v>
      </c>
      <c r="AW477" s="167">
        <f>IFERROR((AU477/SUM('4_Структура пл.соб.'!$F$4:$F$6))*100,0)</f>
        <v>0</v>
      </c>
      <c r="AX477" s="207">
        <f>IFERROR(AH477+(SUM($AC477:$AD477)/100*($AE$14/$AB$14*100))/'4_Структура пл.соб.'!$B$7*'4_Структура пл.соб.'!$B$5,0)</f>
        <v>0</v>
      </c>
      <c r="AY477" s="167">
        <f>IFERROR(AX477/'5_Розрахунок тарифів'!$L$7,0)</f>
        <v>0</v>
      </c>
      <c r="AZ477" s="167">
        <f>IFERROR((AX477/SUM('4_Структура пл.соб.'!$F$4:$F$6))*100,0)</f>
        <v>0</v>
      </c>
      <c r="BA477" s="207">
        <f>IFERROR(AJ477+(SUM($AC477:$AD477)/100*($AE$14/$AB$14*100))/'4_Структура пл.соб.'!$B$7*'4_Структура пл.соб.'!$B$6,0)</f>
        <v>0</v>
      </c>
      <c r="BB477" s="167">
        <f>IFERROR(BA477/'5_Розрахунок тарифів'!$P$7,0)</f>
        <v>0</v>
      </c>
      <c r="BC477" s="167">
        <f>IFERROR((BA477/SUM('4_Структура пл.соб.'!$F$4:$F$6))*100,0)</f>
        <v>0</v>
      </c>
      <c r="BD477" s="167">
        <f t="shared" si="172"/>
        <v>0</v>
      </c>
      <c r="BE477" s="167">
        <f t="shared" si="173"/>
        <v>0</v>
      </c>
      <c r="BF477" s="203"/>
      <c r="BG477" s="203"/>
    </row>
    <row r="478" spans="1:59" s="118" customFormat="1" x14ac:dyDescent="0.25">
      <c r="A478" s="128" t="str">
        <f>IF(ISBLANK(B478),"",COUNTA($B$11:B478))</f>
        <v/>
      </c>
      <c r="B478" s="200"/>
      <c r="C478" s="150">
        <f t="shared" si="163"/>
        <v>0</v>
      </c>
      <c r="D478" s="151">
        <f t="shared" si="164"/>
        <v>0</v>
      </c>
      <c r="E478" s="199"/>
      <c r="F478" s="199"/>
      <c r="G478" s="151">
        <f t="shared" si="165"/>
        <v>0</v>
      </c>
      <c r="H478" s="199"/>
      <c r="I478" s="199"/>
      <c r="J478" s="199"/>
      <c r="K478" s="151">
        <f t="shared" si="174"/>
        <v>0</v>
      </c>
      <c r="L478" s="199"/>
      <c r="M478" s="199"/>
      <c r="N478" s="152" t="str">
        <f t="shared" si="166"/>
        <v/>
      </c>
      <c r="O478" s="150">
        <f t="shared" si="167"/>
        <v>0</v>
      </c>
      <c r="P478" s="151">
        <f t="shared" si="168"/>
        <v>0</v>
      </c>
      <c r="Q478" s="199"/>
      <c r="R478" s="199"/>
      <c r="S478" s="151">
        <f t="shared" si="169"/>
        <v>0</v>
      </c>
      <c r="T478" s="199"/>
      <c r="U478" s="199"/>
      <c r="V478" s="199"/>
      <c r="W478" s="151">
        <f t="shared" si="160"/>
        <v>0</v>
      </c>
      <c r="X478" s="199"/>
      <c r="Y478" s="199"/>
      <c r="Z478" s="152" t="str">
        <f t="shared" si="170"/>
        <v/>
      </c>
      <c r="AA478" s="150">
        <f t="shared" si="175"/>
        <v>0</v>
      </c>
      <c r="AB478" s="151">
        <f t="shared" si="176"/>
        <v>0</v>
      </c>
      <c r="AC478" s="199"/>
      <c r="AD478" s="199"/>
      <c r="AE478" s="151">
        <f t="shared" si="177"/>
        <v>0</v>
      </c>
      <c r="AF478" s="202"/>
      <c r="AG478" s="333"/>
      <c r="AH478" s="202"/>
      <c r="AI478" s="333"/>
      <c r="AJ478" s="202"/>
      <c r="AK478" s="333"/>
      <c r="AL478" s="151">
        <f t="shared" si="178"/>
        <v>0</v>
      </c>
      <c r="AM478" s="199"/>
      <c r="AN478" s="199"/>
      <c r="AO478" s="167">
        <f t="shared" si="161"/>
        <v>0</v>
      </c>
      <c r="AP478" s="167">
        <f t="shared" si="162"/>
        <v>0</v>
      </c>
      <c r="AQ478" s="152" t="str">
        <f t="shared" si="158"/>
        <v/>
      </c>
      <c r="AR478" s="207">
        <f t="shared" si="159"/>
        <v>0</v>
      </c>
      <c r="AS478" s="167">
        <f t="shared" si="171"/>
        <v>0</v>
      </c>
      <c r="AT478" s="167">
        <f>IFERROR((AR478/SUM('4_Структура пл.соб.'!$F$4:$F$6))*100,0)</f>
        <v>0</v>
      </c>
      <c r="AU478" s="207">
        <f>IFERROR(AF478+(SUM($AC478:$AD478)/100*($AE$14/$AB$14*100))/'4_Структура пл.соб.'!$B$7*'4_Структура пл.соб.'!$B$4,0)</f>
        <v>0</v>
      </c>
      <c r="AV478" s="167">
        <f>IFERROR(AU478/'5_Розрахунок тарифів'!$H$7,0)</f>
        <v>0</v>
      </c>
      <c r="AW478" s="167">
        <f>IFERROR((AU478/SUM('4_Структура пл.соб.'!$F$4:$F$6))*100,0)</f>
        <v>0</v>
      </c>
      <c r="AX478" s="207">
        <f>IFERROR(AH478+(SUM($AC478:$AD478)/100*($AE$14/$AB$14*100))/'4_Структура пл.соб.'!$B$7*'4_Структура пл.соб.'!$B$5,0)</f>
        <v>0</v>
      </c>
      <c r="AY478" s="167">
        <f>IFERROR(AX478/'5_Розрахунок тарифів'!$L$7,0)</f>
        <v>0</v>
      </c>
      <c r="AZ478" s="167">
        <f>IFERROR((AX478/SUM('4_Структура пл.соб.'!$F$4:$F$6))*100,0)</f>
        <v>0</v>
      </c>
      <c r="BA478" s="207">
        <f>IFERROR(AJ478+(SUM($AC478:$AD478)/100*($AE$14/$AB$14*100))/'4_Структура пл.соб.'!$B$7*'4_Структура пл.соб.'!$B$6,0)</f>
        <v>0</v>
      </c>
      <c r="BB478" s="167">
        <f>IFERROR(BA478/'5_Розрахунок тарифів'!$P$7,0)</f>
        <v>0</v>
      </c>
      <c r="BC478" s="167">
        <f>IFERROR((BA478/SUM('4_Структура пл.соб.'!$F$4:$F$6))*100,0)</f>
        <v>0</v>
      </c>
      <c r="BD478" s="167">
        <f t="shared" si="172"/>
        <v>0</v>
      </c>
      <c r="BE478" s="167">
        <f t="shared" si="173"/>
        <v>0</v>
      </c>
      <c r="BF478" s="203"/>
      <c r="BG478" s="203"/>
    </row>
    <row r="479" spans="1:59" s="118" customFormat="1" x14ac:dyDescent="0.25">
      <c r="A479" s="128" t="str">
        <f>IF(ISBLANK(B479),"",COUNTA($B$11:B479))</f>
        <v/>
      </c>
      <c r="B479" s="200"/>
      <c r="C479" s="150">
        <f t="shared" si="163"/>
        <v>0</v>
      </c>
      <c r="D479" s="151">
        <f t="shared" si="164"/>
        <v>0</v>
      </c>
      <c r="E479" s="199"/>
      <c r="F479" s="199"/>
      <c r="G479" s="151">
        <f t="shared" si="165"/>
        <v>0</v>
      </c>
      <c r="H479" s="199"/>
      <c r="I479" s="199"/>
      <c r="J479" s="199"/>
      <c r="K479" s="151">
        <f t="shared" si="174"/>
        <v>0</v>
      </c>
      <c r="L479" s="199"/>
      <c r="M479" s="199"/>
      <c r="N479" s="152" t="str">
        <f t="shared" si="166"/>
        <v/>
      </c>
      <c r="O479" s="150">
        <f t="shared" si="167"/>
        <v>0</v>
      </c>
      <c r="P479" s="151">
        <f t="shared" si="168"/>
        <v>0</v>
      </c>
      <c r="Q479" s="199"/>
      <c r="R479" s="199"/>
      <c r="S479" s="151">
        <f t="shared" si="169"/>
        <v>0</v>
      </c>
      <c r="T479" s="199"/>
      <c r="U479" s="199"/>
      <c r="V479" s="199"/>
      <c r="W479" s="151">
        <f t="shared" si="160"/>
        <v>0</v>
      </c>
      <c r="X479" s="199"/>
      <c r="Y479" s="199"/>
      <c r="Z479" s="152" t="str">
        <f t="shared" si="170"/>
        <v/>
      </c>
      <c r="AA479" s="150">
        <f t="shared" si="175"/>
        <v>0</v>
      </c>
      <c r="AB479" s="151">
        <f t="shared" si="176"/>
        <v>0</v>
      </c>
      <c r="AC479" s="199"/>
      <c r="AD479" s="199"/>
      <c r="AE479" s="151">
        <f t="shared" si="177"/>
        <v>0</v>
      </c>
      <c r="AF479" s="202"/>
      <c r="AG479" s="333"/>
      <c r="AH479" s="202"/>
      <c r="AI479" s="333"/>
      <c r="AJ479" s="202"/>
      <c r="AK479" s="333"/>
      <c r="AL479" s="151">
        <f t="shared" si="178"/>
        <v>0</v>
      </c>
      <c r="AM479" s="199"/>
      <c r="AN479" s="199"/>
      <c r="AO479" s="167">
        <f t="shared" si="161"/>
        <v>0</v>
      </c>
      <c r="AP479" s="167">
        <f t="shared" si="162"/>
        <v>0</v>
      </c>
      <c r="AQ479" s="152" t="str">
        <f t="shared" si="158"/>
        <v/>
      </c>
      <c r="AR479" s="207">
        <f t="shared" si="159"/>
        <v>0</v>
      </c>
      <c r="AS479" s="167">
        <f t="shared" si="171"/>
        <v>0</v>
      </c>
      <c r="AT479" s="167">
        <f>IFERROR((AR479/SUM('4_Структура пл.соб.'!$F$4:$F$6))*100,0)</f>
        <v>0</v>
      </c>
      <c r="AU479" s="207">
        <f>IFERROR(AF479+(SUM($AC479:$AD479)/100*($AE$14/$AB$14*100))/'4_Структура пл.соб.'!$B$7*'4_Структура пл.соб.'!$B$4,0)</f>
        <v>0</v>
      </c>
      <c r="AV479" s="167">
        <f>IFERROR(AU479/'5_Розрахунок тарифів'!$H$7,0)</f>
        <v>0</v>
      </c>
      <c r="AW479" s="167">
        <f>IFERROR((AU479/SUM('4_Структура пл.соб.'!$F$4:$F$6))*100,0)</f>
        <v>0</v>
      </c>
      <c r="AX479" s="207">
        <f>IFERROR(AH479+(SUM($AC479:$AD479)/100*($AE$14/$AB$14*100))/'4_Структура пл.соб.'!$B$7*'4_Структура пл.соб.'!$B$5,0)</f>
        <v>0</v>
      </c>
      <c r="AY479" s="167">
        <f>IFERROR(AX479/'5_Розрахунок тарифів'!$L$7,0)</f>
        <v>0</v>
      </c>
      <c r="AZ479" s="167">
        <f>IFERROR((AX479/SUM('4_Структура пл.соб.'!$F$4:$F$6))*100,0)</f>
        <v>0</v>
      </c>
      <c r="BA479" s="207">
        <f>IFERROR(AJ479+(SUM($AC479:$AD479)/100*($AE$14/$AB$14*100))/'4_Структура пл.соб.'!$B$7*'4_Структура пл.соб.'!$B$6,0)</f>
        <v>0</v>
      </c>
      <c r="BB479" s="167">
        <f>IFERROR(BA479/'5_Розрахунок тарифів'!$P$7,0)</f>
        <v>0</v>
      </c>
      <c r="BC479" s="167">
        <f>IFERROR((BA479/SUM('4_Структура пл.соб.'!$F$4:$F$6))*100,0)</f>
        <v>0</v>
      </c>
      <c r="BD479" s="167">
        <f t="shared" si="172"/>
        <v>0</v>
      </c>
      <c r="BE479" s="167">
        <f t="shared" si="173"/>
        <v>0</v>
      </c>
      <c r="BF479" s="203"/>
      <c r="BG479" s="203"/>
    </row>
    <row r="480" spans="1:59" s="118" customFormat="1" x14ac:dyDescent="0.25">
      <c r="A480" s="128" t="str">
        <f>IF(ISBLANK(B480),"",COUNTA($B$11:B480))</f>
        <v/>
      </c>
      <c r="B480" s="200"/>
      <c r="C480" s="150">
        <f t="shared" si="163"/>
        <v>0</v>
      </c>
      <c r="D480" s="151">
        <f t="shared" si="164"/>
        <v>0</v>
      </c>
      <c r="E480" s="199"/>
      <c r="F480" s="199"/>
      <c r="G480" s="151">
        <f t="shared" si="165"/>
        <v>0</v>
      </c>
      <c r="H480" s="199"/>
      <c r="I480" s="199"/>
      <c r="J480" s="199"/>
      <c r="K480" s="151">
        <f t="shared" si="174"/>
        <v>0</v>
      </c>
      <c r="L480" s="199"/>
      <c r="M480" s="199"/>
      <c r="N480" s="152" t="str">
        <f t="shared" si="166"/>
        <v/>
      </c>
      <c r="O480" s="150">
        <f t="shared" si="167"/>
        <v>0</v>
      </c>
      <c r="P480" s="151">
        <f t="shared" si="168"/>
        <v>0</v>
      </c>
      <c r="Q480" s="199"/>
      <c r="R480" s="199"/>
      <c r="S480" s="151">
        <f t="shared" si="169"/>
        <v>0</v>
      </c>
      <c r="T480" s="199"/>
      <c r="U480" s="199"/>
      <c r="V480" s="199"/>
      <c r="W480" s="151">
        <f t="shared" si="160"/>
        <v>0</v>
      </c>
      <c r="X480" s="199"/>
      <c r="Y480" s="199"/>
      <c r="Z480" s="152" t="str">
        <f t="shared" si="170"/>
        <v/>
      </c>
      <c r="AA480" s="150">
        <f t="shared" si="175"/>
        <v>0</v>
      </c>
      <c r="AB480" s="151">
        <f t="shared" si="176"/>
        <v>0</v>
      </c>
      <c r="AC480" s="199"/>
      <c r="AD480" s="199"/>
      <c r="AE480" s="151">
        <f t="shared" si="177"/>
        <v>0</v>
      </c>
      <c r="AF480" s="202"/>
      <c r="AG480" s="333"/>
      <c r="AH480" s="202"/>
      <c r="AI480" s="333"/>
      <c r="AJ480" s="202"/>
      <c r="AK480" s="333"/>
      <c r="AL480" s="151">
        <f t="shared" si="178"/>
        <v>0</v>
      </c>
      <c r="AM480" s="199"/>
      <c r="AN480" s="199"/>
      <c r="AO480" s="167">
        <f t="shared" si="161"/>
        <v>0</v>
      </c>
      <c r="AP480" s="167">
        <f t="shared" si="162"/>
        <v>0</v>
      </c>
      <c r="AQ480" s="152" t="str">
        <f t="shared" si="158"/>
        <v/>
      </c>
      <c r="AR480" s="207">
        <f t="shared" si="159"/>
        <v>0</v>
      </c>
      <c r="AS480" s="167">
        <f t="shared" si="171"/>
        <v>0</v>
      </c>
      <c r="AT480" s="167">
        <f>IFERROR((AR480/SUM('4_Структура пл.соб.'!$F$4:$F$6))*100,0)</f>
        <v>0</v>
      </c>
      <c r="AU480" s="207">
        <f>IFERROR(AF480+(SUM($AC480:$AD480)/100*($AE$14/$AB$14*100))/'4_Структура пл.соб.'!$B$7*'4_Структура пл.соб.'!$B$4,0)</f>
        <v>0</v>
      </c>
      <c r="AV480" s="167">
        <f>IFERROR(AU480/'5_Розрахунок тарифів'!$H$7,0)</f>
        <v>0</v>
      </c>
      <c r="AW480" s="167">
        <f>IFERROR((AU480/SUM('4_Структура пл.соб.'!$F$4:$F$6))*100,0)</f>
        <v>0</v>
      </c>
      <c r="AX480" s="207">
        <f>IFERROR(AH480+(SUM($AC480:$AD480)/100*($AE$14/$AB$14*100))/'4_Структура пл.соб.'!$B$7*'4_Структура пл.соб.'!$B$5,0)</f>
        <v>0</v>
      </c>
      <c r="AY480" s="167">
        <f>IFERROR(AX480/'5_Розрахунок тарифів'!$L$7,0)</f>
        <v>0</v>
      </c>
      <c r="AZ480" s="167">
        <f>IFERROR((AX480/SUM('4_Структура пл.соб.'!$F$4:$F$6))*100,0)</f>
        <v>0</v>
      </c>
      <c r="BA480" s="207">
        <f>IFERROR(AJ480+(SUM($AC480:$AD480)/100*($AE$14/$AB$14*100))/'4_Структура пл.соб.'!$B$7*'4_Структура пл.соб.'!$B$6,0)</f>
        <v>0</v>
      </c>
      <c r="BB480" s="167">
        <f>IFERROR(BA480/'5_Розрахунок тарифів'!$P$7,0)</f>
        <v>0</v>
      </c>
      <c r="BC480" s="167">
        <f>IFERROR((BA480/SUM('4_Структура пл.соб.'!$F$4:$F$6))*100,0)</f>
        <v>0</v>
      </c>
      <c r="BD480" s="167">
        <f t="shared" si="172"/>
        <v>0</v>
      </c>
      <c r="BE480" s="167">
        <f t="shared" si="173"/>
        <v>0</v>
      </c>
      <c r="BF480" s="203"/>
      <c r="BG480" s="203"/>
    </row>
    <row r="481" spans="1:59" s="118" customFormat="1" x14ac:dyDescent="0.25">
      <c r="A481" s="128" t="str">
        <f>IF(ISBLANK(B481),"",COUNTA($B$11:B481))</f>
        <v/>
      </c>
      <c r="B481" s="200"/>
      <c r="C481" s="150">
        <f t="shared" si="163"/>
        <v>0</v>
      </c>
      <c r="D481" s="151">
        <f t="shared" si="164"/>
        <v>0</v>
      </c>
      <c r="E481" s="199"/>
      <c r="F481" s="199"/>
      <c r="G481" s="151">
        <f t="shared" si="165"/>
        <v>0</v>
      </c>
      <c r="H481" s="199"/>
      <c r="I481" s="199"/>
      <c r="J481" s="199"/>
      <c r="K481" s="151">
        <f t="shared" si="174"/>
        <v>0</v>
      </c>
      <c r="L481" s="199"/>
      <c r="M481" s="199"/>
      <c r="N481" s="152" t="str">
        <f t="shared" si="166"/>
        <v/>
      </c>
      <c r="O481" s="150">
        <f t="shared" si="167"/>
        <v>0</v>
      </c>
      <c r="P481" s="151">
        <f t="shared" si="168"/>
        <v>0</v>
      </c>
      <c r="Q481" s="199"/>
      <c r="R481" s="199"/>
      <c r="S481" s="151">
        <f t="shared" si="169"/>
        <v>0</v>
      </c>
      <c r="T481" s="199"/>
      <c r="U481" s="199"/>
      <c r="V481" s="199"/>
      <c r="W481" s="151">
        <f t="shared" si="160"/>
        <v>0</v>
      </c>
      <c r="X481" s="199"/>
      <c r="Y481" s="199"/>
      <c r="Z481" s="152" t="str">
        <f t="shared" si="170"/>
        <v/>
      </c>
      <c r="AA481" s="150">
        <f t="shared" si="175"/>
        <v>0</v>
      </c>
      <c r="AB481" s="151">
        <f t="shared" si="176"/>
        <v>0</v>
      </c>
      <c r="AC481" s="199"/>
      <c r="AD481" s="199"/>
      <c r="AE481" s="151">
        <f t="shared" si="177"/>
        <v>0</v>
      </c>
      <c r="AF481" s="202"/>
      <c r="AG481" s="333"/>
      <c r="AH481" s="202"/>
      <c r="AI481" s="333"/>
      <c r="AJ481" s="202"/>
      <c r="AK481" s="333"/>
      <c r="AL481" s="151">
        <f t="shared" si="178"/>
        <v>0</v>
      </c>
      <c r="AM481" s="199"/>
      <c r="AN481" s="199"/>
      <c r="AO481" s="167">
        <f t="shared" si="161"/>
        <v>0</v>
      </c>
      <c r="AP481" s="167">
        <f t="shared" si="162"/>
        <v>0</v>
      </c>
      <c r="AQ481" s="152" t="str">
        <f t="shared" si="158"/>
        <v/>
      </c>
      <c r="AR481" s="207">
        <f t="shared" si="159"/>
        <v>0</v>
      </c>
      <c r="AS481" s="167">
        <f t="shared" si="171"/>
        <v>0</v>
      </c>
      <c r="AT481" s="167">
        <f>IFERROR((AR481/SUM('4_Структура пл.соб.'!$F$4:$F$6))*100,0)</f>
        <v>0</v>
      </c>
      <c r="AU481" s="207">
        <f>IFERROR(AF481+(SUM($AC481:$AD481)/100*($AE$14/$AB$14*100))/'4_Структура пл.соб.'!$B$7*'4_Структура пл.соб.'!$B$4,0)</f>
        <v>0</v>
      </c>
      <c r="AV481" s="167">
        <f>IFERROR(AU481/'5_Розрахунок тарифів'!$H$7,0)</f>
        <v>0</v>
      </c>
      <c r="AW481" s="167">
        <f>IFERROR((AU481/SUM('4_Структура пл.соб.'!$F$4:$F$6))*100,0)</f>
        <v>0</v>
      </c>
      <c r="AX481" s="207">
        <f>IFERROR(AH481+(SUM($AC481:$AD481)/100*($AE$14/$AB$14*100))/'4_Структура пл.соб.'!$B$7*'4_Структура пл.соб.'!$B$5,0)</f>
        <v>0</v>
      </c>
      <c r="AY481" s="167">
        <f>IFERROR(AX481/'5_Розрахунок тарифів'!$L$7,0)</f>
        <v>0</v>
      </c>
      <c r="AZ481" s="167">
        <f>IFERROR((AX481/SUM('4_Структура пл.соб.'!$F$4:$F$6))*100,0)</f>
        <v>0</v>
      </c>
      <c r="BA481" s="207">
        <f>IFERROR(AJ481+(SUM($AC481:$AD481)/100*($AE$14/$AB$14*100))/'4_Структура пл.соб.'!$B$7*'4_Структура пл.соб.'!$B$6,0)</f>
        <v>0</v>
      </c>
      <c r="BB481" s="167">
        <f>IFERROR(BA481/'5_Розрахунок тарифів'!$P$7,0)</f>
        <v>0</v>
      </c>
      <c r="BC481" s="167">
        <f>IFERROR((BA481/SUM('4_Структура пл.соб.'!$F$4:$F$6))*100,0)</f>
        <v>0</v>
      </c>
      <c r="BD481" s="167">
        <f t="shared" si="172"/>
        <v>0</v>
      </c>
      <c r="BE481" s="167">
        <f t="shared" si="173"/>
        <v>0</v>
      </c>
      <c r="BF481" s="203"/>
      <c r="BG481" s="203"/>
    </row>
    <row r="482" spans="1:59" s="118" customFormat="1" x14ac:dyDescent="0.25">
      <c r="A482" s="128" t="str">
        <f>IF(ISBLANK(B482),"",COUNTA($B$11:B482))</f>
        <v/>
      </c>
      <c r="B482" s="200"/>
      <c r="C482" s="150">
        <f t="shared" si="163"/>
        <v>0</v>
      </c>
      <c r="D482" s="151">
        <f t="shared" si="164"/>
        <v>0</v>
      </c>
      <c r="E482" s="199"/>
      <c r="F482" s="199"/>
      <c r="G482" s="151">
        <f t="shared" si="165"/>
        <v>0</v>
      </c>
      <c r="H482" s="199"/>
      <c r="I482" s="199"/>
      <c r="J482" s="199"/>
      <c r="K482" s="151">
        <f t="shared" si="174"/>
        <v>0</v>
      </c>
      <c r="L482" s="199"/>
      <c r="M482" s="199"/>
      <c r="N482" s="152" t="str">
        <f t="shared" si="166"/>
        <v/>
      </c>
      <c r="O482" s="150">
        <f t="shared" si="167"/>
        <v>0</v>
      </c>
      <c r="P482" s="151">
        <f t="shared" si="168"/>
        <v>0</v>
      </c>
      <c r="Q482" s="199"/>
      <c r="R482" s="199"/>
      <c r="S482" s="151">
        <f t="shared" si="169"/>
        <v>0</v>
      </c>
      <c r="T482" s="199"/>
      <c r="U482" s="199"/>
      <c r="V482" s="199"/>
      <c r="W482" s="151">
        <f t="shared" si="160"/>
        <v>0</v>
      </c>
      <c r="X482" s="199"/>
      <c r="Y482" s="199"/>
      <c r="Z482" s="152" t="str">
        <f t="shared" si="170"/>
        <v/>
      </c>
      <c r="AA482" s="150">
        <f t="shared" si="175"/>
        <v>0</v>
      </c>
      <c r="AB482" s="151">
        <f t="shared" si="176"/>
        <v>0</v>
      </c>
      <c r="AC482" s="199"/>
      <c r="AD482" s="199"/>
      <c r="AE482" s="151">
        <f t="shared" si="177"/>
        <v>0</v>
      </c>
      <c r="AF482" s="202"/>
      <c r="AG482" s="333"/>
      <c r="AH482" s="202"/>
      <c r="AI482" s="333"/>
      <c r="AJ482" s="202"/>
      <c r="AK482" s="333"/>
      <c r="AL482" s="151">
        <f t="shared" si="178"/>
        <v>0</v>
      </c>
      <c r="AM482" s="199"/>
      <c r="AN482" s="199"/>
      <c r="AO482" s="167">
        <f t="shared" si="161"/>
        <v>0</v>
      </c>
      <c r="AP482" s="167">
        <f t="shared" si="162"/>
        <v>0</v>
      </c>
      <c r="AQ482" s="152" t="str">
        <f t="shared" si="158"/>
        <v/>
      </c>
      <c r="AR482" s="207">
        <f t="shared" si="159"/>
        <v>0</v>
      </c>
      <c r="AS482" s="167">
        <f t="shared" si="171"/>
        <v>0</v>
      </c>
      <c r="AT482" s="167">
        <f>IFERROR((AR482/SUM('4_Структура пл.соб.'!$F$4:$F$6))*100,0)</f>
        <v>0</v>
      </c>
      <c r="AU482" s="207">
        <f>IFERROR(AF482+(SUM($AC482:$AD482)/100*($AE$14/$AB$14*100))/'4_Структура пл.соб.'!$B$7*'4_Структура пл.соб.'!$B$4,0)</f>
        <v>0</v>
      </c>
      <c r="AV482" s="167">
        <f>IFERROR(AU482/'5_Розрахунок тарифів'!$H$7,0)</f>
        <v>0</v>
      </c>
      <c r="AW482" s="167">
        <f>IFERROR((AU482/SUM('4_Структура пл.соб.'!$F$4:$F$6))*100,0)</f>
        <v>0</v>
      </c>
      <c r="AX482" s="207">
        <f>IFERROR(AH482+(SUM($AC482:$AD482)/100*($AE$14/$AB$14*100))/'4_Структура пл.соб.'!$B$7*'4_Структура пл.соб.'!$B$5,0)</f>
        <v>0</v>
      </c>
      <c r="AY482" s="167">
        <f>IFERROR(AX482/'5_Розрахунок тарифів'!$L$7,0)</f>
        <v>0</v>
      </c>
      <c r="AZ482" s="167">
        <f>IFERROR((AX482/SUM('4_Структура пл.соб.'!$F$4:$F$6))*100,0)</f>
        <v>0</v>
      </c>
      <c r="BA482" s="207">
        <f>IFERROR(AJ482+(SUM($AC482:$AD482)/100*($AE$14/$AB$14*100))/'4_Структура пл.соб.'!$B$7*'4_Структура пл.соб.'!$B$6,0)</f>
        <v>0</v>
      </c>
      <c r="BB482" s="167">
        <f>IFERROR(BA482/'5_Розрахунок тарифів'!$P$7,0)</f>
        <v>0</v>
      </c>
      <c r="BC482" s="167">
        <f>IFERROR((BA482/SUM('4_Структура пл.соб.'!$F$4:$F$6))*100,0)</f>
        <v>0</v>
      </c>
      <c r="BD482" s="167">
        <f t="shared" si="172"/>
        <v>0</v>
      </c>
      <c r="BE482" s="167">
        <f t="shared" si="173"/>
        <v>0</v>
      </c>
      <c r="BF482" s="203"/>
      <c r="BG482" s="203"/>
    </row>
    <row r="483" spans="1:59" s="118" customFormat="1" x14ac:dyDescent="0.25">
      <c r="A483" s="128" t="str">
        <f>IF(ISBLANK(B483),"",COUNTA($B$11:B483))</f>
        <v/>
      </c>
      <c r="B483" s="200"/>
      <c r="C483" s="150">
        <f t="shared" si="163"/>
        <v>0</v>
      </c>
      <c r="D483" s="151">
        <f t="shared" si="164"/>
        <v>0</v>
      </c>
      <c r="E483" s="199"/>
      <c r="F483" s="199"/>
      <c r="G483" s="151">
        <f t="shared" si="165"/>
        <v>0</v>
      </c>
      <c r="H483" s="199"/>
      <c r="I483" s="199"/>
      <c r="J483" s="199"/>
      <c r="K483" s="151">
        <f t="shared" si="174"/>
        <v>0</v>
      </c>
      <c r="L483" s="199"/>
      <c r="M483" s="199"/>
      <c r="N483" s="152" t="str">
        <f t="shared" si="166"/>
        <v/>
      </c>
      <c r="O483" s="150">
        <f t="shared" si="167"/>
        <v>0</v>
      </c>
      <c r="P483" s="151">
        <f t="shared" si="168"/>
        <v>0</v>
      </c>
      <c r="Q483" s="199"/>
      <c r="R483" s="199"/>
      <c r="S483" s="151">
        <f t="shared" si="169"/>
        <v>0</v>
      </c>
      <c r="T483" s="199"/>
      <c r="U483" s="199"/>
      <c r="V483" s="199"/>
      <c r="W483" s="151">
        <f t="shared" si="160"/>
        <v>0</v>
      </c>
      <c r="X483" s="199"/>
      <c r="Y483" s="199"/>
      <c r="Z483" s="152" t="str">
        <f t="shared" si="170"/>
        <v/>
      </c>
      <c r="AA483" s="150">
        <f t="shared" si="175"/>
        <v>0</v>
      </c>
      <c r="AB483" s="151">
        <f t="shared" si="176"/>
        <v>0</v>
      </c>
      <c r="AC483" s="199"/>
      <c r="AD483" s="199"/>
      <c r="AE483" s="151">
        <f t="shared" si="177"/>
        <v>0</v>
      </c>
      <c r="AF483" s="202"/>
      <c r="AG483" s="333"/>
      <c r="AH483" s="202"/>
      <c r="AI483" s="333"/>
      <c r="AJ483" s="202"/>
      <c r="AK483" s="333"/>
      <c r="AL483" s="151">
        <f t="shared" si="178"/>
        <v>0</v>
      </c>
      <c r="AM483" s="199"/>
      <c r="AN483" s="199"/>
      <c r="AO483" s="167">
        <f t="shared" si="161"/>
        <v>0</v>
      </c>
      <c r="AP483" s="167">
        <f t="shared" si="162"/>
        <v>0</v>
      </c>
      <c r="AQ483" s="152" t="str">
        <f t="shared" si="158"/>
        <v/>
      </c>
      <c r="AR483" s="207">
        <f t="shared" si="159"/>
        <v>0</v>
      </c>
      <c r="AS483" s="167">
        <f t="shared" si="171"/>
        <v>0</v>
      </c>
      <c r="AT483" s="167">
        <f>IFERROR((AR483/SUM('4_Структура пл.соб.'!$F$4:$F$6))*100,0)</f>
        <v>0</v>
      </c>
      <c r="AU483" s="207">
        <f>IFERROR(AF483+(SUM($AC483:$AD483)/100*($AE$14/$AB$14*100))/'4_Структура пл.соб.'!$B$7*'4_Структура пл.соб.'!$B$4,0)</f>
        <v>0</v>
      </c>
      <c r="AV483" s="167">
        <f>IFERROR(AU483/'5_Розрахунок тарифів'!$H$7,0)</f>
        <v>0</v>
      </c>
      <c r="AW483" s="167">
        <f>IFERROR((AU483/SUM('4_Структура пл.соб.'!$F$4:$F$6))*100,0)</f>
        <v>0</v>
      </c>
      <c r="AX483" s="207">
        <f>IFERROR(AH483+(SUM($AC483:$AD483)/100*($AE$14/$AB$14*100))/'4_Структура пл.соб.'!$B$7*'4_Структура пл.соб.'!$B$5,0)</f>
        <v>0</v>
      </c>
      <c r="AY483" s="167">
        <f>IFERROR(AX483/'5_Розрахунок тарифів'!$L$7,0)</f>
        <v>0</v>
      </c>
      <c r="AZ483" s="167">
        <f>IFERROR((AX483/SUM('4_Структура пл.соб.'!$F$4:$F$6))*100,0)</f>
        <v>0</v>
      </c>
      <c r="BA483" s="207">
        <f>IFERROR(AJ483+(SUM($AC483:$AD483)/100*($AE$14/$AB$14*100))/'4_Структура пл.соб.'!$B$7*'4_Структура пл.соб.'!$B$6,0)</f>
        <v>0</v>
      </c>
      <c r="BB483" s="167">
        <f>IFERROR(BA483/'5_Розрахунок тарифів'!$P$7,0)</f>
        <v>0</v>
      </c>
      <c r="BC483" s="167">
        <f>IFERROR((BA483/SUM('4_Структура пл.соб.'!$F$4:$F$6))*100,0)</f>
        <v>0</v>
      </c>
      <c r="BD483" s="167">
        <f t="shared" si="172"/>
        <v>0</v>
      </c>
      <c r="BE483" s="167">
        <f t="shared" si="173"/>
        <v>0</v>
      </c>
      <c r="BF483" s="203"/>
      <c r="BG483" s="203"/>
    </row>
    <row r="484" spans="1:59" s="118" customFormat="1" x14ac:dyDescent="0.25">
      <c r="A484" s="128" t="str">
        <f>IF(ISBLANK(B484),"",COUNTA($B$11:B484))</f>
        <v/>
      </c>
      <c r="B484" s="200"/>
      <c r="C484" s="150">
        <f t="shared" si="163"/>
        <v>0</v>
      </c>
      <c r="D484" s="151">
        <f t="shared" si="164"/>
        <v>0</v>
      </c>
      <c r="E484" s="199"/>
      <c r="F484" s="199"/>
      <c r="G484" s="151">
        <f t="shared" si="165"/>
        <v>0</v>
      </c>
      <c r="H484" s="199"/>
      <c r="I484" s="199"/>
      <c r="J484" s="199"/>
      <c r="K484" s="151">
        <f t="shared" si="174"/>
        <v>0</v>
      </c>
      <c r="L484" s="199"/>
      <c r="M484" s="199"/>
      <c r="N484" s="152" t="str">
        <f t="shared" si="166"/>
        <v/>
      </c>
      <c r="O484" s="150">
        <f t="shared" si="167"/>
        <v>0</v>
      </c>
      <c r="P484" s="151">
        <f t="shared" si="168"/>
        <v>0</v>
      </c>
      <c r="Q484" s="199"/>
      <c r="R484" s="199"/>
      <c r="S484" s="151">
        <f t="shared" si="169"/>
        <v>0</v>
      </c>
      <c r="T484" s="199"/>
      <c r="U484" s="199"/>
      <c r="V484" s="199"/>
      <c r="W484" s="151">
        <f t="shared" si="160"/>
        <v>0</v>
      </c>
      <c r="X484" s="199"/>
      <c r="Y484" s="199"/>
      <c r="Z484" s="152" t="str">
        <f t="shared" si="170"/>
        <v/>
      </c>
      <c r="AA484" s="150">
        <f t="shared" si="175"/>
        <v>0</v>
      </c>
      <c r="AB484" s="151">
        <f t="shared" si="176"/>
        <v>0</v>
      </c>
      <c r="AC484" s="199"/>
      <c r="AD484" s="199"/>
      <c r="AE484" s="151">
        <f t="shared" si="177"/>
        <v>0</v>
      </c>
      <c r="AF484" s="202"/>
      <c r="AG484" s="333"/>
      <c r="AH484" s="202"/>
      <c r="AI484" s="333"/>
      <c r="AJ484" s="202"/>
      <c r="AK484" s="333"/>
      <c r="AL484" s="151">
        <f t="shared" si="178"/>
        <v>0</v>
      </c>
      <c r="AM484" s="199"/>
      <c r="AN484" s="199"/>
      <c r="AO484" s="167">
        <f t="shared" si="161"/>
        <v>0</v>
      </c>
      <c r="AP484" s="167">
        <f t="shared" si="162"/>
        <v>0</v>
      </c>
      <c r="AQ484" s="152" t="str">
        <f t="shared" si="158"/>
        <v/>
      </c>
      <c r="AR484" s="207">
        <f t="shared" si="159"/>
        <v>0</v>
      </c>
      <c r="AS484" s="167">
        <f t="shared" si="171"/>
        <v>0</v>
      </c>
      <c r="AT484" s="167">
        <f>IFERROR((AR484/SUM('4_Структура пл.соб.'!$F$4:$F$6))*100,0)</f>
        <v>0</v>
      </c>
      <c r="AU484" s="207">
        <f>IFERROR(AF484+(SUM($AC484:$AD484)/100*($AE$14/$AB$14*100))/'4_Структура пл.соб.'!$B$7*'4_Структура пл.соб.'!$B$4,0)</f>
        <v>0</v>
      </c>
      <c r="AV484" s="167">
        <f>IFERROR(AU484/'5_Розрахунок тарифів'!$H$7,0)</f>
        <v>0</v>
      </c>
      <c r="AW484" s="167">
        <f>IFERROR((AU484/SUM('4_Структура пл.соб.'!$F$4:$F$6))*100,0)</f>
        <v>0</v>
      </c>
      <c r="AX484" s="207">
        <f>IFERROR(AH484+(SUM($AC484:$AD484)/100*($AE$14/$AB$14*100))/'4_Структура пл.соб.'!$B$7*'4_Структура пл.соб.'!$B$5,0)</f>
        <v>0</v>
      </c>
      <c r="AY484" s="167">
        <f>IFERROR(AX484/'5_Розрахунок тарифів'!$L$7,0)</f>
        <v>0</v>
      </c>
      <c r="AZ484" s="167">
        <f>IFERROR((AX484/SUM('4_Структура пл.соб.'!$F$4:$F$6))*100,0)</f>
        <v>0</v>
      </c>
      <c r="BA484" s="207">
        <f>IFERROR(AJ484+(SUM($AC484:$AD484)/100*($AE$14/$AB$14*100))/'4_Структура пл.соб.'!$B$7*'4_Структура пл.соб.'!$B$6,0)</f>
        <v>0</v>
      </c>
      <c r="BB484" s="167">
        <f>IFERROR(BA484/'5_Розрахунок тарифів'!$P$7,0)</f>
        <v>0</v>
      </c>
      <c r="BC484" s="167">
        <f>IFERROR((BA484/SUM('4_Структура пл.соб.'!$F$4:$F$6))*100,0)</f>
        <v>0</v>
      </c>
      <c r="BD484" s="167">
        <f t="shared" si="172"/>
        <v>0</v>
      </c>
      <c r="BE484" s="167">
        <f t="shared" si="173"/>
        <v>0</v>
      </c>
      <c r="BF484" s="203"/>
      <c r="BG484" s="203"/>
    </row>
    <row r="485" spans="1:59" s="118" customFormat="1" x14ac:dyDescent="0.25">
      <c r="A485" s="128" t="str">
        <f>IF(ISBLANK(B485),"",COUNTA($B$11:B485))</f>
        <v/>
      </c>
      <c r="B485" s="200"/>
      <c r="C485" s="150">
        <f t="shared" si="163"/>
        <v>0</v>
      </c>
      <c r="D485" s="151">
        <f t="shared" si="164"/>
        <v>0</v>
      </c>
      <c r="E485" s="199"/>
      <c r="F485" s="199"/>
      <c r="G485" s="151">
        <f t="shared" si="165"/>
        <v>0</v>
      </c>
      <c r="H485" s="199"/>
      <c r="I485" s="199"/>
      <c r="J485" s="199"/>
      <c r="K485" s="151">
        <f t="shared" si="174"/>
        <v>0</v>
      </c>
      <c r="L485" s="199"/>
      <c r="M485" s="199"/>
      <c r="N485" s="152" t="str">
        <f t="shared" si="166"/>
        <v/>
      </c>
      <c r="O485" s="150">
        <f t="shared" si="167"/>
        <v>0</v>
      </c>
      <c r="P485" s="151">
        <f t="shared" si="168"/>
        <v>0</v>
      </c>
      <c r="Q485" s="199"/>
      <c r="R485" s="199"/>
      <c r="S485" s="151">
        <f t="shared" si="169"/>
        <v>0</v>
      </c>
      <c r="T485" s="199"/>
      <c r="U485" s="199"/>
      <c r="V485" s="199"/>
      <c r="W485" s="151">
        <f t="shared" si="160"/>
        <v>0</v>
      </c>
      <c r="X485" s="199"/>
      <c r="Y485" s="199"/>
      <c r="Z485" s="152" t="str">
        <f t="shared" si="170"/>
        <v/>
      </c>
      <c r="AA485" s="150">
        <f t="shared" si="175"/>
        <v>0</v>
      </c>
      <c r="AB485" s="151">
        <f t="shared" si="176"/>
        <v>0</v>
      </c>
      <c r="AC485" s="199"/>
      <c r="AD485" s="199"/>
      <c r="AE485" s="151">
        <f t="shared" si="177"/>
        <v>0</v>
      </c>
      <c r="AF485" s="202"/>
      <c r="AG485" s="333"/>
      <c r="AH485" s="202"/>
      <c r="AI485" s="333"/>
      <c r="AJ485" s="202"/>
      <c r="AK485" s="333"/>
      <c r="AL485" s="151">
        <f t="shared" si="178"/>
        <v>0</v>
      </c>
      <c r="AM485" s="199"/>
      <c r="AN485" s="199"/>
      <c r="AO485" s="167">
        <f t="shared" si="161"/>
        <v>0</v>
      </c>
      <c r="AP485" s="167">
        <f t="shared" si="162"/>
        <v>0</v>
      </c>
      <c r="AQ485" s="152" t="str">
        <f t="shared" si="158"/>
        <v/>
      </c>
      <c r="AR485" s="207">
        <f t="shared" si="159"/>
        <v>0</v>
      </c>
      <c r="AS485" s="167">
        <f t="shared" si="171"/>
        <v>0</v>
      </c>
      <c r="AT485" s="167">
        <f>IFERROR((AR485/SUM('4_Структура пл.соб.'!$F$4:$F$6))*100,0)</f>
        <v>0</v>
      </c>
      <c r="AU485" s="207">
        <f>IFERROR(AF485+(SUM($AC485:$AD485)/100*($AE$14/$AB$14*100))/'4_Структура пл.соб.'!$B$7*'4_Структура пл.соб.'!$B$4,0)</f>
        <v>0</v>
      </c>
      <c r="AV485" s="167">
        <f>IFERROR(AU485/'5_Розрахунок тарифів'!$H$7,0)</f>
        <v>0</v>
      </c>
      <c r="AW485" s="167">
        <f>IFERROR((AU485/SUM('4_Структура пл.соб.'!$F$4:$F$6))*100,0)</f>
        <v>0</v>
      </c>
      <c r="AX485" s="207">
        <f>IFERROR(AH485+(SUM($AC485:$AD485)/100*($AE$14/$AB$14*100))/'4_Структура пл.соб.'!$B$7*'4_Структура пл.соб.'!$B$5,0)</f>
        <v>0</v>
      </c>
      <c r="AY485" s="167">
        <f>IFERROR(AX485/'5_Розрахунок тарифів'!$L$7,0)</f>
        <v>0</v>
      </c>
      <c r="AZ485" s="167">
        <f>IFERROR((AX485/SUM('4_Структура пл.соб.'!$F$4:$F$6))*100,0)</f>
        <v>0</v>
      </c>
      <c r="BA485" s="207">
        <f>IFERROR(AJ485+(SUM($AC485:$AD485)/100*($AE$14/$AB$14*100))/'4_Структура пл.соб.'!$B$7*'4_Структура пл.соб.'!$B$6,0)</f>
        <v>0</v>
      </c>
      <c r="BB485" s="167">
        <f>IFERROR(BA485/'5_Розрахунок тарифів'!$P$7,0)</f>
        <v>0</v>
      </c>
      <c r="BC485" s="167">
        <f>IFERROR((BA485/SUM('4_Структура пл.соб.'!$F$4:$F$6))*100,0)</f>
        <v>0</v>
      </c>
      <c r="BD485" s="167">
        <f t="shared" si="172"/>
        <v>0</v>
      </c>
      <c r="BE485" s="167">
        <f t="shared" si="173"/>
        <v>0</v>
      </c>
      <c r="BF485" s="203"/>
      <c r="BG485" s="203"/>
    </row>
    <row r="486" spans="1:59" s="118" customFormat="1" x14ac:dyDescent="0.25">
      <c r="A486" s="128" t="str">
        <f>IF(ISBLANK(B486),"",COUNTA($B$11:B486))</f>
        <v/>
      </c>
      <c r="B486" s="200"/>
      <c r="C486" s="150">
        <f t="shared" si="163"/>
        <v>0</v>
      </c>
      <c r="D486" s="151">
        <f t="shared" si="164"/>
        <v>0</v>
      </c>
      <c r="E486" s="199"/>
      <c r="F486" s="199"/>
      <c r="G486" s="151">
        <f t="shared" si="165"/>
        <v>0</v>
      </c>
      <c r="H486" s="199"/>
      <c r="I486" s="199"/>
      <c r="J486" s="199"/>
      <c r="K486" s="151">
        <f t="shared" si="174"/>
        <v>0</v>
      </c>
      <c r="L486" s="199"/>
      <c r="M486" s="199"/>
      <c r="N486" s="152" t="str">
        <f t="shared" si="166"/>
        <v/>
      </c>
      <c r="O486" s="150">
        <f t="shared" si="167"/>
        <v>0</v>
      </c>
      <c r="P486" s="151">
        <f t="shared" si="168"/>
        <v>0</v>
      </c>
      <c r="Q486" s="199"/>
      <c r="R486" s="199"/>
      <c r="S486" s="151">
        <f t="shared" si="169"/>
        <v>0</v>
      </c>
      <c r="T486" s="199"/>
      <c r="U486" s="199"/>
      <c r="V486" s="199"/>
      <c r="W486" s="151">
        <f t="shared" si="160"/>
        <v>0</v>
      </c>
      <c r="X486" s="199"/>
      <c r="Y486" s="199"/>
      <c r="Z486" s="152" t="str">
        <f t="shared" si="170"/>
        <v/>
      </c>
      <c r="AA486" s="150">
        <f t="shared" si="175"/>
        <v>0</v>
      </c>
      <c r="AB486" s="151">
        <f t="shared" si="176"/>
        <v>0</v>
      </c>
      <c r="AC486" s="199"/>
      <c r="AD486" s="199"/>
      <c r="AE486" s="151">
        <f t="shared" si="177"/>
        <v>0</v>
      </c>
      <c r="AF486" s="202"/>
      <c r="AG486" s="333"/>
      <c r="AH486" s="202"/>
      <c r="AI486" s="333"/>
      <c r="AJ486" s="202"/>
      <c r="AK486" s="333"/>
      <c r="AL486" s="151">
        <f t="shared" si="178"/>
        <v>0</v>
      </c>
      <c r="AM486" s="199"/>
      <c r="AN486" s="199"/>
      <c r="AO486" s="167">
        <f t="shared" si="161"/>
        <v>0</v>
      </c>
      <c r="AP486" s="167">
        <f t="shared" si="162"/>
        <v>0</v>
      </c>
      <c r="AQ486" s="152" t="str">
        <f t="shared" si="158"/>
        <v/>
      </c>
      <c r="AR486" s="207">
        <f t="shared" si="159"/>
        <v>0</v>
      </c>
      <c r="AS486" s="167">
        <f t="shared" si="171"/>
        <v>0</v>
      </c>
      <c r="AT486" s="167">
        <f>IFERROR((AR486/SUM('4_Структура пл.соб.'!$F$4:$F$6))*100,0)</f>
        <v>0</v>
      </c>
      <c r="AU486" s="207">
        <f>IFERROR(AF486+(SUM($AC486:$AD486)/100*($AE$14/$AB$14*100))/'4_Структура пл.соб.'!$B$7*'4_Структура пл.соб.'!$B$4,0)</f>
        <v>0</v>
      </c>
      <c r="AV486" s="167">
        <f>IFERROR(AU486/'5_Розрахунок тарифів'!$H$7,0)</f>
        <v>0</v>
      </c>
      <c r="AW486" s="167">
        <f>IFERROR((AU486/SUM('4_Структура пл.соб.'!$F$4:$F$6))*100,0)</f>
        <v>0</v>
      </c>
      <c r="AX486" s="207">
        <f>IFERROR(AH486+(SUM($AC486:$AD486)/100*($AE$14/$AB$14*100))/'4_Структура пл.соб.'!$B$7*'4_Структура пл.соб.'!$B$5,0)</f>
        <v>0</v>
      </c>
      <c r="AY486" s="167">
        <f>IFERROR(AX486/'5_Розрахунок тарифів'!$L$7,0)</f>
        <v>0</v>
      </c>
      <c r="AZ486" s="167">
        <f>IFERROR((AX486/SUM('4_Структура пл.соб.'!$F$4:$F$6))*100,0)</f>
        <v>0</v>
      </c>
      <c r="BA486" s="207">
        <f>IFERROR(AJ486+(SUM($AC486:$AD486)/100*($AE$14/$AB$14*100))/'4_Структура пл.соб.'!$B$7*'4_Структура пл.соб.'!$B$6,0)</f>
        <v>0</v>
      </c>
      <c r="BB486" s="167">
        <f>IFERROR(BA486/'5_Розрахунок тарифів'!$P$7,0)</f>
        <v>0</v>
      </c>
      <c r="BC486" s="167">
        <f>IFERROR((BA486/SUM('4_Структура пл.соб.'!$F$4:$F$6))*100,0)</f>
        <v>0</v>
      </c>
      <c r="BD486" s="167">
        <f t="shared" si="172"/>
        <v>0</v>
      </c>
      <c r="BE486" s="167">
        <f t="shared" si="173"/>
        <v>0</v>
      </c>
      <c r="BF486" s="203"/>
      <c r="BG486" s="203"/>
    </row>
    <row r="487" spans="1:59" s="118" customFormat="1" x14ac:dyDescent="0.25">
      <c r="A487" s="128" t="str">
        <f>IF(ISBLANK(B487),"",COUNTA($B$11:B487))</f>
        <v/>
      </c>
      <c r="B487" s="200"/>
      <c r="C487" s="150">
        <f t="shared" si="163"/>
        <v>0</v>
      </c>
      <c r="D487" s="151">
        <f t="shared" si="164"/>
        <v>0</v>
      </c>
      <c r="E487" s="199"/>
      <c r="F487" s="199"/>
      <c r="G487" s="151">
        <f t="shared" si="165"/>
        <v>0</v>
      </c>
      <c r="H487" s="199"/>
      <c r="I487" s="199"/>
      <c r="J487" s="199"/>
      <c r="K487" s="151">
        <f t="shared" si="174"/>
        <v>0</v>
      </c>
      <c r="L487" s="199"/>
      <c r="M487" s="199"/>
      <c r="N487" s="152" t="str">
        <f t="shared" si="166"/>
        <v/>
      </c>
      <c r="O487" s="150">
        <f t="shared" si="167"/>
        <v>0</v>
      </c>
      <c r="P487" s="151">
        <f t="shared" si="168"/>
        <v>0</v>
      </c>
      <c r="Q487" s="199"/>
      <c r="R487" s="199"/>
      <c r="S487" s="151">
        <f t="shared" si="169"/>
        <v>0</v>
      </c>
      <c r="T487" s="199"/>
      <c r="U487" s="199"/>
      <c r="V487" s="199"/>
      <c r="W487" s="151">
        <f t="shared" si="160"/>
        <v>0</v>
      </c>
      <c r="X487" s="199"/>
      <c r="Y487" s="199"/>
      <c r="Z487" s="152" t="str">
        <f t="shared" si="170"/>
        <v/>
      </c>
      <c r="AA487" s="150">
        <f t="shared" si="175"/>
        <v>0</v>
      </c>
      <c r="AB487" s="151">
        <f t="shared" si="176"/>
        <v>0</v>
      </c>
      <c r="AC487" s="199"/>
      <c r="AD487" s="199"/>
      <c r="AE487" s="151">
        <f t="shared" si="177"/>
        <v>0</v>
      </c>
      <c r="AF487" s="202"/>
      <c r="AG487" s="333"/>
      <c r="AH487" s="202"/>
      <c r="AI487" s="333"/>
      <c r="AJ487" s="202"/>
      <c r="AK487" s="333"/>
      <c r="AL487" s="151">
        <f t="shared" si="178"/>
        <v>0</v>
      </c>
      <c r="AM487" s="199"/>
      <c r="AN487" s="199"/>
      <c r="AO487" s="167">
        <f t="shared" si="161"/>
        <v>0</v>
      </c>
      <c r="AP487" s="167">
        <f t="shared" si="162"/>
        <v>0</v>
      </c>
      <c r="AQ487" s="152" t="str">
        <f t="shared" si="158"/>
        <v/>
      </c>
      <c r="AR487" s="207">
        <f t="shared" si="159"/>
        <v>0</v>
      </c>
      <c r="AS487" s="167">
        <f t="shared" si="171"/>
        <v>0</v>
      </c>
      <c r="AT487" s="167">
        <f>IFERROR((AR487/SUM('4_Структура пл.соб.'!$F$4:$F$6))*100,0)</f>
        <v>0</v>
      </c>
      <c r="AU487" s="207">
        <f>IFERROR(AF487+(SUM($AC487:$AD487)/100*($AE$14/$AB$14*100))/'4_Структура пл.соб.'!$B$7*'4_Структура пл.соб.'!$B$4,0)</f>
        <v>0</v>
      </c>
      <c r="AV487" s="167">
        <f>IFERROR(AU487/'5_Розрахунок тарифів'!$H$7,0)</f>
        <v>0</v>
      </c>
      <c r="AW487" s="167">
        <f>IFERROR((AU487/SUM('4_Структура пл.соб.'!$F$4:$F$6))*100,0)</f>
        <v>0</v>
      </c>
      <c r="AX487" s="207">
        <f>IFERROR(AH487+(SUM($AC487:$AD487)/100*($AE$14/$AB$14*100))/'4_Структура пл.соб.'!$B$7*'4_Структура пл.соб.'!$B$5,0)</f>
        <v>0</v>
      </c>
      <c r="AY487" s="167">
        <f>IFERROR(AX487/'5_Розрахунок тарифів'!$L$7,0)</f>
        <v>0</v>
      </c>
      <c r="AZ487" s="167">
        <f>IFERROR((AX487/SUM('4_Структура пл.соб.'!$F$4:$F$6))*100,0)</f>
        <v>0</v>
      </c>
      <c r="BA487" s="207">
        <f>IFERROR(AJ487+(SUM($AC487:$AD487)/100*($AE$14/$AB$14*100))/'4_Структура пл.соб.'!$B$7*'4_Структура пл.соб.'!$B$6,0)</f>
        <v>0</v>
      </c>
      <c r="BB487" s="167">
        <f>IFERROR(BA487/'5_Розрахунок тарифів'!$P$7,0)</f>
        <v>0</v>
      </c>
      <c r="BC487" s="167">
        <f>IFERROR((BA487/SUM('4_Структура пл.соб.'!$F$4:$F$6))*100,0)</f>
        <v>0</v>
      </c>
      <c r="BD487" s="167">
        <f t="shared" si="172"/>
        <v>0</v>
      </c>
      <c r="BE487" s="167">
        <f t="shared" si="173"/>
        <v>0</v>
      </c>
      <c r="BF487" s="203"/>
      <c r="BG487" s="203"/>
    </row>
    <row r="488" spans="1:59" s="118" customFormat="1" x14ac:dyDescent="0.25">
      <c r="A488" s="128" t="str">
        <f>IF(ISBLANK(B488),"",COUNTA($B$11:B488))</f>
        <v/>
      </c>
      <c r="B488" s="200"/>
      <c r="C488" s="150">
        <f t="shared" si="163"/>
        <v>0</v>
      </c>
      <c r="D488" s="151">
        <f t="shared" si="164"/>
        <v>0</v>
      </c>
      <c r="E488" s="199"/>
      <c r="F488" s="199"/>
      <c r="G488" s="151">
        <f t="shared" si="165"/>
        <v>0</v>
      </c>
      <c r="H488" s="199"/>
      <c r="I488" s="199"/>
      <c r="J488" s="199"/>
      <c r="K488" s="151">
        <f t="shared" si="174"/>
        <v>0</v>
      </c>
      <c r="L488" s="199"/>
      <c r="M488" s="199"/>
      <c r="N488" s="152" t="str">
        <f t="shared" si="166"/>
        <v/>
      </c>
      <c r="O488" s="150">
        <f t="shared" si="167"/>
        <v>0</v>
      </c>
      <c r="P488" s="151">
        <f t="shared" si="168"/>
        <v>0</v>
      </c>
      <c r="Q488" s="199"/>
      <c r="R488" s="199"/>
      <c r="S488" s="151">
        <f t="shared" si="169"/>
        <v>0</v>
      </c>
      <c r="T488" s="199"/>
      <c r="U488" s="199"/>
      <c r="V488" s="199"/>
      <c r="W488" s="151">
        <f t="shared" si="160"/>
        <v>0</v>
      </c>
      <c r="X488" s="199"/>
      <c r="Y488" s="199"/>
      <c r="Z488" s="152" t="str">
        <f t="shared" si="170"/>
        <v/>
      </c>
      <c r="AA488" s="150">
        <f t="shared" si="175"/>
        <v>0</v>
      </c>
      <c r="AB488" s="151">
        <f t="shared" si="176"/>
        <v>0</v>
      </c>
      <c r="AC488" s="199"/>
      <c r="AD488" s="199"/>
      <c r="AE488" s="151">
        <f t="shared" si="177"/>
        <v>0</v>
      </c>
      <c r="AF488" s="202"/>
      <c r="AG488" s="333"/>
      <c r="AH488" s="202"/>
      <c r="AI488" s="333"/>
      <c r="AJ488" s="202"/>
      <c r="AK488" s="333"/>
      <c r="AL488" s="151">
        <f t="shared" si="178"/>
        <v>0</v>
      </c>
      <c r="AM488" s="199"/>
      <c r="AN488" s="199"/>
      <c r="AO488" s="167">
        <f t="shared" si="161"/>
        <v>0</v>
      </c>
      <c r="AP488" s="167">
        <f t="shared" si="162"/>
        <v>0</v>
      </c>
      <c r="AQ488" s="152" t="str">
        <f t="shared" si="158"/>
        <v/>
      </c>
      <c r="AR488" s="207">
        <f t="shared" si="159"/>
        <v>0</v>
      </c>
      <c r="AS488" s="167">
        <f t="shared" si="171"/>
        <v>0</v>
      </c>
      <c r="AT488" s="167">
        <f>IFERROR((AR488/SUM('4_Структура пл.соб.'!$F$4:$F$6))*100,0)</f>
        <v>0</v>
      </c>
      <c r="AU488" s="207">
        <f>IFERROR(AF488+(SUM($AC488:$AD488)/100*($AE$14/$AB$14*100))/'4_Структура пл.соб.'!$B$7*'4_Структура пл.соб.'!$B$4,0)</f>
        <v>0</v>
      </c>
      <c r="AV488" s="167">
        <f>IFERROR(AU488/'5_Розрахунок тарифів'!$H$7,0)</f>
        <v>0</v>
      </c>
      <c r="AW488" s="167">
        <f>IFERROR((AU488/SUM('4_Структура пл.соб.'!$F$4:$F$6))*100,0)</f>
        <v>0</v>
      </c>
      <c r="AX488" s="207">
        <f>IFERROR(AH488+(SUM($AC488:$AD488)/100*($AE$14/$AB$14*100))/'4_Структура пл.соб.'!$B$7*'4_Структура пл.соб.'!$B$5,0)</f>
        <v>0</v>
      </c>
      <c r="AY488" s="167">
        <f>IFERROR(AX488/'5_Розрахунок тарифів'!$L$7,0)</f>
        <v>0</v>
      </c>
      <c r="AZ488" s="167">
        <f>IFERROR((AX488/SUM('4_Структура пл.соб.'!$F$4:$F$6))*100,0)</f>
        <v>0</v>
      </c>
      <c r="BA488" s="207">
        <f>IFERROR(AJ488+(SUM($AC488:$AD488)/100*($AE$14/$AB$14*100))/'4_Структура пл.соб.'!$B$7*'4_Структура пл.соб.'!$B$6,0)</f>
        <v>0</v>
      </c>
      <c r="BB488" s="167">
        <f>IFERROR(BA488/'5_Розрахунок тарифів'!$P$7,0)</f>
        <v>0</v>
      </c>
      <c r="BC488" s="167">
        <f>IFERROR((BA488/SUM('4_Структура пл.соб.'!$F$4:$F$6))*100,0)</f>
        <v>0</v>
      </c>
      <c r="BD488" s="167">
        <f t="shared" si="172"/>
        <v>0</v>
      </c>
      <c r="BE488" s="167">
        <f t="shared" si="173"/>
        <v>0</v>
      </c>
      <c r="BF488" s="203"/>
      <c r="BG488" s="203"/>
    </row>
    <row r="489" spans="1:59" s="118" customFormat="1" x14ac:dyDescent="0.25">
      <c r="A489" s="128" t="str">
        <f>IF(ISBLANK(B489),"",COUNTA($B$11:B489))</f>
        <v/>
      </c>
      <c r="B489" s="200"/>
      <c r="C489" s="150">
        <f t="shared" si="163"/>
        <v>0</v>
      </c>
      <c r="D489" s="151">
        <f t="shared" si="164"/>
        <v>0</v>
      </c>
      <c r="E489" s="199"/>
      <c r="F489" s="199"/>
      <c r="G489" s="151">
        <f t="shared" si="165"/>
        <v>0</v>
      </c>
      <c r="H489" s="199"/>
      <c r="I489" s="199"/>
      <c r="J489" s="199"/>
      <c r="K489" s="151">
        <f t="shared" si="174"/>
        <v>0</v>
      </c>
      <c r="L489" s="199"/>
      <c r="M489" s="199"/>
      <c r="N489" s="152" t="str">
        <f t="shared" si="166"/>
        <v/>
      </c>
      <c r="O489" s="150">
        <f t="shared" si="167"/>
        <v>0</v>
      </c>
      <c r="P489" s="151">
        <f t="shared" si="168"/>
        <v>0</v>
      </c>
      <c r="Q489" s="199"/>
      <c r="R489" s="199"/>
      <c r="S489" s="151">
        <f t="shared" si="169"/>
        <v>0</v>
      </c>
      <c r="T489" s="199"/>
      <c r="U489" s="199"/>
      <c r="V489" s="199"/>
      <c r="W489" s="151">
        <f t="shared" si="160"/>
        <v>0</v>
      </c>
      <c r="X489" s="199"/>
      <c r="Y489" s="199"/>
      <c r="Z489" s="152" t="str">
        <f t="shared" si="170"/>
        <v/>
      </c>
      <c r="AA489" s="150">
        <f t="shared" si="175"/>
        <v>0</v>
      </c>
      <c r="AB489" s="151">
        <f t="shared" si="176"/>
        <v>0</v>
      </c>
      <c r="AC489" s="199"/>
      <c r="AD489" s="199"/>
      <c r="AE489" s="151">
        <f t="shared" si="177"/>
        <v>0</v>
      </c>
      <c r="AF489" s="202"/>
      <c r="AG489" s="333"/>
      <c r="AH489" s="202"/>
      <c r="AI489" s="333"/>
      <c r="AJ489" s="202"/>
      <c r="AK489" s="333"/>
      <c r="AL489" s="151">
        <f t="shared" si="178"/>
        <v>0</v>
      </c>
      <c r="AM489" s="199"/>
      <c r="AN489" s="199"/>
      <c r="AO489" s="167">
        <f t="shared" si="161"/>
        <v>0</v>
      </c>
      <c r="AP489" s="167">
        <f t="shared" si="162"/>
        <v>0</v>
      </c>
      <c r="AQ489" s="152" t="str">
        <f t="shared" si="158"/>
        <v/>
      </c>
      <c r="AR489" s="207">
        <f t="shared" si="159"/>
        <v>0</v>
      </c>
      <c r="AS489" s="167">
        <f t="shared" si="171"/>
        <v>0</v>
      </c>
      <c r="AT489" s="167">
        <f>IFERROR((AR489/SUM('4_Структура пл.соб.'!$F$4:$F$6))*100,0)</f>
        <v>0</v>
      </c>
      <c r="AU489" s="207">
        <f>IFERROR(AF489+(SUM($AC489:$AD489)/100*($AE$14/$AB$14*100))/'4_Структура пл.соб.'!$B$7*'4_Структура пл.соб.'!$B$4,0)</f>
        <v>0</v>
      </c>
      <c r="AV489" s="167">
        <f>IFERROR(AU489/'5_Розрахунок тарифів'!$H$7,0)</f>
        <v>0</v>
      </c>
      <c r="AW489" s="167">
        <f>IFERROR((AU489/SUM('4_Структура пл.соб.'!$F$4:$F$6))*100,0)</f>
        <v>0</v>
      </c>
      <c r="AX489" s="207">
        <f>IFERROR(AH489+(SUM($AC489:$AD489)/100*($AE$14/$AB$14*100))/'4_Структура пл.соб.'!$B$7*'4_Структура пл.соб.'!$B$5,0)</f>
        <v>0</v>
      </c>
      <c r="AY489" s="167">
        <f>IFERROR(AX489/'5_Розрахунок тарифів'!$L$7,0)</f>
        <v>0</v>
      </c>
      <c r="AZ489" s="167">
        <f>IFERROR((AX489/SUM('4_Структура пл.соб.'!$F$4:$F$6))*100,0)</f>
        <v>0</v>
      </c>
      <c r="BA489" s="207">
        <f>IFERROR(AJ489+(SUM($AC489:$AD489)/100*($AE$14/$AB$14*100))/'4_Структура пл.соб.'!$B$7*'4_Структура пл.соб.'!$B$6,0)</f>
        <v>0</v>
      </c>
      <c r="BB489" s="167">
        <f>IFERROR(BA489/'5_Розрахунок тарифів'!$P$7,0)</f>
        <v>0</v>
      </c>
      <c r="BC489" s="167">
        <f>IFERROR((BA489/SUM('4_Структура пл.соб.'!$F$4:$F$6))*100,0)</f>
        <v>0</v>
      </c>
      <c r="BD489" s="167">
        <f t="shared" si="172"/>
        <v>0</v>
      </c>
      <c r="BE489" s="167">
        <f t="shared" si="173"/>
        <v>0</v>
      </c>
      <c r="BF489" s="203"/>
      <c r="BG489" s="203"/>
    </row>
    <row r="490" spans="1:59" s="118" customFormat="1" x14ac:dyDescent="0.25">
      <c r="A490" s="128" t="str">
        <f>IF(ISBLANK(B490),"",COUNTA($B$11:B490))</f>
        <v/>
      </c>
      <c r="B490" s="200"/>
      <c r="C490" s="150">
        <f t="shared" si="163"/>
        <v>0</v>
      </c>
      <c r="D490" s="151">
        <f t="shared" si="164"/>
        <v>0</v>
      </c>
      <c r="E490" s="199"/>
      <c r="F490" s="199"/>
      <c r="G490" s="151">
        <f t="shared" si="165"/>
        <v>0</v>
      </c>
      <c r="H490" s="199"/>
      <c r="I490" s="199"/>
      <c r="J490" s="199"/>
      <c r="K490" s="151">
        <f t="shared" si="174"/>
        <v>0</v>
      </c>
      <c r="L490" s="199"/>
      <c r="M490" s="199"/>
      <c r="N490" s="152" t="str">
        <f t="shared" si="166"/>
        <v/>
      </c>
      <c r="O490" s="150">
        <f t="shared" si="167"/>
        <v>0</v>
      </c>
      <c r="P490" s="151">
        <f t="shared" si="168"/>
        <v>0</v>
      </c>
      <c r="Q490" s="199"/>
      <c r="R490" s="199"/>
      <c r="S490" s="151">
        <f t="shared" si="169"/>
        <v>0</v>
      </c>
      <c r="T490" s="199"/>
      <c r="U490" s="199"/>
      <c r="V490" s="199"/>
      <c r="W490" s="151">
        <f t="shared" si="160"/>
        <v>0</v>
      </c>
      <c r="X490" s="199"/>
      <c r="Y490" s="199"/>
      <c r="Z490" s="152" t="str">
        <f t="shared" si="170"/>
        <v/>
      </c>
      <c r="AA490" s="150">
        <f t="shared" si="175"/>
        <v>0</v>
      </c>
      <c r="AB490" s="151">
        <f t="shared" si="176"/>
        <v>0</v>
      </c>
      <c r="AC490" s="199"/>
      <c r="AD490" s="199"/>
      <c r="AE490" s="151">
        <f t="shared" si="177"/>
        <v>0</v>
      </c>
      <c r="AF490" s="202"/>
      <c r="AG490" s="333"/>
      <c r="AH490" s="202"/>
      <c r="AI490" s="333"/>
      <c r="AJ490" s="202"/>
      <c r="AK490" s="333"/>
      <c r="AL490" s="151">
        <f t="shared" si="178"/>
        <v>0</v>
      </c>
      <c r="AM490" s="199"/>
      <c r="AN490" s="199"/>
      <c r="AO490" s="167">
        <f t="shared" si="161"/>
        <v>0</v>
      </c>
      <c r="AP490" s="167">
        <f t="shared" si="162"/>
        <v>0</v>
      </c>
      <c r="AQ490" s="152" t="str">
        <f t="shared" si="158"/>
        <v/>
      </c>
      <c r="AR490" s="207">
        <f t="shared" si="159"/>
        <v>0</v>
      </c>
      <c r="AS490" s="167">
        <f t="shared" si="171"/>
        <v>0</v>
      </c>
      <c r="AT490" s="167">
        <f>IFERROR((AR490/SUM('4_Структура пл.соб.'!$F$4:$F$6))*100,0)</f>
        <v>0</v>
      </c>
      <c r="AU490" s="207">
        <f>IFERROR(AF490+(SUM($AC490:$AD490)/100*($AE$14/$AB$14*100))/'4_Структура пл.соб.'!$B$7*'4_Структура пл.соб.'!$B$4,0)</f>
        <v>0</v>
      </c>
      <c r="AV490" s="167">
        <f>IFERROR(AU490/'5_Розрахунок тарифів'!$H$7,0)</f>
        <v>0</v>
      </c>
      <c r="AW490" s="167">
        <f>IFERROR((AU490/SUM('4_Структура пл.соб.'!$F$4:$F$6))*100,0)</f>
        <v>0</v>
      </c>
      <c r="AX490" s="207">
        <f>IFERROR(AH490+(SUM($AC490:$AD490)/100*($AE$14/$AB$14*100))/'4_Структура пл.соб.'!$B$7*'4_Структура пл.соб.'!$B$5,0)</f>
        <v>0</v>
      </c>
      <c r="AY490" s="167">
        <f>IFERROR(AX490/'5_Розрахунок тарифів'!$L$7,0)</f>
        <v>0</v>
      </c>
      <c r="AZ490" s="167">
        <f>IFERROR((AX490/SUM('4_Структура пл.соб.'!$F$4:$F$6))*100,0)</f>
        <v>0</v>
      </c>
      <c r="BA490" s="207">
        <f>IFERROR(AJ490+(SUM($AC490:$AD490)/100*($AE$14/$AB$14*100))/'4_Структура пл.соб.'!$B$7*'4_Структура пл.соб.'!$B$6,0)</f>
        <v>0</v>
      </c>
      <c r="BB490" s="167">
        <f>IFERROR(BA490/'5_Розрахунок тарифів'!$P$7,0)</f>
        <v>0</v>
      </c>
      <c r="BC490" s="167">
        <f>IFERROR((BA490/SUM('4_Структура пл.соб.'!$F$4:$F$6))*100,0)</f>
        <v>0</v>
      </c>
      <c r="BD490" s="167">
        <f t="shared" si="172"/>
        <v>0</v>
      </c>
      <c r="BE490" s="167">
        <f t="shared" si="173"/>
        <v>0</v>
      </c>
      <c r="BF490" s="203"/>
      <c r="BG490" s="203"/>
    </row>
    <row r="491" spans="1:59" s="118" customFormat="1" x14ac:dyDescent="0.25">
      <c r="A491" s="128" t="str">
        <f>IF(ISBLANK(B491),"",COUNTA($B$11:B491))</f>
        <v/>
      </c>
      <c r="B491" s="200"/>
      <c r="C491" s="150">
        <f t="shared" si="163"/>
        <v>0</v>
      </c>
      <c r="D491" s="151">
        <f t="shared" si="164"/>
        <v>0</v>
      </c>
      <c r="E491" s="199"/>
      <c r="F491" s="199"/>
      <c r="G491" s="151">
        <f t="shared" si="165"/>
        <v>0</v>
      </c>
      <c r="H491" s="199"/>
      <c r="I491" s="199"/>
      <c r="J491" s="199"/>
      <c r="K491" s="151">
        <f t="shared" si="174"/>
        <v>0</v>
      </c>
      <c r="L491" s="199"/>
      <c r="M491" s="199"/>
      <c r="N491" s="152" t="str">
        <f t="shared" si="166"/>
        <v/>
      </c>
      <c r="O491" s="150">
        <f t="shared" si="167"/>
        <v>0</v>
      </c>
      <c r="P491" s="151">
        <f t="shared" si="168"/>
        <v>0</v>
      </c>
      <c r="Q491" s="199"/>
      <c r="R491" s="199"/>
      <c r="S491" s="151">
        <f t="shared" si="169"/>
        <v>0</v>
      </c>
      <c r="T491" s="199"/>
      <c r="U491" s="199"/>
      <c r="V491" s="199"/>
      <c r="W491" s="151">
        <f t="shared" si="160"/>
        <v>0</v>
      </c>
      <c r="X491" s="199"/>
      <c r="Y491" s="199"/>
      <c r="Z491" s="152" t="str">
        <f t="shared" si="170"/>
        <v/>
      </c>
      <c r="AA491" s="150">
        <f t="shared" si="175"/>
        <v>0</v>
      </c>
      <c r="AB491" s="151">
        <f t="shared" si="176"/>
        <v>0</v>
      </c>
      <c r="AC491" s="199"/>
      <c r="AD491" s="199"/>
      <c r="AE491" s="151">
        <f t="shared" si="177"/>
        <v>0</v>
      </c>
      <c r="AF491" s="202"/>
      <c r="AG491" s="333"/>
      <c r="AH491" s="202"/>
      <c r="AI491" s="333"/>
      <c r="AJ491" s="202"/>
      <c r="AK491" s="333"/>
      <c r="AL491" s="151">
        <f t="shared" si="178"/>
        <v>0</v>
      </c>
      <c r="AM491" s="199"/>
      <c r="AN491" s="199"/>
      <c r="AO491" s="167">
        <f t="shared" si="161"/>
        <v>0</v>
      </c>
      <c r="AP491" s="167">
        <f t="shared" si="162"/>
        <v>0</v>
      </c>
      <c r="AQ491" s="152" t="str">
        <f t="shared" si="158"/>
        <v/>
      </c>
      <c r="AR491" s="207">
        <f t="shared" si="159"/>
        <v>0</v>
      </c>
      <c r="AS491" s="167">
        <f t="shared" si="171"/>
        <v>0</v>
      </c>
      <c r="AT491" s="167">
        <f>IFERROR((AR491/SUM('4_Структура пл.соб.'!$F$4:$F$6))*100,0)</f>
        <v>0</v>
      </c>
      <c r="AU491" s="207">
        <f>IFERROR(AF491+(SUM($AC491:$AD491)/100*($AE$14/$AB$14*100))/'4_Структура пл.соб.'!$B$7*'4_Структура пл.соб.'!$B$4,0)</f>
        <v>0</v>
      </c>
      <c r="AV491" s="167">
        <f>IFERROR(AU491/'5_Розрахунок тарифів'!$H$7,0)</f>
        <v>0</v>
      </c>
      <c r="AW491" s="167">
        <f>IFERROR((AU491/SUM('4_Структура пл.соб.'!$F$4:$F$6))*100,0)</f>
        <v>0</v>
      </c>
      <c r="AX491" s="207">
        <f>IFERROR(AH491+(SUM($AC491:$AD491)/100*($AE$14/$AB$14*100))/'4_Структура пл.соб.'!$B$7*'4_Структура пл.соб.'!$B$5,0)</f>
        <v>0</v>
      </c>
      <c r="AY491" s="167">
        <f>IFERROR(AX491/'5_Розрахунок тарифів'!$L$7,0)</f>
        <v>0</v>
      </c>
      <c r="AZ491" s="167">
        <f>IFERROR((AX491/SUM('4_Структура пл.соб.'!$F$4:$F$6))*100,0)</f>
        <v>0</v>
      </c>
      <c r="BA491" s="207">
        <f>IFERROR(AJ491+(SUM($AC491:$AD491)/100*($AE$14/$AB$14*100))/'4_Структура пл.соб.'!$B$7*'4_Структура пл.соб.'!$B$6,0)</f>
        <v>0</v>
      </c>
      <c r="BB491" s="167">
        <f>IFERROR(BA491/'5_Розрахунок тарифів'!$P$7,0)</f>
        <v>0</v>
      </c>
      <c r="BC491" s="167">
        <f>IFERROR((BA491/SUM('4_Структура пл.соб.'!$F$4:$F$6))*100,0)</f>
        <v>0</v>
      </c>
      <c r="BD491" s="167">
        <f t="shared" si="172"/>
        <v>0</v>
      </c>
      <c r="BE491" s="167">
        <f t="shared" si="173"/>
        <v>0</v>
      </c>
      <c r="BF491" s="203"/>
      <c r="BG491" s="203"/>
    </row>
    <row r="492" spans="1:59" s="118" customFormat="1" x14ac:dyDescent="0.25">
      <c r="A492" s="128" t="str">
        <f>IF(ISBLANK(B492),"",COUNTA($B$11:B492))</f>
        <v/>
      </c>
      <c r="B492" s="200"/>
      <c r="C492" s="150">
        <f t="shared" si="163"/>
        <v>0</v>
      </c>
      <c r="D492" s="151">
        <f t="shared" si="164"/>
        <v>0</v>
      </c>
      <c r="E492" s="199"/>
      <c r="F492" s="199"/>
      <c r="G492" s="151">
        <f t="shared" si="165"/>
        <v>0</v>
      </c>
      <c r="H492" s="199"/>
      <c r="I492" s="199"/>
      <c r="J492" s="199"/>
      <c r="K492" s="151">
        <f t="shared" si="174"/>
        <v>0</v>
      </c>
      <c r="L492" s="199"/>
      <c r="M492" s="199"/>
      <c r="N492" s="152" t="str">
        <f t="shared" si="166"/>
        <v/>
      </c>
      <c r="O492" s="150">
        <f t="shared" si="167"/>
        <v>0</v>
      </c>
      <c r="P492" s="151">
        <f t="shared" si="168"/>
        <v>0</v>
      </c>
      <c r="Q492" s="199"/>
      <c r="R492" s="199"/>
      <c r="S492" s="151">
        <f t="shared" si="169"/>
        <v>0</v>
      </c>
      <c r="T492" s="199"/>
      <c r="U492" s="199"/>
      <c r="V492" s="199"/>
      <c r="W492" s="151">
        <f t="shared" si="160"/>
        <v>0</v>
      </c>
      <c r="X492" s="199"/>
      <c r="Y492" s="199"/>
      <c r="Z492" s="152" t="str">
        <f t="shared" si="170"/>
        <v/>
      </c>
      <c r="AA492" s="150">
        <f t="shared" si="175"/>
        <v>0</v>
      </c>
      <c r="AB492" s="151">
        <f t="shared" si="176"/>
        <v>0</v>
      </c>
      <c r="AC492" s="199"/>
      <c r="AD492" s="199"/>
      <c r="AE492" s="151">
        <f t="shared" si="177"/>
        <v>0</v>
      </c>
      <c r="AF492" s="202"/>
      <c r="AG492" s="333"/>
      <c r="AH492" s="202"/>
      <c r="AI492" s="333"/>
      <c r="AJ492" s="202"/>
      <c r="AK492" s="333"/>
      <c r="AL492" s="151">
        <f t="shared" si="178"/>
        <v>0</v>
      </c>
      <c r="AM492" s="199"/>
      <c r="AN492" s="199"/>
      <c r="AO492" s="167">
        <f t="shared" si="161"/>
        <v>0</v>
      </c>
      <c r="AP492" s="167">
        <f t="shared" si="162"/>
        <v>0</v>
      </c>
      <c r="AQ492" s="152" t="str">
        <f t="shared" si="158"/>
        <v/>
      </c>
      <c r="AR492" s="207">
        <f t="shared" si="159"/>
        <v>0</v>
      </c>
      <c r="AS492" s="167">
        <f t="shared" si="171"/>
        <v>0</v>
      </c>
      <c r="AT492" s="167">
        <f>IFERROR((AR492/SUM('4_Структура пл.соб.'!$F$4:$F$6))*100,0)</f>
        <v>0</v>
      </c>
      <c r="AU492" s="207">
        <f>IFERROR(AF492+(SUM($AC492:$AD492)/100*($AE$14/$AB$14*100))/'4_Структура пл.соб.'!$B$7*'4_Структура пл.соб.'!$B$4,0)</f>
        <v>0</v>
      </c>
      <c r="AV492" s="167">
        <f>IFERROR(AU492/'5_Розрахунок тарифів'!$H$7,0)</f>
        <v>0</v>
      </c>
      <c r="AW492" s="167">
        <f>IFERROR((AU492/SUM('4_Структура пл.соб.'!$F$4:$F$6))*100,0)</f>
        <v>0</v>
      </c>
      <c r="AX492" s="207">
        <f>IFERROR(AH492+(SUM($AC492:$AD492)/100*($AE$14/$AB$14*100))/'4_Структура пл.соб.'!$B$7*'4_Структура пл.соб.'!$B$5,0)</f>
        <v>0</v>
      </c>
      <c r="AY492" s="167">
        <f>IFERROR(AX492/'5_Розрахунок тарифів'!$L$7,0)</f>
        <v>0</v>
      </c>
      <c r="AZ492" s="167">
        <f>IFERROR((AX492/SUM('4_Структура пл.соб.'!$F$4:$F$6))*100,0)</f>
        <v>0</v>
      </c>
      <c r="BA492" s="207">
        <f>IFERROR(AJ492+(SUM($AC492:$AD492)/100*($AE$14/$AB$14*100))/'4_Структура пл.соб.'!$B$7*'4_Структура пл.соб.'!$B$6,0)</f>
        <v>0</v>
      </c>
      <c r="BB492" s="167">
        <f>IFERROR(BA492/'5_Розрахунок тарифів'!$P$7,0)</f>
        <v>0</v>
      </c>
      <c r="BC492" s="167">
        <f>IFERROR((BA492/SUM('4_Структура пл.соб.'!$F$4:$F$6))*100,0)</f>
        <v>0</v>
      </c>
      <c r="BD492" s="167">
        <f t="shared" si="172"/>
        <v>0</v>
      </c>
      <c r="BE492" s="167">
        <f t="shared" si="173"/>
        <v>0</v>
      </c>
      <c r="BF492" s="203"/>
      <c r="BG492" s="203"/>
    </row>
    <row r="493" spans="1:59" s="118" customFormat="1" x14ac:dyDescent="0.25">
      <c r="A493" s="128" t="str">
        <f>IF(ISBLANK(B493),"",COUNTA($B$11:B493))</f>
        <v/>
      </c>
      <c r="B493" s="200"/>
      <c r="C493" s="150">
        <f t="shared" si="163"/>
        <v>0</v>
      </c>
      <c r="D493" s="151">
        <f t="shared" si="164"/>
        <v>0</v>
      </c>
      <c r="E493" s="199"/>
      <c r="F493" s="199"/>
      <c r="G493" s="151">
        <f t="shared" si="165"/>
        <v>0</v>
      </c>
      <c r="H493" s="199"/>
      <c r="I493" s="199"/>
      <c r="J493" s="199"/>
      <c r="K493" s="151">
        <f t="shared" si="174"/>
        <v>0</v>
      </c>
      <c r="L493" s="199"/>
      <c r="M493" s="199"/>
      <c r="N493" s="152" t="str">
        <f t="shared" si="166"/>
        <v/>
      </c>
      <c r="O493" s="150">
        <f t="shared" si="167"/>
        <v>0</v>
      </c>
      <c r="P493" s="151">
        <f t="shared" si="168"/>
        <v>0</v>
      </c>
      <c r="Q493" s="199"/>
      <c r="R493" s="199"/>
      <c r="S493" s="151">
        <f t="shared" si="169"/>
        <v>0</v>
      </c>
      <c r="T493" s="199"/>
      <c r="U493" s="199"/>
      <c r="V493" s="199"/>
      <c r="W493" s="151">
        <f t="shared" si="160"/>
        <v>0</v>
      </c>
      <c r="X493" s="199"/>
      <c r="Y493" s="199"/>
      <c r="Z493" s="152" t="str">
        <f t="shared" si="170"/>
        <v/>
      </c>
      <c r="AA493" s="150">
        <f t="shared" si="175"/>
        <v>0</v>
      </c>
      <c r="AB493" s="151">
        <f t="shared" si="176"/>
        <v>0</v>
      </c>
      <c r="AC493" s="199"/>
      <c r="AD493" s="199"/>
      <c r="AE493" s="151">
        <f t="shared" si="177"/>
        <v>0</v>
      </c>
      <c r="AF493" s="202"/>
      <c r="AG493" s="333"/>
      <c r="AH493" s="202"/>
      <c r="AI493" s="333"/>
      <c r="AJ493" s="202"/>
      <c r="AK493" s="333"/>
      <c r="AL493" s="151">
        <f t="shared" si="178"/>
        <v>0</v>
      </c>
      <c r="AM493" s="199"/>
      <c r="AN493" s="199"/>
      <c r="AO493" s="167">
        <f t="shared" si="161"/>
        <v>0</v>
      </c>
      <c r="AP493" s="167">
        <f t="shared" si="162"/>
        <v>0</v>
      </c>
      <c r="AQ493" s="152" t="str">
        <f t="shared" si="158"/>
        <v/>
      </c>
      <c r="AR493" s="207">
        <f t="shared" si="159"/>
        <v>0</v>
      </c>
      <c r="AS493" s="167">
        <f t="shared" si="171"/>
        <v>0</v>
      </c>
      <c r="AT493" s="167">
        <f>IFERROR((AR493/SUM('4_Структура пл.соб.'!$F$4:$F$6))*100,0)</f>
        <v>0</v>
      </c>
      <c r="AU493" s="207">
        <f>IFERROR(AF493+(SUM($AC493:$AD493)/100*($AE$14/$AB$14*100))/'4_Структура пл.соб.'!$B$7*'4_Структура пл.соб.'!$B$4,0)</f>
        <v>0</v>
      </c>
      <c r="AV493" s="167">
        <f>IFERROR(AU493/'5_Розрахунок тарифів'!$H$7,0)</f>
        <v>0</v>
      </c>
      <c r="AW493" s="167">
        <f>IFERROR((AU493/SUM('4_Структура пл.соб.'!$F$4:$F$6))*100,0)</f>
        <v>0</v>
      </c>
      <c r="AX493" s="207">
        <f>IFERROR(AH493+(SUM($AC493:$AD493)/100*($AE$14/$AB$14*100))/'4_Структура пл.соб.'!$B$7*'4_Структура пл.соб.'!$B$5,0)</f>
        <v>0</v>
      </c>
      <c r="AY493" s="167">
        <f>IFERROR(AX493/'5_Розрахунок тарифів'!$L$7,0)</f>
        <v>0</v>
      </c>
      <c r="AZ493" s="167">
        <f>IFERROR((AX493/SUM('4_Структура пл.соб.'!$F$4:$F$6))*100,0)</f>
        <v>0</v>
      </c>
      <c r="BA493" s="207">
        <f>IFERROR(AJ493+(SUM($AC493:$AD493)/100*($AE$14/$AB$14*100))/'4_Структура пл.соб.'!$B$7*'4_Структура пл.соб.'!$B$6,0)</f>
        <v>0</v>
      </c>
      <c r="BB493" s="167">
        <f>IFERROR(BA493/'5_Розрахунок тарифів'!$P$7,0)</f>
        <v>0</v>
      </c>
      <c r="BC493" s="167">
        <f>IFERROR((BA493/SUM('4_Структура пл.соб.'!$F$4:$F$6))*100,0)</f>
        <v>0</v>
      </c>
      <c r="BD493" s="167">
        <f t="shared" si="172"/>
        <v>0</v>
      </c>
      <c r="BE493" s="167">
        <f t="shared" si="173"/>
        <v>0</v>
      </c>
      <c r="BF493" s="203"/>
      <c r="BG493" s="203"/>
    </row>
    <row r="494" spans="1:59" s="118" customFormat="1" x14ac:dyDescent="0.25">
      <c r="A494" s="128" t="str">
        <f>IF(ISBLANK(B494),"",COUNTA($B$11:B494))</f>
        <v/>
      </c>
      <c r="B494" s="200"/>
      <c r="C494" s="150">
        <f t="shared" si="163"/>
        <v>0</v>
      </c>
      <c r="D494" s="151">
        <f t="shared" si="164"/>
        <v>0</v>
      </c>
      <c r="E494" s="199"/>
      <c r="F494" s="199"/>
      <c r="G494" s="151">
        <f t="shared" si="165"/>
        <v>0</v>
      </c>
      <c r="H494" s="199"/>
      <c r="I494" s="199"/>
      <c r="J494" s="199"/>
      <c r="K494" s="151">
        <f t="shared" si="174"/>
        <v>0</v>
      </c>
      <c r="L494" s="199"/>
      <c r="M494" s="199"/>
      <c r="N494" s="152" t="str">
        <f t="shared" si="166"/>
        <v/>
      </c>
      <c r="O494" s="150">
        <f t="shared" si="167"/>
        <v>0</v>
      </c>
      <c r="P494" s="151">
        <f t="shared" si="168"/>
        <v>0</v>
      </c>
      <c r="Q494" s="199"/>
      <c r="R494" s="199"/>
      <c r="S494" s="151">
        <f t="shared" si="169"/>
        <v>0</v>
      </c>
      <c r="T494" s="199"/>
      <c r="U494" s="199"/>
      <c r="V494" s="199"/>
      <c r="W494" s="151">
        <f t="shared" si="160"/>
        <v>0</v>
      </c>
      <c r="X494" s="199"/>
      <c r="Y494" s="199"/>
      <c r="Z494" s="152" t="str">
        <f t="shared" si="170"/>
        <v/>
      </c>
      <c r="AA494" s="150">
        <f t="shared" si="175"/>
        <v>0</v>
      </c>
      <c r="AB494" s="151">
        <f t="shared" si="176"/>
        <v>0</v>
      </c>
      <c r="AC494" s="199"/>
      <c r="AD494" s="199"/>
      <c r="AE494" s="151">
        <f t="shared" si="177"/>
        <v>0</v>
      </c>
      <c r="AF494" s="202"/>
      <c r="AG494" s="333"/>
      <c r="AH494" s="202"/>
      <c r="AI494" s="333"/>
      <c r="AJ494" s="202"/>
      <c r="AK494" s="333"/>
      <c r="AL494" s="151">
        <f t="shared" si="178"/>
        <v>0</v>
      </c>
      <c r="AM494" s="199"/>
      <c r="AN494" s="199"/>
      <c r="AO494" s="167">
        <f t="shared" si="161"/>
        <v>0</v>
      </c>
      <c r="AP494" s="167">
        <f t="shared" si="162"/>
        <v>0</v>
      </c>
      <c r="AQ494" s="152" t="str">
        <f t="shared" si="158"/>
        <v/>
      </c>
      <c r="AR494" s="207">
        <f t="shared" si="159"/>
        <v>0</v>
      </c>
      <c r="AS494" s="167">
        <f t="shared" si="171"/>
        <v>0</v>
      </c>
      <c r="AT494" s="167">
        <f>IFERROR((AR494/SUM('4_Структура пл.соб.'!$F$4:$F$6))*100,0)</f>
        <v>0</v>
      </c>
      <c r="AU494" s="207">
        <f>IFERROR(AF494+(SUM($AC494:$AD494)/100*($AE$14/$AB$14*100))/'4_Структура пл.соб.'!$B$7*'4_Структура пл.соб.'!$B$4,0)</f>
        <v>0</v>
      </c>
      <c r="AV494" s="167">
        <f>IFERROR(AU494/'5_Розрахунок тарифів'!$H$7,0)</f>
        <v>0</v>
      </c>
      <c r="AW494" s="167">
        <f>IFERROR((AU494/SUM('4_Структура пл.соб.'!$F$4:$F$6))*100,0)</f>
        <v>0</v>
      </c>
      <c r="AX494" s="207">
        <f>IFERROR(AH494+(SUM($AC494:$AD494)/100*($AE$14/$AB$14*100))/'4_Структура пл.соб.'!$B$7*'4_Структура пл.соб.'!$B$5,0)</f>
        <v>0</v>
      </c>
      <c r="AY494" s="167">
        <f>IFERROR(AX494/'5_Розрахунок тарифів'!$L$7,0)</f>
        <v>0</v>
      </c>
      <c r="AZ494" s="167">
        <f>IFERROR((AX494/SUM('4_Структура пл.соб.'!$F$4:$F$6))*100,0)</f>
        <v>0</v>
      </c>
      <c r="BA494" s="207">
        <f>IFERROR(AJ494+(SUM($AC494:$AD494)/100*($AE$14/$AB$14*100))/'4_Структура пл.соб.'!$B$7*'4_Структура пл.соб.'!$B$6,0)</f>
        <v>0</v>
      </c>
      <c r="BB494" s="167">
        <f>IFERROR(BA494/'5_Розрахунок тарифів'!$P$7,0)</f>
        <v>0</v>
      </c>
      <c r="BC494" s="167">
        <f>IFERROR((BA494/SUM('4_Структура пл.соб.'!$F$4:$F$6))*100,0)</f>
        <v>0</v>
      </c>
      <c r="BD494" s="167">
        <f t="shared" si="172"/>
        <v>0</v>
      </c>
      <c r="BE494" s="167">
        <f t="shared" si="173"/>
        <v>0</v>
      </c>
      <c r="BF494" s="203"/>
      <c r="BG494" s="203"/>
    </row>
    <row r="495" spans="1:59" s="118" customFormat="1" x14ac:dyDescent="0.25">
      <c r="A495" s="128" t="str">
        <f>IF(ISBLANK(B495),"",COUNTA($B$11:B495))</f>
        <v/>
      </c>
      <c r="B495" s="200"/>
      <c r="C495" s="150">
        <f t="shared" si="163"/>
        <v>0</v>
      </c>
      <c r="D495" s="151">
        <f t="shared" si="164"/>
        <v>0</v>
      </c>
      <c r="E495" s="199"/>
      <c r="F495" s="199"/>
      <c r="G495" s="151">
        <f t="shared" si="165"/>
        <v>0</v>
      </c>
      <c r="H495" s="199"/>
      <c r="I495" s="199"/>
      <c r="J495" s="199"/>
      <c r="K495" s="151">
        <f t="shared" si="174"/>
        <v>0</v>
      </c>
      <c r="L495" s="199"/>
      <c r="M495" s="199"/>
      <c r="N495" s="152" t="str">
        <f t="shared" si="166"/>
        <v/>
      </c>
      <c r="O495" s="150">
        <f t="shared" si="167"/>
        <v>0</v>
      </c>
      <c r="P495" s="151">
        <f t="shared" si="168"/>
        <v>0</v>
      </c>
      <c r="Q495" s="199"/>
      <c r="R495" s="199"/>
      <c r="S495" s="151">
        <f t="shared" si="169"/>
        <v>0</v>
      </c>
      <c r="T495" s="199"/>
      <c r="U495" s="199"/>
      <c r="V495" s="199"/>
      <c r="W495" s="151">
        <f t="shared" si="160"/>
        <v>0</v>
      </c>
      <c r="X495" s="199"/>
      <c r="Y495" s="199"/>
      <c r="Z495" s="152" t="str">
        <f t="shared" si="170"/>
        <v/>
      </c>
      <c r="AA495" s="150">
        <f t="shared" si="175"/>
        <v>0</v>
      </c>
      <c r="AB495" s="151">
        <f t="shared" si="176"/>
        <v>0</v>
      </c>
      <c r="AC495" s="199"/>
      <c r="AD495" s="199"/>
      <c r="AE495" s="151">
        <f t="shared" si="177"/>
        <v>0</v>
      </c>
      <c r="AF495" s="202"/>
      <c r="AG495" s="333"/>
      <c r="AH495" s="202"/>
      <c r="AI495" s="333"/>
      <c r="AJ495" s="202"/>
      <c r="AK495" s="333"/>
      <c r="AL495" s="151">
        <f t="shared" si="178"/>
        <v>0</v>
      </c>
      <c r="AM495" s="199"/>
      <c r="AN495" s="199"/>
      <c r="AO495" s="167">
        <f t="shared" si="161"/>
        <v>0</v>
      </c>
      <c r="AP495" s="167">
        <f t="shared" si="162"/>
        <v>0</v>
      </c>
      <c r="AQ495" s="152" t="str">
        <f t="shared" si="158"/>
        <v/>
      </c>
      <c r="AR495" s="207">
        <f t="shared" si="159"/>
        <v>0</v>
      </c>
      <c r="AS495" s="167">
        <f t="shared" si="171"/>
        <v>0</v>
      </c>
      <c r="AT495" s="167">
        <f>IFERROR((AR495/SUM('4_Структура пл.соб.'!$F$4:$F$6))*100,0)</f>
        <v>0</v>
      </c>
      <c r="AU495" s="207">
        <f>IFERROR(AF495+(SUM($AC495:$AD495)/100*($AE$14/$AB$14*100))/'4_Структура пл.соб.'!$B$7*'4_Структура пл.соб.'!$B$4,0)</f>
        <v>0</v>
      </c>
      <c r="AV495" s="167">
        <f>IFERROR(AU495/'5_Розрахунок тарифів'!$H$7,0)</f>
        <v>0</v>
      </c>
      <c r="AW495" s="167">
        <f>IFERROR((AU495/SUM('4_Структура пл.соб.'!$F$4:$F$6))*100,0)</f>
        <v>0</v>
      </c>
      <c r="AX495" s="207">
        <f>IFERROR(AH495+(SUM($AC495:$AD495)/100*($AE$14/$AB$14*100))/'4_Структура пл.соб.'!$B$7*'4_Структура пл.соб.'!$B$5,0)</f>
        <v>0</v>
      </c>
      <c r="AY495" s="167">
        <f>IFERROR(AX495/'5_Розрахунок тарифів'!$L$7,0)</f>
        <v>0</v>
      </c>
      <c r="AZ495" s="167">
        <f>IFERROR((AX495/SUM('4_Структура пл.соб.'!$F$4:$F$6))*100,0)</f>
        <v>0</v>
      </c>
      <c r="BA495" s="207">
        <f>IFERROR(AJ495+(SUM($AC495:$AD495)/100*($AE$14/$AB$14*100))/'4_Структура пл.соб.'!$B$7*'4_Структура пл.соб.'!$B$6,0)</f>
        <v>0</v>
      </c>
      <c r="BB495" s="167">
        <f>IFERROR(BA495/'5_Розрахунок тарифів'!$P$7,0)</f>
        <v>0</v>
      </c>
      <c r="BC495" s="167">
        <f>IFERROR((BA495/SUM('4_Структура пл.соб.'!$F$4:$F$6))*100,0)</f>
        <v>0</v>
      </c>
      <c r="BD495" s="167">
        <f t="shared" si="172"/>
        <v>0</v>
      </c>
      <c r="BE495" s="167">
        <f t="shared" si="173"/>
        <v>0</v>
      </c>
      <c r="BF495" s="203"/>
      <c r="BG495" s="203"/>
    </row>
    <row r="496" spans="1:59" s="118" customFormat="1" x14ac:dyDescent="0.25">
      <c r="A496" s="128" t="str">
        <f>IF(ISBLANK(B496),"",COUNTA($B$11:B496))</f>
        <v/>
      </c>
      <c r="B496" s="200"/>
      <c r="C496" s="150">
        <f t="shared" si="163"/>
        <v>0</v>
      </c>
      <c r="D496" s="151">
        <f t="shared" si="164"/>
        <v>0</v>
      </c>
      <c r="E496" s="199"/>
      <c r="F496" s="199"/>
      <c r="G496" s="151">
        <f t="shared" si="165"/>
        <v>0</v>
      </c>
      <c r="H496" s="199"/>
      <c r="I496" s="199"/>
      <c r="J496" s="199"/>
      <c r="K496" s="151">
        <f t="shared" si="174"/>
        <v>0</v>
      </c>
      <c r="L496" s="199"/>
      <c r="M496" s="199"/>
      <c r="N496" s="152" t="str">
        <f t="shared" si="166"/>
        <v/>
      </c>
      <c r="O496" s="150">
        <f t="shared" si="167"/>
        <v>0</v>
      </c>
      <c r="P496" s="151">
        <f t="shared" si="168"/>
        <v>0</v>
      </c>
      <c r="Q496" s="199"/>
      <c r="R496" s="199"/>
      <c r="S496" s="151">
        <f t="shared" si="169"/>
        <v>0</v>
      </c>
      <c r="T496" s="199"/>
      <c r="U496" s="199"/>
      <c r="V496" s="199"/>
      <c r="W496" s="151">
        <f t="shared" si="160"/>
        <v>0</v>
      </c>
      <c r="X496" s="199"/>
      <c r="Y496" s="199"/>
      <c r="Z496" s="152" t="str">
        <f t="shared" si="170"/>
        <v/>
      </c>
      <c r="AA496" s="150">
        <f t="shared" si="175"/>
        <v>0</v>
      </c>
      <c r="AB496" s="151">
        <f t="shared" si="176"/>
        <v>0</v>
      </c>
      <c r="AC496" s="199"/>
      <c r="AD496" s="199"/>
      <c r="AE496" s="151">
        <f t="shared" si="177"/>
        <v>0</v>
      </c>
      <c r="AF496" s="202"/>
      <c r="AG496" s="333"/>
      <c r="AH496" s="202"/>
      <c r="AI496" s="333"/>
      <c r="AJ496" s="202"/>
      <c r="AK496" s="333"/>
      <c r="AL496" s="151">
        <f t="shared" si="178"/>
        <v>0</v>
      </c>
      <c r="AM496" s="199"/>
      <c r="AN496" s="199"/>
      <c r="AO496" s="167">
        <f t="shared" si="161"/>
        <v>0</v>
      </c>
      <c r="AP496" s="167">
        <f t="shared" si="162"/>
        <v>0</v>
      </c>
      <c r="AQ496" s="152" t="str">
        <f t="shared" si="158"/>
        <v/>
      </c>
      <c r="AR496" s="207">
        <f t="shared" si="159"/>
        <v>0</v>
      </c>
      <c r="AS496" s="167">
        <f t="shared" si="171"/>
        <v>0</v>
      </c>
      <c r="AT496" s="167">
        <f>IFERROR((AR496/SUM('4_Структура пл.соб.'!$F$4:$F$6))*100,0)</f>
        <v>0</v>
      </c>
      <c r="AU496" s="207">
        <f>IFERROR(AF496+(SUM($AC496:$AD496)/100*($AE$14/$AB$14*100))/'4_Структура пл.соб.'!$B$7*'4_Структура пл.соб.'!$B$4,0)</f>
        <v>0</v>
      </c>
      <c r="AV496" s="167">
        <f>IFERROR(AU496/'5_Розрахунок тарифів'!$H$7,0)</f>
        <v>0</v>
      </c>
      <c r="AW496" s="167">
        <f>IFERROR((AU496/SUM('4_Структура пл.соб.'!$F$4:$F$6))*100,0)</f>
        <v>0</v>
      </c>
      <c r="AX496" s="207">
        <f>IFERROR(AH496+(SUM($AC496:$AD496)/100*($AE$14/$AB$14*100))/'4_Структура пл.соб.'!$B$7*'4_Структура пл.соб.'!$B$5,0)</f>
        <v>0</v>
      </c>
      <c r="AY496" s="167">
        <f>IFERROR(AX496/'5_Розрахунок тарифів'!$L$7,0)</f>
        <v>0</v>
      </c>
      <c r="AZ496" s="167">
        <f>IFERROR((AX496/SUM('4_Структура пл.соб.'!$F$4:$F$6))*100,0)</f>
        <v>0</v>
      </c>
      <c r="BA496" s="207">
        <f>IFERROR(AJ496+(SUM($AC496:$AD496)/100*($AE$14/$AB$14*100))/'4_Структура пл.соб.'!$B$7*'4_Структура пл.соб.'!$B$6,0)</f>
        <v>0</v>
      </c>
      <c r="BB496" s="167">
        <f>IFERROR(BA496/'5_Розрахунок тарифів'!$P$7,0)</f>
        <v>0</v>
      </c>
      <c r="BC496" s="167">
        <f>IFERROR((BA496/SUM('4_Структура пл.соб.'!$F$4:$F$6))*100,0)</f>
        <v>0</v>
      </c>
      <c r="BD496" s="167">
        <f t="shared" si="172"/>
        <v>0</v>
      </c>
      <c r="BE496" s="167">
        <f t="shared" si="173"/>
        <v>0</v>
      </c>
      <c r="BF496" s="203"/>
      <c r="BG496" s="203"/>
    </row>
    <row r="497" spans="1:59" s="118" customFormat="1" x14ac:dyDescent="0.25">
      <c r="A497" s="128" t="str">
        <f>IF(ISBLANK(B497),"",COUNTA($B$11:B497))</f>
        <v/>
      </c>
      <c r="B497" s="200"/>
      <c r="C497" s="150">
        <f t="shared" si="163"/>
        <v>0</v>
      </c>
      <c r="D497" s="151">
        <f t="shared" si="164"/>
        <v>0</v>
      </c>
      <c r="E497" s="199"/>
      <c r="F497" s="199"/>
      <c r="G497" s="151">
        <f t="shared" si="165"/>
        <v>0</v>
      </c>
      <c r="H497" s="199"/>
      <c r="I497" s="199"/>
      <c r="J497" s="199"/>
      <c r="K497" s="151">
        <f t="shared" si="174"/>
        <v>0</v>
      </c>
      <c r="L497" s="199"/>
      <c r="M497" s="199"/>
      <c r="N497" s="152" t="str">
        <f t="shared" si="166"/>
        <v/>
      </c>
      <c r="O497" s="150">
        <f t="shared" si="167"/>
        <v>0</v>
      </c>
      <c r="P497" s="151">
        <f t="shared" si="168"/>
        <v>0</v>
      </c>
      <c r="Q497" s="199"/>
      <c r="R497" s="199"/>
      <c r="S497" s="151">
        <f t="shared" si="169"/>
        <v>0</v>
      </c>
      <c r="T497" s="199"/>
      <c r="U497" s="199"/>
      <c r="V497" s="199"/>
      <c r="W497" s="151">
        <f t="shared" si="160"/>
        <v>0</v>
      </c>
      <c r="X497" s="199"/>
      <c r="Y497" s="199"/>
      <c r="Z497" s="152" t="str">
        <f t="shared" si="170"/>
        <v/>
      </c>
      <c r="AA497" s="150">
        <f t="shared" si="175"/>
        <v>0</v>
      </c>
      <c r="AB497" s="151">
        <f t="shared" si="176"/>
        <v>0</v>
      </c>
      <c r="AC497" s="199"/>
      <c r="AD497" s="199"/>
      <c r="AE497" s="151">
        <f t="shared" si="177"/>
        <v>0</v>
      </c>
      <c r="AF497" s="202"/>
      <c r="AG497" s="333"/>
      <c r="AH497" s="202"/>
      <c r="AI497" s="333"/>
      <c r="AJ497" s="202"/>
      <c r="AK497" s="333"/>
      <c r="AL497" s="151">
        <f t="shared" si="178"/>
        <v>0</v>
      </c>
      <c r="AM497" s="199"/>
      <c r="AN497" s="199"/>
      <c r="AO497" s="167">
        <f t="shared" si="161"/>
        <v>0</v>
      </c>
      <c r="AP497" s="167">
        <f t="shared" si="162"/>
        <v>0</v>
      </c>
      <c r="AQ497" s="152" t="str">
        <f t="shared" si="158"/>
        <v/>
      </c>
      <c r="AR497" s="207">
        <f t="shared" si="159"/>
        <v>0</v>
      </c>
      <c r="AS497" s="167">
        <f t="shared" si="171"/>
        <v>0</v>
      </c>
      <c r="AT497" s="167">
        <f>IFERROR((AR497/SUM('4_Структура пл.соб.'!$F$4:$F$6))*100,0)</f>
        <v>0</v>
      </c>
      <c r="AU497" s="207">
        <f>IFERROR(AF497+(SUM($AC497:$AD497)/100*($AE$14/$AB$14*100))/'4_Структура пл.соб.'!$B$7*'4_Структура пл.соб.'!$B$4,0)</f>
        <v>0</v>
      </c>
      <c r="AV497" s="167">
        <f>IFERROR(AU497/'5_Розрахунок тарифів'!$H$7,0)</f>
        <v>0</v>
      </c>
      <c r="AW497" s="167">
        <f>IFERROR((AU497/SUM('4_Структура пл.соб.'!$F$4:$F$6))*100,0)</f>
        <v>0</v>
      </c>
      <c r="AX497" s="207">
        <f>IFERROR(AH497+(SUM($AC497:$AD497)/100*($AE$14/$AB$14*100))/'4_Структура пл.соб.'!$B$7*'4_Структура пл.соб.'!$B$5,0)</f>
        <v>0</v>
      </c>
      <c r="AY497" s="167">
        <f>IFERROR(AX497/'5_Розрахунок тарифів'!$L$7,0)</f>
        <v>0</v>
      </c>
      <c r="AZ497" s="167">
        <f>IFERROR((AX497/SUM('4_Структура пл.соб.'!$F$4:$F$6))*100,0)</f>
        <v>0</v>
      </c>
      <c r="BA497" s="207">
        <f>IFERROR(AJ497+(SUM($AC497:$AD497)/100*($AE$14/$AB$14*100))/'4_Структура пл.соб.'!$B$7*'4_Структура пл.соб.'!$B$6,0)</f>
        <v>0</v>
      </c>
      <c r="BB497" s="167">
        <f>IFERROR(BA497/'5_Розрахунок тарифів'!$P$7,0)</f>
        <v>0</v>
      </c>
      <c r="BC497" s="167">
        <f>IFERROR((BA497/SUM('4_Структура пл.соб.'!$F$4:$F$6))*100,0)</f>
        <v>0</v>
      </c>
      <c r="BD497" s="167">
        <f t="shared" si="172"/>
        <v>0</v>
      </c>
      <c r="BE497" s="167">
        <f t="shared" si="173"/>
        <v>0</v>
      </c>
      <c r="BF497" s="203"/>
      <c r="BG497" s="203"/>
    </row>
    <row r="498" spans="1:59" s="118" customFormat="1" x14ac:dyDescent="0.25">
      <c r="A498" s="128" t="str">
        <f>IF(ISBLANK(B498),"",COUNTA($B$11:B498))</f>
        <v/>
      </c>
      <c r="B498" s="200"/>
      <c r="C498" s="150">
        <f t="shared" si="163"/>
        <v>0</v>
      </c>
      <c r="D498" s="151">
        <f t="shared" si="164"/>
        <v>0</v>
      </c>
      <c r="E498" s="199"/>
      <c r="F498" s="199"/>
      <c r="G498" s="151">
        <f t="shared" si="165"/>
        <v>0</v>
      </c>
      <c r="H498" s="199"/>
      <c r="I498" s="199"/>
      <c r="J498" s="199"/>
      <c r="K498" s="151">
        <f t="shared" si="174"/>
        <v>0</v>
      </c>
      <c r="L498" s="199"/>
      <c r="M498" s="199"/>
      <c r="N498" s="152" t="str">
        <f t="shared" si="166"/>
        <v/>
      </c>
      <c r="O498" s="150">
        <f t="shared" si="167"/>
        <v>0</v>
      </c>
      <c r="P498" s="151">
        <f t="shared" si="168"/>
        <v>0</v>
      </c>
      <c r="Q498" s="199"/>
      <c r="R498" s="199"/>
      <c r="S498" s="151">
        <f t="shared" si="169"/>
        <v>0</v>
      </c>
      <c r="T498" s="199"/>
      <c r="U498" s="199"/>
      <c r="V498" s="199"/>
      <c r="W498" s="151">
        <f t="shared" si="160"/>
        <v>0</v>
      </c>
      <c r="X498" s="199"/>
      <c r="Y498" s="199"/>
      <c r="Z498" s="152" t="str">
        <f t="shared" si="170"/>
        <v/>
      </c>
      <c r="AA498" s="150">
        <f t="shared" si="175"/>
        <v>0</v>
      </c>
      <c r="AB498" s="151">
        <f t="shared" si="176"/>
        <v>0</v>
      </c>
      <c r="AC498" s="199"/>
      <c r="AD498" s="199"/>
      <c r="AE498" s="151">
        <f t="shared" si="177"/>
        <v>0</v>
      </c>
      <c r="AF498" s="202"/>
      <c r="AG498" s="333"/>
      <c r="AH498" s="202"/>
      <c r="AI498" s="333"/>
      <c r="AJ498" s="202"/>
      <c r="AK498" s="333"/>
      <c r="AL498" s="151">
        <f t="shared" si="178"/>
        <v>0</v>
      </c>
      <c r="AM498" s="199"/>
      <c r="AN498" s="199"/>
      <c r="AO498" s="167">
        <f t="shared" si="161"/>
        <v>0</v>
      </c>
      <c r="AP498" s="167">
        <f t="shared" si="162"/>
        <v>0</v>
      </c>
      <c r="AQ498" s="152" t="str">
        <f t="shared" si="158"/>
        <v/>
      </c>
      <c r="AR498" s="207">
        <f t="shared" si="159"/>
        <v>0</v>
      </c>
      <c r="AS498" s="167">
        <f t="shared" si="171"/>
        <v>0</v>
      </c>
      <c r="AT498" s="167">
        <f>IFERROR((AR498/SUM('4_Структура пл.соб.'!$F$4:$F$6))*100,0)</f>
        <v>0</v>
      </c>
      <c r="AU498" s="207">
        <f>IFERROR(AF498+(SUM($AC498:$AD498)/100*($AE$14/$AB$14*100))/'4_Структура пл.соб.'!$B$7*'4_Структура пл.соб.'!$B$4,0)</f>
        <v>0</v>
      </c>
      <c r="AV498" s="167">
        <f>IFERROR(AU498/'5_Розрахунок тарифів'!$H$7,0)</f>
        <v>0</v>
      </c>
      <c r="AW498" s="167">
        <f>IFERROR((AU498/SUM('4_Структура пл.соб.'!$F$4:$F$6))*100,0)</f>
        <v>0</v>
      </c>
      <c r="AX498" s="207">
        <f>IFERROR(AH498+(SUM($AC498:$AD498)/100*($AE$14/$AB$14*100))/'4_Структура пл.соб.'!$B$7*'4_Структура пл.соб.'!$B$5,0)</f>
        <v>0</v>
      </c>
      <c r="AY498" s="167">
        <f>IFERROR(AX498/'5_Розрахунок тарифів'!$L$7,0)</f>
        <v>0</v>
      </c>
      <c r="AZ498" s="167">
        <f>IFERROR((AX498/SUM('4_Структура пл.соб.'!$F$4:$F$6))*100,0)</f>
        <v>0</v>
      </c>
      <c r="BA498" s="207">
        <f>IFERROR(AJ498+(SUM($AC498:$AD498)/100*($AE$14/$AB$14*100))/'4_Структура пл.соб.'!$B$7*'4_Структура пл.соб.'!$B$6,0)</f>
        <v>0</v>
      </c>
      <c r="BB498" s="167">
        <f>IFERROR(BA498/'5_Розрахунок тарифів'!$P$7,0)</f>
        <v>0</v>
      </c>
      <c r="BC498" s="167">
        <f>IFERROR((BA498/SUM('4_Структура пл.соб.'!$F$4:$F$6))*100,0)</f>
        <v>0</v>
      </c>
      <c r="BD498" s="167">
        <f t="shared" si="172"/>
        <v>0</v>
      </c>
      <c r="BE498" s="167">
        <f t="shared" si="173"/>
        <v>0</v>
      </c>
      <c r="BF498" s="203"/>
      <c r="BG498" s="203"/>
    </row>
    <row r="499" spans="1:59" s="118" customFormat="1" x14ac:dyDescent="0.25">
      <c r="A499" s="128" t="str">
        <f>IF(ISBLANK(B499),"",COUNTA($B$11:B499))</f>
        <v/>
      </c>
      <c r="B499" s="200"/>
      <c r="C499" s="150">
        <f t="shared" si="163"/>
        <v>0</v>
      </c>
      <c r="D499" s="151">
        <f t="shared" si="164"/>
        <v>0</v>
      </c>
      <c r="E499" s="199"/>
      <c r="F499" s="199"/>
      <c r="G499" s="151">
        <f t="shared" si="165"/>
        <v>0</v>
      </c>
      <c r="H499" s="199"/>
      <c r="I499" s="199"/>
      <c r="J499" s="199"/>
      <c r="K499" s="151">
        <f t="shared" si="174"/>
        <v>0</v>
      </c>
      <c r="L499" s="199"/>
      <c r="M499" s="199"/>
      <c r="N499" s="152" t="str">
        <f t="shared" si="166"/>
        <v/>
      </c>
      <c r="O499" s="150">
        <f t="shared" si="167"/>
        <v>0</v>
      </c>
      <c r="P499" s="151">
        <f t="shared" si="168"/>
        <v>0</v>
      </c>
      <c r="Q499" s="199"/>
      <c r="R499" s="199"/>
      <c r="S499" s="151">
        <f t="shared" si="169"/>
        <v>0</v>
      </c>
      <c r="T499" s="199"/>
      <c r="U499" s="199"/>
      <c r="V499" s="199"/>
      <c r="W499" s="151">
        <f t="shared" si="160"/>
        <v>0</v>
      </c>
      <c r="X499" s="199"/>
      <c r="Y499" s="199"/>
      <c r="Z499" s="152" t="str">
        <f t="shared" si="170"/>
        <v/>
      </c>
      <c r="AA499" s="150">
        <f t="shared" si="175"/>
        <v>0</v>
      </c>
      <c r="AB499" s="151">
        <f t="shared" si="176"/>
        <v>0</v>
      </c>
      <c r="AC499" s="199"/>
      <c r="AD499" s="199"/>
      <c r="AE499" s="151">
        <f t="shared" si="177"/>
        <v>0</v>
      </c>
      <c r="AF499" s="202"/>
      <c r="AG499" s="333"/>
      <c r="AH499" s="202"/>
      <c r="AI499" s="333"/>
      <c r="AJ499" s="202"/>
      <c r="AK499" s="333"/>
      <c r="AL499" s="151">
        <f t="shared" si="178"/>
        <v>0</v>
      </c>
      <c r="AM499" s="199"/>
      <c r="AN499" s="199"/>
      <c r="AO499" s="167">
        <f t="shared" si="161"/>
        <v>0</v>
      </c>
      <c r="AP499" s="167">
        <f t="shared" si="162"/>
        <v>0</v>
      </c>
      <c r="AQ499" s="152" t="str">
        <f t="shared" si="158"/>
        <v/>
      </c>
      <c r="AR499" s="207">
        <f t="shared" si="159"/>
        <v>0</v>
      </c>
      <c r="AS499" s="167">
        <f t="shared" si="171"/>
        <v>0</v>
      </c>
      <c r="AT499" s="167">
        <f>IFERROR((AR499/SUM('4_Структура пл.соб.'!$F$4:$F$6))*100,0)</f>
        <v>0</v>
      </c>
      <c r="AU499" s="207">
        <f>IFERROR(AF499+(SUM($AC499:$AD499)/100*($AE$14/$AB$14*100))/'4_Структура пл.соб.'!$B$7*'4_Структура пл.соб.'!$B$4,0)</f>
        <v>0</v>
      </c>
      <c r="AV499" s="167">
        <f>IFERROR(AU499/'5_Розрахунок тарифів'!$H$7,0)</f>
        <v>0</v>
      </c>
      <c r="AW499" s="167">
        <f>IFERROR((AU499/SUM('4_Структура пл.соб.'!$F$4:$F$6))*100,0)</f>
        <v>0</v>
      </c>
      <c r="AX499" s="207">
        <f>IFERROR(AH499+(SUM($AC499:$AD499)/100*($AE$14/$AB$14*100))/'4_Структура пл.соб.'!$B$7*'4_Структура пл.соб.'!$B$5,0)</f>
        <v>0</v>
      </c>
      <c r="AY499" s="167">
        <f>IFERROR(AX499/'5_Розрахунок тарифів'!$L$7,0)</f>
        <v>0</v>
      </c>
      <c r="AZ499" s="167">
        <f>IFERROR((AX499/SUM('4_Структура пл.соб.'!$F$4:$F$6))*100,0)</f>
        <v>0</v>
      </c>
      <c r="BA499" s="207">
        <f>IFERROR(AJ499+(SUM($AC499:$AD499)/100*($AE$14/$AB$14*100))/'4_Структура пл.соб.'!$B$7*'4_Структура пл.соб.'!$B$6,0)</f>
        <v>0</v>
      </c>
      <c r="BB499" s="167">
        <f>IFERROR(BA499/'5_Розрахунок тарифів'!$P$7,0)</f>
        <v>0</v>
      </c>
      <c r="BC499" s="167">
        <f>IFERROR((BA499/SUM('4_Структура пл.соб.'!$F$4:$F$6))*100,0)</f>
        <v>0</v>
      </c>
      <c r="BD499" s="167">
        <f t="shared" si="172"/>
        <v>0</v>
      </c>
      <c r="BE499" s="167">
        <f t="shared" si="173"/>
        <v>0</v>
      </c>
      <c r="BF499" s="203"/>
      <c r="BG499" s="203"/>
    </row>
    <row r="500" spans="1:59" s="118" customFormat="1" x14ac:dyDescent="0.25">
      <c r="A500" s="128" t="str">
        <f>IF(ISBLANK(B500),"",COUNTA($B$11:B500))</f>
        <v/>
      </c>
      <c r="B500" s="200"/>
      <c r="C500" s="150">
        <f t="shared" si="163"/>
        <v>0</v>
      </c>
      <c r="D500" s="151">
        <f t="shared" si="164"/>
        <v>0</v>
      </c>
      <c r="E500" s="199"/>
      <c r="F500" s="199"/>
      <c r="G500" s="151">
        <f t="shared" si="165"/>
        <v>0</v>
      </c>
      <c r="H500" s="199"/>
      <c r="I500" s="199"/>
      <c r="J500" s="199"/>
      <c r="K500" s="151">
        <f t="shared" si="174"/>
        <v>0</v>
      </c>
      <c r="L500" s="199"/>
      <c r="M500" s="199"/>
      <c r="N500" s="152" t="str">
        <f t="shared" si="166"/>
        <v/>
      </c>
      <c r="O500" s="150">
        <f t="shared" si="167"/>
        <v>0</v>
      </c>
      <c r="P500" s="151">
        <f t="shared" si="168"/>
        <v>0</v>
      </c>
      <c r="Q500" s="199"/>
      <c r="R500" s="199"/>
      <c r="S500" s="151">
        <f t="shared" si="169"/>
        <v>0</v>
      </c>
      <c r="T500" s="199"/>
      <c r="U500" s="199"/>
      <c r="V500" s="199"/>
      <c r="W500" s="151">
        <f t="shared" si="160"/>
        <v>0</v>
      </c>
      <c r="X500" s="199"/>
      <c r="Y500" s="199"/>
      <c r="Z500" s="152" t="str">
        <f t="shared" si="170"/>
        <v/>
      </c>
      <c r="AA500" s="150">
        <f t="shared" si="175"/>
        <v>0</v>
      </c>
      <c r="AB500" s="151">
        <f t="shared" si="176"/>
        <v>0</v>
      </c>
      <c r="AC500" s="199"/>
      <c r="AD500" s="199"/>
      <c r="AE500" s="151">
        <f t="shared" si="177"/>
        <v>0</v>
      </c>
      <c r="AF500" s="202"/>
      <c r="AG500" s="333"/>
      <c r="AH500" s="202"/>
      <c r="AI500" s="333"/>
      <c r="AJ500" s="202"/>
      <c r="AK500" s="333"/>
      <c r="AL500" s="151">
        <f t="shared" si="178"/>
        <v>0</v>
      </c>
      <c r="AM500" s="199"/>
      <c r="AN500" s="199"/>
      <c r="AO500" s="167">
        <f t="shared" si="161"/>
        <v>0</v>
      </c>
      <c r="AP500" s="167">
        <f t="shared" si="162"/>
        <v>0</v>
      </c>
      <c r="AQ500" s="152" t="str">
        <f t="shared" si="158"/>
        <v/>
      </c>
      <c r="AR500" s="207">
        <f t="shared" si="159"/>
        <v>0</v>
      </c>
      <c r="AS500" s="167">
        <f t="shared" si="171"/>
        <v>0</v>
      </c>
      <c r="AT500" s="167">
        <f>IFERROR((AR500/SUM('4_Структура пл.соб.'!$F$4:$F$6))*100,0)</f>
        <v>0</v>
      </c>
      <c r="AU500" s="207">
        <f>IFERROR(AF500+(SUM($AC500:$AD500)/100*($AE$14/$AB$14*100))/'4_Структура пл.соб.'!$B$7*'4_Структура пл.соб.'!$B$4,0)</f>
        <v>0</v>
      </c>
      <c r="AV500" s="167">
        <f>IFERROR(AU500/'5_Розрахунок тарифів'!$H$7,0)</f>
        <v>0</v>
      </c>
      <c r="AW500" s="167">
        <f>IFERROR((AU500/SUM('4_Структура пл.соб.'!$F$4:$F$6))*100,0)</f>
        <v>0</v>
      </c>
      <c r="AX500" s="207">
        <f>IFERROR(AH500+(SUM($AC500:$AD500)/100*($AE$14/$AB$14*100))/'4_Структура пл.соб.'!$B$7*'4_Структура пл.соб.'!$B$5,0)</f>
        <v>0</v>
      </c>
      <c r="AY500" s="167">
        <f>IFERROR(AX500/'5_Розрахунок тарифів'!$L$7,0)</f>
        <v>0</v>
      </c>
      <c r="AZ500" s="167">
        <f>IFERROR((AX500/SUM('4_Структура пл.соб.'!$F$4:$F$6))*100,0)</f>
        <v>0</v>
      </c>
      <c r="BA500" s="207">
        <f>IFERROR(AJ500+(SUM($AC500:$AD500)/100*($AE$14/$AB$14*100))/'4_Структура пл.соб.'!$B$7*'4_Структура пл.соб.'!$B$6,0)</f>
        <v>0</v>
      </c>
      <c r="BB500" s="167">
        <f>IFERROR(BA500/'5_Розрахунок тарифів'!$P$7,0)</f>
        <v>0</v>
      </c>
      <c r="BC500" s="167">
        <f>IFERROR((BA500/SUM('4_Структура пл.соб.'!$F$4:$F$6))*100,0)</f>
        <v>0</v>
      </c>
      <c r="BD500" s="167">
        <f t="shared" si="172"/>
        <v>0</v>
      </c>
      <c r="BE500" s="167">
        <f t="shared" si="173"/>
        <v>0</v>
      </c>
      <c r="BF500" s="203"/>
      <c r="BG500" s="203"/>
    </row>
    <row r="501" spans="1:59" s="118" customFormat="1" x14ac:dyDescent="0.25">
      <c r="A501" s="128" t="str">
        <f>IF(ISBLANK(B501),"",COUNTA($B$11:B501))</f>
        <v/>
      </c>
      <c r="B501" s="200"/>
      <c r="C501" s="150">
        <f t="shared" si="163"/>
        <v>0</v>
      </c>
      <c r="D501" s="151">
        <f t="shared" si="164"/>
        <v>0</v>
      </c>
      <c r="E501" s="199"/>
      <c r="F501" s="199"/>
      <c r="G501" s="151">
        <f t="shared" si="165"/>
        <v>0</v>
      </c>
      <c r="H501" s="199"/>
      <c r="I501" s="199"/>
      <c r="J501" s="199"/>
      <c r="K501" s="151">
        <f t="shared" si="174"/>
        <v>0</v>
      </c>
      <c r="L501" s="199"/>
      <c r="M501" s="199"/>
      <c r="N501" s="152" t="str">
        <f t="shared" si="166"/>
        <v/>
      </c>
      <c r="O501" s="150">
        <f t="shared" si="167"/>
        <v>0</v>
      </c>
      <c r="P501" s="151">
        <f t="shared" si="168"/>
        <v>0</v>
      </c>
      <c r="Q501" s="199"/>
      <c r="R501" s="199"/>
      <c r="S501" s="151">
        <f t="shared" si="169"/>
        <v>0</v>
      </c>
      <c r="T501" s="199"/>
      <c r="U501" s="199"/>
      <c r="V501" s="199"/>
      <c r="W501" s="151">
        <f t="shared" si="160"/>
        <v>0</v>
      </c>
      <c r="X501" s="199"/>
      <c r="Y501" s="199"/>
      <c r="Z501" s="152" t="str">
        <f t="shared" si="170"/>
        <v/>
      </c>
      <c r="AA501" s="150">
        <f t="shared" si="175"/>
        <v>0</v>
      </c>
      <c r="AB501" s="151">
        <f t="shared" si="176"/>
        <v>0</v>
      </c>
      <c r="AC501" s="199"/>
      <c r="AD501" s="199"/>
      <c r="AE501" s="151">
        <f t="shared" si="177"/>
        <v>0</v>
      </c>
      <c r="AF501" s="202"/>
      <c r="AG501" s="333"/>
      <c r="AH501" s="202"/>
      <c r="AI501" s="333"/>
      <c r="AJ501" s="202"/>
      <c r="AK501" s="333"/>
      <c r="AL501" s="151">
        <f t="shared" si="178"/>
        <v>0</v>
      </c>
      <c r="AM501" s="199"/>
      <c r="AN501" s="199"/>
      <c r="AO501" s="167">
        <f t="shared" si="161"/>
        <v>0</v>
      </c>
      <c r="AP501" s="167">
        <f t="shared" si="162"/>
        <v>0</v>
      </c>
      <c r="AQ501" s="152" t="str">
        <f t="shared" si="158"/>
        <v/>
      </c>
      <c r="AR501" s="207">
        <f t="shared" si="159"/>
        <v>0</v>
      </c>
      <c r="AS501" s="167">
        <f t="shared" si="171"/>
        <v>0</v>
      </c>
      <c r="AT501" s="167">
        <f>IFERROR((AR501/SUM('4_Структура пл.соб.'!$F$4:$F$6))*100,0)</f>
        <v>0</v>
      </c>
      <c r="AU501" s="207">
        <f>IFERROR(AF501+(SUM($AC501:$AD501)/100*($AE$14/$AB$14*100))/'4_Структура пл.соб.'!$B$7*'4_Структура пл.соб.'!$B$4,0)</f>
        <v>0</v>
      </c>
      <c r="AV501" s="167">
        <f>IFERROR(AU501/'5_Розрахунок тарифів'!$H$7,0)</f>
        <v>0</v>
      </c>
      <c r="AW501" s="167">
        <f>IFERROR((AU501/SUM('4_Структура пл.соб.'!$F$4:$F$6))*100,0)</f>
        <v>0</v>
      </c>
      <c r="AX501" s="207">
        <f>IFERROR(AH501+(SUM($AC501:$AD501)/100*($AE$14/$AB$14*100))/'4_Структура пл.соб.'!$B$7*'4_Структура пл.соб.'!$B$5,0)</f>
        <v>0</v>
      </c>
      <c r="AY501" s="167">
        <f>IFERROR(AX501/'5_Розрахунок тарифів'!$L$7,0)</f>
        <v>0</v>
      </c>
      <c r="AZ501" s="167">
        <f>IFERROR((AX501/SUM('4_Структура пл.соб.'!$F$4:$F$6))*100,0)</f>
        <v>0</v>
      </c>
      <c r="BA501" s="207">
        <f>IFERROR(AJ501+(SUM($AC501:$AD501)/100*($AE$14/$AB$14*100))/'4_Структура пл.соб.'!$B$7*'4_Структура пл.соб.'!$B$6,0)</f>
        <v>0</v>
      </c>
      <c r="BB501" s="167">
        <f>IFERROR(BA501/'5_Розрахунок тарифів'!$P$7,0)</f>
        <v>0</v>
      </c>
      <c r="BC501" s="167">
        <f>IFERROR((BA501/SUM('4_Структура пл.соб.'!$F$4:$F$6))*100,0)</f>
        <v>0</v>
      </c>
      <c r="BD501" s="167">
        <f t="shared" si="172"/>
        <v>0</v>
      </c>
      <c r="BE501" s="167">
        <f t="shared" si="173"/>
        <v>0</v>
      </c>
      <c r="BF501" s="203"/>
      <c r="BG501" s="203"/>
    </row>
    <row r="502" spans="1:59" s="118" customFormat="1" x14ac:dyDescent="0.25">
      <c r="A502" s="128" t="str">
        <f>IF(ISBLANK(B502),"",COUNTA($B$11:B502))</f>
        <v/>
      </c>
      <c r="B502" s="200"/>
      <c r="C502" s="150">
        <f t="shared" si="163"/>
        <v>0</v>
      </c>
      <c r="D502" s="151">
        <f t="shared" si="164"/>
        <v>0</v>
      </c>
      <c r="E502" s="199"/>
      <c r="F502" s="199"/>
      <c r="G502" s="151">
        <f t="shared" si="165"/>
        <v>0</v>
      </c>
      <c r="H502" s="199"/>
      <c r="I502" s="199"/>
      <c r="J502" s="199"/>
      <c r="K502" s="151">
        <f t="shared" si="174"/>
        <v>0</v>
      </c>
      <c r="L502" s="199"/>
      <c r="M502" s="199"/>
      <c r="N502" s="152" t="str">
        <f t="shared" si="166"/>
        <v/>
      </c>
      <c r="O502" s="150">
        <f t="shared" si="167"/>
        <v>0</v>
      </c>
      <c r="P502" s="151">
        <f t="shared" si="168"/>
        <v>0</v>
      </c>
      <c r="Q502" s="199"/>
      <c r="R502" s="199"/>
      <c r="S502" s="151">
        <f t="shared" si="169"/>
        <v>0</v>
      </c>
      <c r="T502" s="199"/>
      <c r="U502" s="199"/>
      <c r="V502" s="199"/>
      <c r="W502" s="151">
        <f t="shared" si="160"/>
        <v>0</v>
      </c>
      <c r="X502" s="199"/>
      <c r="Y502" s="199"/>
      <c r="Z502" s="152" t="str">
        <f t="shared" si="170"/>
        <v/>
      </c>
      <c r="AA502" s="150">
        <f t="shared" si="175"/>
        <v>0</v>
      </c>
      <c r="AB502" s="151">
        <f t="shared" si="176"/>
        <v>0</v>
      </c>
      <c r="AC502" s="199"/>
      <c r="AD502" s="199"/>
      <c r="AE502" s="151">
        <f t="shared" si="177"/>
        <v>0</v>
      </c>
      <c r="AF502" s="202"/>
      <c r="AG502" s="333"/>
      <c r="AH502" s="202"/>
      <c r="AI502" s="333"/>
      <c r="AJ502" s="202"/>
      <c r="AK502" s="333"/>
      <c r="AL502" s="151">
        <f t="shared" si="178"/>
        <v>0</v>
      </c>
      <c r="AM502" s="199"/>
      <c r="AN502" s="199"/>
      <c r="AO502" s="167">
        <f t="shared" si="161"/>
        <v>0</v>
      </c>
      <c r="AP502" s="167">
        <f t="shared" si="162"/>
        <v>0</v>
      </c>
      <c r="AQ502" s="152" t="str">
        <f t="shared" si="158"/>
        <v/>
      </c>
      <c r="AR502" s="207">
        <f t="shared" si="159"/>
        <v>0</v>
      </c>
      <c r="AS502" s="167">
        <f t="shared" si="171"/>
        <v>0</v>
      </c>
      <c r="AT502" s="167">
        <f>IFERROR((AR502/SUM('4_Структура пл.соб.'!$F$4:$F$6))*100,0)</f>
        <v>0</v>
      </c>
      <c r="AU502" s="207">
        <f>IFERROR(AF502+(SUM($AC502:$AD502)/100*($AE$14/$AB$14*100))/'4_Структура пл.соб.'!$B$7*'4_Структура пл.соб.'!$B$4,0)</f>
        <v>0</v>
      </c>
      <c r="AV502" s="167">
        <f>IFERROR(AU502/'5_Розрахунок тарифів'!$H$7,0)</f>
        <v>0</v>
      </c>
      <c r="AW502" s="167">
        <f>IFERROR((AU502/SUM('4_Структура пл.соб.'!$F$4:$F$6))*100,0)</f>
        <v>0</v>
      </c>
      <c r="AX502" s="207">
        <f>IFERROR(AH502+(SUM($AC502:$AD502)/100*($AE$14/$AB$14*100))/'4_Структура пл.соб.'!$B$7*'4_Структура пл.соб.'!$B$5,0)</f>
        <v>0</v>
      </c>
      <c r="AY502" s="167">
        <f>IFERROR(AX502/'5_Розрахунок тарифів'!$L$7,0)</f>
        <v>0</v>
      </c>
      <c r="AZ502" s="167">
        <f>IFERROR((AX502/SUM('4_Структура пл.соб.'!$F$4:$F$6))*100,0)</f>
        <v>0</v>
      </c>
      <c r="BA502" s="207">
        <f>IFERROR(AJ502+(SUM($AC502:$AD502)/100*($AE$14/$AB$14*100))/'4_Структура пл.соб.'!$B$7*'4_Структура пл.соб.'!$B$6,0)</f>
        <v>0</v>
      </c>
      <c r="BB502" s="167">
        <f>IFERROR(BA502/'5_Розрахунок тарифів'!$P$7,0)</f>
        <v>0</v>
      </c>
      <c r="BC502" s="167">
        <f>IFERROR((BA502/SUM('4_Структура пл.соб.'!$F$4:$F$6))*100,0)</f>
        <v>0</v>
      </c>
      <c r="BD502" s="167">
        <f t="shared" si="172"/>
        <v>0</v>
      </c>
      <c r="BE502" s="167">
        <f t="shared" si="173"/>
        <v>0</v>
      </c>
      <c r="BF502" s="203"/>
      <c r="BG502" s="203"/>
    </row>
    <row r="503" spans="1:59" s="118" customFormat="1" x14ac:dyDescent="0.25">
      <c r="A503" s="128" t="str">
        <f>IF(ISBLANK(B503),"",COUNTA($B$11:B503))</f>
        <v/>
      </c>
      <c r="B503" s="200"/>
      <c r="C503" s="150">
        <f t="shared" si="163"/>
        <v>0</v>
      </c>
      <c r="D503" s="151">
        <f t="shared" si="164"/>
        <v>0</v>
      </c>
      <c r="E503" s="199"/>
      <c r="F503" s="199"/>
      <c r="G503" s="151">
        <f t="shared" si="165"/>
        <v>0</v>
      </c>
      <c r="H503" s="199"/>
      <c r="I503" s="199"/>
      <c r="J503" s="199"/>
      <c r="K503" s="151">
        <f t="shared" si="174"/>
        <v>0</v>
      </c>
      <c r="L503" s="199"/>
      <c r="M503" s="199"/>
      <c r="N503" s="152" t="str">
        <f t="shared" si="166"/>
        <v/>
      </c>
      <c r="O503" s="150">
        <f t="shared" si="167"/>
        <v>0</v>
      </c>
      <c r="P503" s="151">
        <f t="shared" si="168"/>
        <v>0</v>
      </c>
      <c r="Q503" s="199"/>
      <c r="R503" s="199"/>
      <c r="S503" s="151">
        <f t="shared" si="169"/>
        <v>0</v>
      </c>
      <c r="T503" s="199"/>
      <c r="U503" s="199"/>
      <c r="V503" s="199"/>
      <c r="W503" s="151">
        <f t="shared" si="160"/>
        <v>0</v>
      </c>
      <c r="X503" s="199"/>
      <c r="Y503" s="199"/>
      <c r="Z503" s="152" t="str">
        <f t="shared" si="170"/>
        <v/>
      </c>
      <c r="AA503" s="150">
        <f t="shared" si="175"/>
        <v>0</v>
      </c>
      <c r="AB503" s="151">
        <f t="shared" si="176"/>
        <v>0</v>
      </c>
      <c r="AC503" s="199"/>
      <c r="AD503" s="199"/>
      <c r="AE503" s="151">
        <f t="shared" si="177"/>
        <v>0</v>
      </c>
      <c r="AF503" s="202"/>
      <c r="AG503" s="333"/>
      <c r="AH503" s="202"/>
      <c r="AI503" s="333"/>
      <c r="AJ503" s="202"/>
      <c r="AK503" s="333"/>
      <c r="AL503" s="151">
        <f t="shared" si="178"/>
        <v>0</v>
      </c>
      <c r="AM503" s="199"/>
      <c r="AN503" s="199"/>
      <c r="AO503" s="167">
        <f t="shared" si="161"/>
        <v>0</v>
      </c>
      <c r="AP503" s="167">
        <f t="shared" si="162"/>
        <v>0</v>
      </c>
      <c r="AQ503" s="152" t="str">
        <f t="shared" si="158"/>
        <v/>
      </c>
      <c r="AR503" s="207">
        <f t="shared" si="159"/>
        <v>0</v>
      </c>
      <c r="AS503" s="167">
        <f t="shared" si="171"/>
        <v>0</v>
      </c>
      <c r="AT503" s="167">
        <f>IFERROR((AR503/SUM('4_Структура пл.соб.'!$F$4:$F$6))*100,0)</f>
        <v>0</v>
      </c>
      <c r="AU503" s="207">
        <f>IFERROR(AF503+(SUM($AC503:$AD503)/100*($AE$14/$AB$14*100))/'4_Структура пл.соб.'!$B$7*'4_Структура пл.соб.'!$B$4,0)</f>
        <v>0</v>
      </c>
      <c r="AV503" s="167">
        <f>IFERROR(AU503/'5_Розрахунок тарифів'!$H$7,0)</f>
        <v>0</v>
      </c>
      <c r="AW503" s="167">
        <f>IFERROR((AU503/SUM('4_Структура пл.соб.'!$F$4:$F$6))*100,0)</f>
        <v>0</v>
      </c>
      <c r="AX503" s="207">
        <f>IFERROR(AH503+(SUM($AC503:$AD503)/100*($AE$14/$AB$14*100))/'4_Структура пл.соб.'!$B$7*'4_Структура пл.соб.'!$B$5,0)</f>
        <v>0</v>
      </c>
      <c r="AY503" s="167">
        <f>IFERROR(AX503/'5_Розрахунок тарифів'!$L$7,0)</f>
        <v>0</v>
      </c>
      <c r="AZ503" s="167">
        <f>IFERROR((AX503/SUM('4_Структура пл.соб.'!$F$4:$F$6))*100,0)</f>
        <v>0</v>
      </c>
      <c r="BA503" s="207">
        <f>IFERROR(AJ503+(SUM($AC503:$AD503)/100*($AE$14/$AB$14*100))/'4_Структура пл.соб.'!$B$7*'4_Структура пл.соб.'!$B$6,0)</f>
        <v>0</v>
      </c>
      <c r="BB503" s="167">
        <f>IFERROR(BA503/'5_Розрахунок тарифів'!$P$7,0)</f>
        <v>0</v>
      </c>
      <c r="BC503" s="167">
        <f>IFERROR((BA503/SUM('4_Структура пл.соб.'!$F$4:$F$6))*100,0)</f>
        <v>0</v>
      </c>
      <c r="BD503" s="167">
        <f t="shared" si="172"/>
        <v>0</v>
      </c>
      <c r="BE503" s="167">
        <f t="shared" si="173"/>
        <v>0</v>
      </c>
      <c r="BF503" s="203"/>
      <c r="BG503" s="203"/>
    </row>
    <row r="504" spans="1:59" s="118" customFormat="1" x14ac:dyDescent="0.25">
      <c r="A504" s="128" t="str">
        <f>IF(ISBLANK(B504),"",COUNTA($B$11:B504))</f>
        <v/>
      </c>
      <c r="B504" s="200"/>
      <c r="C504" s="150">
        <f t="shared" si="163"/>
        <v>0</v>
      </c>
      <c r="D504" s="151">
        <f t="shared" si="164"/>
        <v>0</v>
      </c>
      <c r="E504" s="199"/>
      <c r="F504" s="199"/>
      <c r="G504" s="151">
        <f t="shared" si="165"/>
        <v>0</v>
      </c>
      <c r="H504" s="199"/>
      <c r="I504" s="199"/>
      <c r="J504" s="199"/>
      <c r="K504" s="151">
        <f t="shared" si="174"/>
        <v>0</v>
      </c>
      <c r="L504" s="199"/>
      <c r="M504" s="199"/>
      <c r="N504" s="152" t="str">
        <f t="shared" si="166"/>
        <v/>
      </c>
      <c r="O504" s="150">
        <f t="shared" si="167"/>
        <v>0</v>
      </c>
      <c r="P504" s="151">
        <f t="shared" si="168"/>
        <v>0</v>
      </c>
      <c r="Q504" s="199"/>
      <c r="R504" s="199"/>
      <c r="S504" s="151">
        <f t="shared" si="169"/>
        <v>0</v>
      </c>
      <c r="T504" s="199"/>
      <c r="U504" s="199"/>
      <c r="V504" s="199"/>
      <c r="W504" s="151">
        <f t="shared" si="160"/>
        <v>0</v>
      </c>
      <c r="X504" s="199"/>
      <c r="Y504" s="199"/>
      <c r="Z504" s="152" t="str">
        <f t="shared" si="170"/>
        <v/>
      </c>
      <c r="AA504" s="150">
        <f t="shared" si="175"/>
        <v>0</v>
      </c>
      <c r="AB504" s="151">
        <f t="shared" si="176"/>
        <v>0</v>
      </c>
      <c r="AC504" s="199"/>
      <c r="AD504" s="199"/>
      <c r="AE504" s="151">
        <f t="shared" si="177"/>
        <v>0</v>
      </c>
      <c r="AF504" s="202"/>
      <c r="AG504" s="333"/>
      <c r="AH504" s="202"/>
      <c r="AI504" s="333"/>
      <c r="AJ504" s="202"/>
      <c r="AK504" s="333"/>
      <c r="AL504" s="151">
        <f t="shared" si="178"/>
        <v>0</v>
      </c>
      <c r="AM504" s="199"/>
      <c r="AN504" s="199"/>
      <c r="AO504" s="167">
        <f t="shared" si="161"/>
        <v>0</v>
      </c>
      <c r="AP504" s="167">
        <f t="shared" si="162"/>
        <v>0</v>
      </c>
      <c r="AQ504" s="152" t="str">
        <f t="shared" si="158"/>
        <v/>
      </c>
      <c r="AR504" s="207">
        <f t="shared" si="159"/>
        <v>0</v>
      </c>
      <c r="AS504" s="167">
        <f t="shared" si="171"/>
        <v>0</v>
      </c>
      <c r="AT504" s="167">
        <f>IFERROR((AR504/SUM('4_Структура пл.соб.'!$F$4:$F$6))*100,0)</f>
        <v>0</v>
      </c>
      <c r="AU504" s="207">
        <f>IFERROR(AF504+(SUM($AC504:$AD504)/100*($AE$14/$AB$14*100))/'4_Структура пл.соб.'!$B$7*'4_Структура пл.соб.'!$B$4,0)</f>
        <v>0</v>
      </c>
      <c r="AV504" s="167">
        <f>IFERROR(AU504/'5_Розрахунок тарифів'!$H$7,0)</f>
        <v>0</v>
      </c>
      <c r="AW504" s="167">
        <f>IFERROR((AU504/SUM('4_Структура пл.соб.'!$F$4:$F$6))*100,0)</f>
        <v>0</v>
      </c>
      <c r="AX504" s="207">
        <f>IFERROR(AH504+(SUM($AC504:$AD504)/100*($AE$14/$AB$14*100))/'4_Структура пл.соб.'!$B$7*'4_Структура пл.соб.'!$B$5,0)</f>
        <v>0</v>
      </c>
      <c r="AY504" s="167">
        <f>IFERROR(AX504/'5_Розрахунок тарифів'!$L$7,0)</f>
        <v>0</v>
      </c>
      <c r="AZ504" s="167">
        <f>IFERROR((AX504/SUM('4_Структура пл.соб.'!$F$4:$F$6))*100,0)</f>
        <v>0</v>
      </c>
      <c r="BA504" s="207">
        <f>IFERROR(AJ504+(SUM($AC504:$AD504)/100*($AE$14/$AB$14*100))/'4_Структура пл.соб.'!$B$7*'4_Структура пл.соб.'!$B$6,0)</f>
        <v>0</v>
      </c>
      <c r="BB504" s="167">
        <f>IFERROR(BA504/'5_Розрахунок тарифів'!$P$7,0)</f>
        <v>0</v>
      </c>
      <c r="BC504" s="167">
        <f>IFERROR((BA504/SUM('4_Структура пл.соб.'!$F$4:$F$6))*100,0)</f>
        <v>0</v>
      </c>
      <c r="BD504" s="167">
        <f t="shared" si="172"/>
        <v>0</v>
      </c>
      <c r="BE504" s="167">
        <f t="shared" si="173"/>
        <v>0</v>
      </c>
      <c r="BF504" s="203"/>
      <c r="BG504" s="203"/>
    </row>
    <row r="505" spans="1:59" s="118" customFormat="1" x14ac:dyDescent="0.25">
      <c r="A505" s="128" t="str">
        <f>IF(ISBLANK(B505),"",COUNTA($B$11:B505))</f>
        <v/>
      </c>
      <c r="B505" s="200"/>
      <c r="C505" s="150">
        <f t="shared" si="163"/>
        <v>0</v>
      </c>
      <c r="D505" s="151">
        <f t="shared" si="164"/>
        <v>0</v>
      </c>
      <c r="E505" s="199"/>
      <c r="F505" s="199"/>
      <c r="G505" s="151">
        <f t="shared" si="165"/>
        <v>0</v>
      </c>
      <c r="H505" s="199"/>
      <c r="I505" s="199"/>
      <c r="J505" s="199"/>
      <c r="K505" s="151">
        <f t="shared" si="174"/>
        <v>0</v>
      </c>
      <c r="L505" s="199"/>
      <c r="M505" s="199"/>
      <c r="N505" s="152" t="str">
        <f t="shared" si="166"/>
        <v/>
      </c>
      <c r="O505" s="150">
        <f t="shared" si="167"/>
        <v>0</v>
      </c>
      <c r="P505" s="151">
        <f t="shared" si="168"/>
        <v>0</v>
      </c>
      <c r="Q505" s="199"/>
      <c r="R505" s="199"/>
      <c r="S505" s="151">
        <f t="shared" si="169"/>
        <v>0</v>
      </c>
      <c r="T505" s="199"/>
      <c r="U505" s="199"/>
      <c r="V505" s="199"/>
      <c r="W505" s="151">
        <f t="shared" si="160"/>
        <v>0</v>
      </c>
      <c r="X505" s="199"/>
      <c r="Y505" s="199"/>
      <c r="Z505" s="152" t="str">
        <f t="shared" si="170"/>
        <v/>
      </c>
      <c r="AA505" s="150">
        <f t="shared" si="175"/>
        <v>0</v>
      </c>
      <c r="AB505" s="151">
        <f t="shared" si="176"/>
        <v>0</v>
      </c>
      <c r="AC505" s="199"/>
      <c r="AD505" s="199"/>
      <c r="AE505" s="151">
        <f t="shared" si="177"/>
        <v>0</v>
      </c>
      <c r="AF505" s="202"/>
      <c r="AG505" s="333"/>
      <c r="AH505" s="202"/>
      <c r="AI505" s="333"/>
      <c r="AJ505" s="202"/>
      <c r="AK505" s="333"/>
      <c r="AL505" s="151">
        <f t="shared" si="178"/>
        <v>0</v>
      </c>
      <c r="AM505" s="199"/>
      <c r="AN505" s="199"/>
      <c r="AO505" s="167">
        <f t="shared" si="161"/>
        <v>0</v>
      </c>
      <c r="AP505" s="167">
        <f t="shared" si="162"/>
        <v>0</v>
      </c>
      <c r="AQ505" s="152" t="str">
        <f t="shared" si="158"/>
        <v/>
      </c>
      <c r="AR505" s="207">
        <f t="shared" si="159"/>
        <v>0</v>
      </c>
      <c r="AS505" s="167">
        <f t="shared" si="171"/>
        <v>0</v>
      </c>
      <c r="AT505" s="167">
        <f>IFERROR((AR505/SUM('4_Структура пл.соб.'!$F$4:$F$6))*100,0)</f>
        <v>0</v>
      </c>
      <c r="AU505" s="207">
        <f>IFERROR(AF505+(SUM($AC505:$AD505)/100*($AE$14/$AB$14*100))/'4_Структура пл.соб.'!$B$7*'4_Структура пл.соб.'!$B$4,0)</f>
        <v>0</v>
      </c>
      <c r="AV505" s="167">
        <f>IFERROR(AU505/'5_Розрахунок тарифів'!$H$7,0)</f>
        <v>0</v>
      </c>
      <c r="AW505" s="167">
        <f>IFERROR((AU505/SUM('4_Структура пл.соб.'!$F$4:$F$6))*100,0)</f>
        <v>0</v>
      </c>
      <c r="AX505" s="207">
        <f>IFERROR(AH505+(SUM($AC505:$AD505)/100*($AE$14/$AB$14*100))/'4_Структура пл.соб.'!$B$7*'4_Структура пл.соб.'!$B$5,0)</f>
        <v>0</v>
      </c>
      <c r="AY505" s="167">
        <f>IFERROR(AX505/'5_Розрахунок тарифів'!$L$7,0)</f>
        <v>0</v>
      </c>
      <c r="AZ505" s="167">
        <f>IFERROR((AX505/SUM('4_Структура пл.соб.'!$F$4:$F$6))*100,0)</f>
        <v>0</v>
      </c>
      <c r="BA505" s="207">
        <f>IFERROR(AJ505+(SUM($AC505:$AD505)/100*($AE$14/$AB$14*100))/'4_Структура пл.соб.'!$B$7*'4_Структура пл.соб.'!$B$6,0)</f>
        <v>0</v>
      </c>
      <c r="BB505" s="167">
        <f>IFERROR(BA505/'5_Розрахунок тарифів'!$P$7,0)</f>
        <v>0</v>
      </c>
      <c r="BC505" s="167">
        <f>IFERROR((BA505/SUM('4_Структура пл.соб.'!$F$4:$F$6))*100,0)</f>
        <v>0</v>
      </c>
      <c r="BD505" s="167">
        <f t="shared" si="172"/>
        <v>0</v>
      </c>
      <c r="BE505" s="167">
        <f t="shared" si="173"/>
        <v>0</v>
      </c>
      <c r="BF505" s="203"/>
      <c r="BG505" s="203"/>
    </row>
    <row r="506" spans="1:59" s="118" customFormat="1" x14ac:dyDescent="0.25">
      <c r="A506" s="128" t="str">
        <f>IF(ISBLANK(B506),"",COUNTA($B$11:B506))</f>
        <v/>
      </c>
      <c r="B506" s="200"/>
      <c r="C506" s="150">
        <f t="shared" si="163"/>
        <v>0</v>
      </c>
      <c r="D506" s="151">
        <f t="shared" si="164"/>
        <v>0</v>
      </c>
      <c r="E506" s="199"/>
      <c r="F506" s="199"/>
      <c r="G506" s="151">
        <f t="shared" si="165"/>
        <v>0</v>
      </c>
      <c r="H506" s="199"/>
      <c r="I506" s="199"/>
      <c r="J506" s="199"/>
      <c r="K506" s="151">
        <f t="shared" si="174"/>
        <v>0</v>
      </c>
      <c r="L506" s="199"/>
      <c r="M506" s="199"/>
      <c r="N506" s="152" t="str">
        <f t="shared" si="166"/>
        <v/>
      </c>
      <c r="O506" s="150">
        <f t="shared" si="167"/>
        <v>0</v>
      </c>
      <c r="P506" s="151">
        <f t="shared" si="168"/>
        <v>0</v>
      </c>
      <c r="Q506" s="199"/>
      <c r="R506" s="199"/>
      <c r="S506" s="151">
        <f t="shared" si="169"/>
        <v>0</v>
      </c>
      <c r="T506" s="199"/>
      <c r="U506" s="199"/>
      <c r="V506" s="199"/>
      <c r="W506" s="151">
        <f t="shared" si="160"/>
        <v>0</v>
      </c>
      <c r="X506" s="199"/>
      <c r="Y506" s="199"/>
      <c r="Z506" s="152" t="str">
        <f t="shared" si="170"/>
        <v/>
      </c>
      <c r="AA506" s="150">
        <f t="shared" si="175"/>
        <v>0</v>
      </c>
      <c r="AB506" s="151">
        <f t="shared" si="176"/>
        <v>0</v>
      </c>
      <c r="AC506" s="199"/>
      <c r="AD506" s="199"/>
      <c r="AE506" s="151">
        <f t="shared" si="177"/>
        <v>0</v>
      </c>
      <c r="AF506" s="202"/>
      <c r="AG506" s="333"/>
      <c r="AH506" s="202"/>
      <c r="AI506" s="333"/>
      <c r="AJ506" s="202"/>
      <c r="AK506" s="333"/>
      <c r="AL506" s="151">
        <f t="shared" si="178"/>
        <v>0</v>
      </c>
      <c r="AM506" s="199"/>
      <c r="AN506" s="199"/>
      <c r="AO506" s="167">
        <f t="shared" si="161"/>
        <v>0</v>
      </c>
      <c r="AP506" s="167">
        <f t="shared" si="162"/>
        <v>0</v>
      </c>
      <c r="AQ506" s="152" t="str">
        <f t="shared" si="158"/>
        <v/>
      </c>
      <c r="AR506" s="207">
        <f t="shared" si="159"/>
        <v>0</v>
      </c>
      <c r="AS506" s="167">
        <f t="shared" si="171"/>
        <v>0</v>
      </c>
      <c r="AT506" s="167">
        <f>IFERROR((AR506/SUM('4_Структура пл.соб.'!$F$4:$F$6))*100,0)</f>
        <v>0</v>
      </c>
      <c r="AU506" s="207">
        <f>IFERROR(AF506+(SUM($AC506:$AD506)/100*($AE$14/$AB$14*100))/'4_Структура пл.соб.'!$B$7*'4_Структура пл.соб.'!$B$4,0)</f>
        <v>0</v>
      </c>
      <c r="AV506" s="167">
        <f>IFERROR(AU506/'5_Розрахунок тарифів'!$H$7,0)</f>
        <v>0</v>
      </c>
      <c r="AW506" s="167">
        <f>IFERROR((AU506/SUM('4_Структура пл.соб.'!$F$4:$F$6))*100,0)</f>
        <v>0</v>
      </c>
      <c r="AX506" s="207">
        <f>IFERROR(AH506+(SUM($AC506:$AD506)/100*($AE$14/$AB$14*100))/'4_Структура пл.соб.'!$B$7*'4_Структура пл.соб.'!$B$5,0)</f>
        <v>0</v>
      </c>
      <c r="AY506" s="167">
        <f>IFERROR(AX506/'5_Розрахунок тарифів'!$L$7,0)</f>
        <v>0</v>
      </c>
      <c r="AZ506" s="167">
        <f>IFERROR((AX506/SUM('4_Структура пл.соб.'!$F$4:$F$6))*100,0)</f>
        <v>0</v>
      </c>
      <c r="BA506" s="207">
        <f>IFERROR(AJ506+(SUM($AC506:$AD506)/100*($AE$14/$AB$14*100))/'4_Структура пл.соб.'!$B$7*'4_Структура пл.соб.'!$B$6,0)</f>
        <v>0</v>
      </c>
      <c r="BB506" s="167">
        <f>IFERROR(BA506/'5_Розрахунок тарифів'!$P$7,0)</f>
        <v>0</v>
      </c>
      <c r="BC506" s="167">
        <f>IFERROR((BA506/SUM('4_Структура пл.соб.'!$F$4:$F$6))*100,0)</f>
        <v>0</v>
      </c>
      <c r="BD506" s="167">
        <f t="shared" si="172"/>
        <v>0</v>
      </c>
      <c r="BE506" s="167">
        <f t="shared" si="173"/>
        <v>0</v>
      </c>
      <c r="BF506" s="203"/>
      <c r="BG506" s="203"/>
    </row>
    <row r="507" spans="1:59" s="118" customFormat="1" x14ac:dyDescent="0.25">
      <c r="A507" s="128" t="str">
        <f>IF(ISBLANK(B507),"",COUNTA($B$11:B507))</f>
        <v/>
      </c>
      <c r="B507" s="200"/>
      <c r="C507" s="150">
        <f t="shared" si="163"/>
        <v>0</v>
      </c>
      <c r="D507" s="151">
        <f t="shared" si="164"/>
        <v>0</v>
      </c>
      <c r="E507" s="199"/>
      <c r="F507" s="199"/>
      <c r="G507" s="151">
        <f t="shared" si="165"/>
        <v>0</v>
      </c>
      <c r="H507" s="199"/>
      <c r="I507" s="199"/>
      <c r="J507" s="199"/>
      <c r="K507" s="151">
        <f t="shared" si="174"/>
        <v>0</v>
      </c>
      <c r="L507" s="199"/>
      <c r="M507" s="199"/>
      <c r="N507" s="152" t="str">
        <f t="shared" si="166"/>
        <v/>
      </c>
      <c r="O507" s="150">
        <f t="shared" si="167"/>
        <v>0</v>
      </c>
      <c r="P507" s="151">
        <f t="shared" si="168"/>
        <v>0</v>
      </c>
      <c r="Q507" s="199"/>
      <c r="R507" s="199"/>
      <c r="S507" s="151">
        <f t="shared" si="169"/>
        <v>0</v>
      </c>
      <c r="T507" s="199"/>
      <c r="U507" s="199"/>
      <c r="V507" s="199"/>
      <c r="W507" s="151">
        <f t="shared" si="160"/>
        <v>0</v>
      </c>
      <c r="X507" s="199"/>
      <c r="Y507" s="199"/>
      <c r="Z507" s="152" t="str">
        <f t="shared" si="170"/>
        <v/>
      </c>
      <c r="AA507" s="150">
        <f t="shared" si="175"/>
        <v>0</v>
      </c>
      <c r="AB507" s="151">
        <f t="shared" si="176"/>
        <v>0</v>
      </c>
      <c r="AC507" s="199"/>
      <c r="AD507" s="199"/>
      <c r="AE507" s="151">
        <f t="shared" si="177"/>
        <v>0</v>
      </c>
      <c r="AF507" s="202"/>
      <c r="AG507" s="333"/>
      <c r="AH507" s="202"/>
      <c r="AI507" s="333"/>
      <c r="AJ507" s="202"/>
      <c r="AK507" s="333"/>
      <c r="AL507" s="151">
        <f t="shared" si="178"/>
        <v>0</v>
      </c>
      <c r="AM507" s="199"/>
      <c r="AN507" s="199"/>
      <c r="AO507" s="167">
        <f t="shared" si="161"/>
        <v>0</v>
      </c>
      <c r="AP507" s="167">
        <f t="shared" si="162"/>
        <v>0</v>
      </c>
      <c r="AQ507" s="152" t="str">
        <f t="shared" si="158"/>
        <v/>
      </c>
      <c r="AR507" s="207">
        <f t="shared" si="159"/>
        <v>0</v>
      </c>
      <c r="AS507" s="167">
        <f t="shared" si="171"/>
        <v>0</v>
      </c>
      <c r="AT507" s="167">
        <f>IFERROR((AR507/SUM('4_Структура пл.соб.'!$F$4:$F$6))*100,0)</f>
        <v>0</v>
      </c>
      <c r="AU507" s="207">
        <f>IFERROR(AF507+(SUM($AC507:$AD507)/100*($AE$14/$AB$14*100))/'4_Структура пл.соб.'!$B$7*'4_Структура пл.соб.'!$B$4,0)</f>
        <v>0</v>
      </c>
      <c r="AV507" s="167">
        <f>IFERROR(AU507/'5_Розрахунок тарифів'!$H$7,0)</f>
        <v>0</v>
      </c>
      <c r="AW507" s="167">
        <f>IFERROR((AU507/SUM('4_Структура пл.соб.'!$F$4:$F$6))*100,0)</f>
        <v>0</v>
      </c>
      <c r="AX507" s="207">
        <f>IFERROR(AH507+(SUM($AC507:$AD507)/100*($AE$14/$AB$14*100))/'4_Структура пл.соб.'!$B$7*'4_Структура пл.соб.'!$B$5,0)</f>
        <v>0</v>
      </c>
      <c r="AY507" s="167">
        <f>IFERROR(AX507/'5_Розрахунок тарифів'!$L$7,0)</f>
        <v>0</v>
      </c>
      <c r="AZ507" s="167">
        <f>IFERROR((AX507/SUM('4_Структура пл.соб.'!$F$4:$F$6))*100,0)</f>
        <v>0</v>
      </c>
      <c r="BA507" s="207">
        <f>IFERROR(AJ507+(SUM($AC507:$AD507)/100*($AE$14/$AB$14*100))/'4_Структура пл.соб.'!$B$7*'4_Структура пл.соб.'!$B$6,0)</f>
        <v>0</v>
      </c>
      <c r="BB507" s="167">
        <f>IFERROR(BA507/'5_Розрахунок тарифів'!$P$7,0)</f>
        <v>0</v>
      </c>
      <c r="BC507" s="167">
        <f>IFERROR((BA507/SUM('4_Структура пл.соб.'!$F$4:$F$6))*100,0)</f>
        <v>0</v>
      </c>
      <c r="BD507" s="167">
        <f t="shared" si="172"/>
        <v>0</v>
      </c>
      <c r="BE507" s="167">
        <f t="shared" si="173"/>
        <v>0</v>
      </c>
      <c r="BF507" s="203"/>
      <c r="BG507" s="203"/>
    </row>
    <row r="508" spans="1:59" s="118" customFormat="1" x14ac:dyDescent="0.25">
      <c r="A508" s="128" t="str">
        <f>IF(ISBLANK(B508),"",COUNTA($B$11:B508))</f>
        <v/>
      </c>
      <c r="B508" s="200"/>
      <c r="C508" s="150">
        <f t="shared" si="163"/>
        <v>0</v>
      </c>
      <c r="D508" s="151">
        <f t="shared" si="164"/>
        <v>0</v>
      </c>
      <c r="E508" s="199"/>
      <c r="F508" s="199"/>
      <c r="G508" s="151">
        <f t="shared" si="165"/>
        <v>0</v>
      </c>
      <c r="H508" s="199"/>
      <c r="I508" s="199"/>
      <c r="J508" s="199"/>
      <c r="K508" s="151">
        <f t="shared" si="174"/>
        <v>0</v>
      </c>
      <c r="L508" s="199"/>
      <c r="M508" s="199"/>
      <c r="N508" s="152" t="str">
        <f t="shared" si="166"/>
        <v/>
      </c>
      <c r="O508" s="150">
        <f t="shared" si="167"/>
        <v>0</v>
      </c>
      <c r="P508" s="151">
        <f t="shared" si="168"/>
        <v>0</v>
      </c>
      <c r="Q508" s="199"/>
      <c r="R508" s="199"/>
      <c r="S508" s="151">
        <f t="shared" si="169"/>
        <v>0</v>
      </c>
      <c r="T508" s="199"/>
      <c r="U508" s="199"/>
      <c r="V508" s="199"/>
      <c r="W508" s="151">
        <f t="shared" si="160"/>
        <v>0</v>
      </c>
      <c r="X508" s="199"/>
      <c r="Y508" s="199"/>
      <c r="Z508" s="152" t="str">
        <f t="shared" si="170"/>
        <v/>
      </c>
      <c r="AA508" s="150">
        <f t="shared" si="175"/>
        <v>0</v>
      </c>
      <c r="AB508" s="151">
        <f t="shared" si="176"/>
        <v>0</v>
      </c>
      <c r="AC508" s="199"/>
      <c r="AD508" s="199"/>
      <c r="AE508" s="151">
        <f t="shared" si="177"/>
        <v>0</v>
      </c>
      <c r="AF508" s="202"/>
      <c r="AG508" s="333"/>
      <c r="AH508" s="202"/>
      <c r="AI508" s="333"/>
      <c r="AJ508" s="202"/>
      <c r="AK508" s="333"/>
      <c r="AL508" s="151">
        <f t="shared" si="178"/>
        <v>0</v>
      </c>
      <c r="AM508" s="199"/>
      <c r="AN508" s="199"/>
      <c r="AO508" s="167">
        <f t="shared" si="161"/>
        <v>0</v>
      </c>
      <c r="AP508" s="167">
        <f t="shared" si="162"/>
        <v>0</v>
      </c>
      <c r="AQ508" s="152" t="str">
        <f t="shared" si="158"/>
        <v/>
      </c>
      <c r="AR508" s="207">
        <f t="shared" si="159"/>
        <v>0</v>
      </c>
      <c r="AS508" s="167">
        <f t="shared" si="171"/>
        <v>0</v>
      </c>
      <c r="AT508" s="167">
        <f>IFERROR((AR508/SUM('4_Структура пл.соб.'!$F$4:$F$6))*100,0)</f>
        <v>0</v>
      </c>
      <c r="AU508" s="207">
        <f>IFERROR(AF508+(SUM($AC508:$AD508)/100*($AE$14/$AB$14*100))/'4_Структура пл.соб.'!$B$7*'4_Структура пл.соб.'!$B$4,0)</f>
        <v>0</v>
      </c>
      <c r="AV508" s="167">
        <f>IFERROR(AU508/'5_Розрахунок тарифів'!$H$7,0)</f>
        <v>0</v>
      </c>
      <c r="AW508" s="167">
        <f>IFERROR((AU508/SUM('4_Структура пл.соб.'!$F$4:$F$6))*100,0)</f>
        <v>0</v>
      </c>
      <c r="AX508" s="207">
        <f>IFERROR(AH508+(SUM($AC508:$AD508)/100*($AE$14/$AB$14*100))/'4_Структура пл.соб.'!$B$7*'4_Структура пл.соб.'!$B$5,0)</f>
        <v>0</v>
      </c>
      <c r="AY508" s="167">
        <f>IFERROR(AX508/'5_Розрахунок тарифів'!$L$7,0)</f>
        <v>0</v>
      </c>
      <c r="AZ508" s="167">
        <f>IFERROR((AX508/SUM('4_Структура пл.соб.'!$F$4:$F$6))*100,0)</f>
        <v>0</v>
      </c>
      <c r="BA508" s="207">
        <f>IFERROR(AJ508+(SUM($AC508:$AD508)/100*($AE$14/$AB$14*100))/'4_Структура пл.соб.'!$B$7*'4_Структура пл.соб.'!$B$6,0)</f>
        <v>0</v>
      </c>
      <c r="BB508" s="167">
        <f>IFERROR(BA508/'5_Розрахунок тарифів'!$P$7,0)</f>
        <v>0</v>
      </c>
      <c r="BC508" s="167">
        <f>IFERROR((BA508/SUM('4_Структура пл.соб.'!$F$4:$F$6))*100,0)</f>
        <v>0</v>
      </c>
      <c r="BD508" s="167">
        <f t="shared" si="172"/>
        <v>0</v>
      </c>
      <c r="BE508" s="167">
        <f t="shared" si="173"/>
        <v>0</v>
      </c>
      <c r="BF508" s="203"/>
      <c r="BG508" s="203"/>
    </row>
    <row r="509" spans="1:59" s="118" customFormat="1" x14ac:dyDescent="0.25">
      <c r="A509" s="128" t="str">
        <f>IF(ISBLANK(B509),"",COUNTA($B$11:B509))</f>
        <v/>
      </c>
      <c r="B509" s="200"/>
      <c r="C509" s="150">
        <f t="shared" si="163"/>
        <v>0</v>
      </c>
      <c r="D509" s="151">
        <f t="shared" si="164"/>
        <v>0</v>
      </c>
      <c r="E509" s="199"/>
      <c r="F509" s="199"/>
      <c r="G509" s="151">
        <f t="shared" si="165"/>
        <v>0</v>
      </c>
      <c r="H509" s="199"/>
      <c r="I509" s="199"/>
      <c r="J509" s="199"/>
      <c r="K509" s="151">
        <f t="shared" si="174"/>
        <v>0</v>
      </c>
      <c r="L509" s="199"/>
      <c r="M509" s="199"/>
      <c r="N509" s="152" t="str">
        <f t="shared" si="166"/>
        <v/>
      </c>
      <c r="O509" s="150">
        <f t="shared" si="167"/>
        <v>0</v>
      </c>
      <c r="P509" s="151">
        <f t="shared" si="168"/>
        <v>0</v>
      </c>
      <c r="Q509" s="199"/>
      <c r="R509" s="199"/>
      <c r="S509" s="151">
        <f t="shared" si="169"/>
        <v>0</v>
      </c>
      <c r="T509" s="199"/>
      <c r="U509" s="199"/>
      <c r="V509" s="199"/>
      <c r="W509" s="151">
        <f t="shared" si="160"/>
        <v>0</v>
      </c>
      <c r="X509" s="199"/>
      <c r="Y509" s="199"/>
      <c r="Z509" s="152" t="str">
        <f t="shared" si="170"/>
        <v/>
      </c>
      <c r="AA509" s="150">
        <f t="shared" si="175"/>
        <v>0</v>
      </c>
      <c r="AB509" s="151">
        <f t="shared" si="176"/>
        <v>0</v>
      </c>
      <c r="AC509" s="199"/>
      <c r="AD509" s="199"/>
      <c r="AE509" s="151">
        <f t="shared" si="177"/>
        <v>0</v>
      </c>
      <c r="AF509" s="202"/>
      <c r="AG509" s="333"/>
      <c r="AH509" s="202"/>
      <c r="AI509" s="333"/>
      <c r="AJ509" s="202"/>
      <c r="AK509" s="333"/>
      <c r="AL509" s="151">
        <f t="shared" si="178"/>
        <v>0</v>
      </c>
      <c r="AM509" s="199"/>
      <c r="AN509" s="199"/>
      <c r="AO509" s="167">
        <f t="shared" si="161"/>
        <v>0</v>
      </c>
      <c r="AP509" s="167">
        <f t="shared" si="162"/>
        <v>0</v>
      </c>
      <c r="AQ509" s="152" t="str">
        <f t="shared" si="158"/>
        <v/>
      </c>
      <c r="AR509" s="207">
        <f t="shared" si="159"/>
        <v>0</v>
      </c>
      <c r="AS509" s="167">
        <f t="shared" si="171"/>
        <v>0</v>
      </c>
      <c r="AT509" s="167">
        <f>IFERROR((AR509/SUM('4_Структура пл.соб.'!$F$4:$F$6))*100,0)</f>
        <v>0</v>
      </c>
      <c r="AU509" s="207">
        <f>IFERROR(AF509+(SUM($AC509:$AD509)/100*($AE$14/$AB$14*100))/'4_Структура пл.соб.'!$B$7*'4_Структура пл.соб.'!$B$4,0)</f>
        <v>0</v>
      </c>
      <c r="AV509" s="167">
        <f>IFERROR(AU509/'5_Розрахунок тарифів'!$H$7,0)</f>
        <v>0</v>
      </c>
      <c r="AW509" s="167">
        <f>IFERROR((AU509/SUM('4_Структура пл.соб.'!$F$4:$F$6))*100,0)</f>
        <v>0</v>
      </c>
      <c r="AX509" s="207">
        <f>IFERROR(AH509+(SUM($AC509:$AD509)/100*($AE$14/$AB$14*100))/'4_Структура пл.соб.'!$B$7*'4_Структура пл.соб.'!$B$5,0)</f>
        <v>0</v>
      </c>
      <c r="AY509" s="167">
        <f>IFERROR(AX509/'5_Розрахунок тарифів'!$L$7,0)</f>
        <v>0</v>
      </c>
      <c r="AZ509" s="167">
        <f>IFERROR((AX509/SUM('4_Структура пл.соб.'!$F$4:$F$6))*100,0)</f>
        <v>0</v>
      </c>
      <c r="BA509" s="207">
        <f>IFERROR(AJ509+(SUM($AC509:$AD509)/100*($AE$14/$AB$14*100))/'4_Структура пл.соб.'!$B$7*'4_Структура пл.соб.'!$B$6,0)</f>
        <v>0</v>
      </c>
      <c r="BB509" s="167">
        <f>IFERROR(BA509/'5_Розрахунок тарифів'!$P$7,0)</f>
        <v>0</v>
      </c>
      <c r="BC509" s="167">
        <f>IFERROR((BA509/SUM('4_Структура пл.соб.'!$F$4:$F$6))*100,0)</f>
        <v>0</v>
      </c>
      <c r="BD509" s="167">
        <f t="shared" si="172"/>
        <v>0</v>
      </c>
      <c r="BE509" s="167">
        <f t="shared" si="173"/>
        <v>0</v>
      </c>
      <c r="BF509" s="203"/>
      <c r="BG509" s="203"/>
    </row>
    <row r="510" spans="1:59" s="118" customFormat="1" x14ac:dyDescent="0.25">
      <c r="A510" s="128" t="str">
        <f>IF(ISBLANK(B510),"",COUNTA($B$11:B510))</f>
        <v/>
      </c>
      <c r="B510" s="200"/>
      <c r="C510" s="150">
        <f t="shared" si="163"/>
        <v>0</v>
      </c>
      <c r="D510" s="151">
        <f t="shared" si="164"/>
        <v>0</v>
      </c>
      <c r="E510" s="199"/>
      <c r="F510" s="199"/>
      <c r="G510" s="151">
        <f t="shared" si="165"/>
        <v>0</v>
      </c>
      <c r="H510" s="199"/>
      <c r="I510" s="199"/>
      <c r="J510" s="199"/>
      <c r="K510" s="151">
        <f t="shared" si="174"/>
        <v>0</v>
      </c>
      <c r="L510" s="199"/>
      <c r="M510" s="199"/>
      <c r="N510" s="152" t="str">
        <f t="shared" si="166"/>
        <v/>
      </c>
      <c r="O510" s="150">
        <f t="shared" si="167"/>
        <v>0</v>
      </c>
      <c r="P510" s="151">
        <f t="shared" si="168"/>
        <v>0</v>
      </c>
      <c r="Q510" s="199"/>
      <c r="R510" s="199"/>
      <c r="S510" s="151">
        <f t="shared" si="169"/>
        <v>0</v>
      </c>
      <c r="T510" s="199"/>
      <c r="U510" s="199"/>
      <c r="V510" s="199"/>
      <c r="W510" s="151">
        <f t="shared" si="160"/>
        <v>0</v>
      </c>
      <c r="X510" s="199"/>
      <c r="Y510" s="199"/>
      <c r="Z510" s="152" t="str">
        <f t="shared" si="170"/>
        <v/>
      </c>
      <c r="AA510" s="150">
        <f t="shared" si="175"/>
        <v>0</v>
      </c>
      <c r="AB510" s="151">
        <f t="shared" si="176"/>
        <v>0</v>
      </c>
      <c r="AC510" s="199"/>
      <c r="AD510" s="199"/>
      <c r="AE510" s="151">
        <f t="shared" si="177"/>
        <v>0</v>
      </c>
      <c r="AF510" s="202"/>
      <c r="AG510" s="333"/>
      <c r="AH510" s="202"/>
      <c r="AI510" s="333"/>
      <c r="AJ510" s="202"/>
      <c r="AK510" s="333"/>
      <c r="AL510" s="151">
        <f t="shared" si="178"/>
        <v>0</v>
      </c>
      <c r="AM510" s="199"/>
      <c r="AN510" s="199"/>
      <c r="AO510" s="167">
        <f t="shared" si="161"/>
        <v>0</v>
      </c>
      <c r="AP510" s="167">
        <f t="shared" si="162"/>
        <v>0</v>
      </c>
      <c r="AQ510" s="152" t="str">
        <f t="shared" si="158"/>
        <v/>
      </c>
      <c r="AR510" s="207">
        <f t="shared" si="159"/>
        <v>0</v>
      </c>
      <c r="AS510" s="167">
        <f t="shared" si="171"/>
        <v>0</v>
      </c>
      <c r="AT510" s="167">
        <f>IFERROR((AR510/SUM('4_Структура пл.соб.'!$F$4:$F$6))*100,0)</f>
        <v>0</v>
      </c>
      <c r="AU510" s="207">
        <f>IFERROR(AF510+(SUM($AC510:$AD510)/100*($AE$14/$AB$14*100))/'4_Структура пл.соб.'!$B$7*'4_Структура пл.соб.'!$B$4,0)</f>
        <v>0</v>
      </c>
      <c r="AV510" s="167">
        <f>IFERROR(AU510/'5_Розрахунок тарифів'!$H$7,0)</f>
        <v>0</v>
      </c>
      <c r="AW510" s="167">
        <f>IFERROR((AU510/SUM('4_Структура пл.соб.'!$F$4:$F$6))*100,0)</f>
        <v>0</v>
      </c>
      <c r="AX510" s="207">
        <f>IFERROR(AH510+(SUM($AC510:$AD510)/100*($AE$14/$AB$14*100))/'4_Структура пл.соб.'!$B$7*'4_Структура пл.соб.'!$B$5,0)</f>
        <v>0</v>
      </c>
      <c r="AY510" s="167">
        <f>IFERROR(AX510/'5_Розрахунок тарифів'!$L$7,0)</f>
        <v>0</v>
      </c>
      <c r="AZ510" s="167">
        <f>IFERROR((AX510/SUM('4_Структура пл.соб.'!$F$4:$F$6))*100,0)</f>
        <v>0</v>
      </c>
      <c r="BA510" s="207">
        <f>IFERROR(AJ510+(SUM($AC510:$AD510)/100*($AE$14/$AB$14*100))/'4_Структура пл.соб.'!$B$7*'4_Структура пл.соб.'!$B$6,0)</f>
        <v>0</v>
      </c>
      <c r="BB510" s="167">
        <f>IFERROR(BA510/'5_Розрахунок тарифів'!$P$7,0)</f>
        <v>0</v>
      </c>
      <c r="BC510" s="167">
        <f>IFERROR((BA510/SUM('4_Структура пл.соб.'!$F$4:$F$6))*100,0)</f>
        <v>0</v>
      </c>
      <c r="BD510" s="167">
        <f t="shared" si="172"/>
        <v>0</v>
      </c>
      <c r="BE510" s="167">
        <f t="shared" si="173"/>
        <v>0</v>
      </c>
      <c r="BF510" s="203"/>
      <c r="BG510" s="203"/>
    </row>
    <row r="511" spans="1:59" s="118" customFormat="1" x14ac:dyDescent="0.25">
      <c r="A511" s="128" t="str">
        <f>IF(ISBLANK(B511),"",COUNTA($B$11:B511))</f>
        <v/>
      </c>
      <c r="B511" s="200"/>
      <c r="C511" s="150">
        <f t="shared" si="163"/>
        <v>0</v>
      </c>
      <c r="D511" s="151">
        <f t="shared" si="164"/>
        <v>0</v>
      </c>
      <c r="E511" s="199"/>
      <c r="F511" s="199"/>
      <c r="G511" s="151">
        <f t="shared" si="165"/>
        <v>0</v>
      </c>
      <c r="H511" s="199"/>
      <c r="I511" s="199"/>
      <c r="J511" s="199"/>
      <c r="K511" s="151">
        <f t="shared" si="174"/>
        <v>0</v>
      </c>
      <c r="L511" s="199"/>
      <c r="M511" s="199"/>
      <c r="N511" s="152" t="str">
        <f t="shared" si="166"/>
        <v/>
      </c>
      <c r="O511" s="150">
        <f t="shared" si="167"/>
        <v>0</v>
      </c>
      <c r="P511" s="151">
        <f t="shared" si="168"/>
        <v>0</v>
      </c>
      <c r="Q511" s="199"/>
      <c r="R511" s="199"/>
      <c r="S511" s="151">
        <f t="shared" si="169"/>
        <v>0</v>
      </c>
      <c r="T511" s="199"/>
      <c r="U511" s="199"/>
      <c r="V511" s="199"/>
      <c r="W511" s="151">
        <f t="shared" si="160"/>
        <v>0</v>
      </c>
      <c r="X511" s="199"/>
      <c r="Y511" s="199"/>
      <c r="Z511" s="152" t="str">
        <f t="shared" si="170"/>
        <v/>
      </c>
      <c r="AA511" s="150">
        <f t="shared" si="175"/>
        <v>0</v>
      </c>
      <c r="AB511" s="151">
        <f t="shared" si="176"/>
        <v>0</v>
      </c>
      <c r="AC511" s="199"/>
      <c r="AD511" s="199"/>
      <c r="AE511" s="151">
        <f t="shared" si="177"/>
        <v>0</v>
      </c>
      <c r="AF511" s="202"/>
      <c r="AG511" s="333"/>
      <c r="AH511" s="202"/>
      <c r="AI511" s="333"/>
      <c r="AJ511" s="202"/>
      <c r="AK511" s="333"/>
      <c r="AL511" s="151">
        <f t="shared" si="178"/>
        <v>0</v>
      </c>
      <c r="AM511" s="199"/>
      <c r="AN511" s="199"/>
      <c r="AO511" s="167">
        <f t="shared" si="161"/>
        <v>0</v>
      </c>
      <c r="AP511" s="167">
        <f t="shared" si="162"/>
        <v>0</v>
      </c>
      <c r="AQ511" s="152" t="str">
        <f t="shared" si="158"/>
        <v/>
      </c>
      <c r="AR511" s="207">
        <f t="shared" si="159"/>
        <v>0</v>
      </c>
      <c r="AS511" s="167">
        <f t="shared" si="171"/>
        <v>0</v>
      </c>
      <c r="AT511" s="167">
        <f>IFERROR((AR511/SUM('4_Структура пл.соб.'!$F$4:$F$6))*100,0)</f>
        <v>0</v>
      </c>
      <c r="AU511" s="207">
        <f>IFERROR(AF511+(SUM($AC511:$AD511)/100*($AE$14/$AB$14*100))/'4_Структура пл.соб.'!$B$7*'4_Структура пл.соб.'!$B$4,0)</f>
        <v>0</v>
      </c>
      <c r="AV511" s="167">
        <f>IFERROR(AU511/'5_Розрахунок тарифів'!$H$7,0)</f>
        <v>0</v>
      </c>
      <c r="AW511" s="167">
        <f>IFERROR((AU511/SUM('4_Структура пл.соб.'!$F$4:$F$6))*100,0)</f>
        <v>0</v>
      </c>
      <c r="AX511" s="207">
        <f>IFERROR(AH511+(SUM($AC511:$AD511)/100*($AE$14/$AB$14*100))/'4_Структура пл.соб.'!$B$7*'4_Структура пл.соб.'!$B$5,0)</f>
        <v>0</v>
      </c>
      <c r="AY511" s="167">
        <f>IFERROR(AX511/'5_Розрахунок тарифів'!$L$7,0)</f>
        <v>0</v>
      </c>
      <c r="AZ511" s="167">
        <f>IFERROR((AX511/SUM('4_Структура пл.соб.'!$F$4:$F$6))*100,0)</f>
        <v>0</v>
      </c>
      <c r="BA511" s="207">
        <f>IFERROR(AJ511+(SUM($AC511:$AD511)/100*($AE$14/$AB$14*100))/'4_Структура пл.соб.'!$B$7*'4_Структура пл.соб.'!$B$6,0)</f>
        <v>0</v>
      </c>
      <c r="BB511" s="167">
        <f>IFERROR(BA511/'5_Розрахунок тарифів'!$P$7,0)</f>
        <v>0</v>
      </c>
      <c r="BC511" s="167">
        <f>IFERROR((BA511/SUM('4_Структура пл.соб.'!$F$4:$F$6))*100,0)</f>
        <v>0</v>
      </c>
      <c r="BD511" s="167">
        <f t="shared" si="172"/>
        <v>0</v>
      </c>
      <c r="BE511" s="167">
        <f t="shared" si="173"/>
        <v>0</v>
      </c>
      <c r="BF511" s="203"/>
      <c r="BG511" s="203"/>
    </row>
    <row r="512" spans="1:59" s="118" customFormat="1" x14ac:dyDescent="0.25">
      <c r="A512" s="128" t="str">
        <f>IF(ISBLANK(B512),"",COUNTA($B$11:B512))</f>
        <v/>
      </c>
      <c r="B512" s="200"/>
      <c r="C512" s="150">
        <f t="shared" si="163"/>
        <v>0</v>
      </c>
      <c r="D512" s="151">
        <f t="shared" si="164"/>
        <v>0</v>
      </c>
      <c r="E512" s="199"/>
      <c r="F512" s="199"/>
      <c r="G512" s="151">
        <f t="shared" si="165"/>
        <v>0</v>
      </c>
      <c r="H512" s="199"/>
      <c r="I512" s="199"/>
      <c r="J512" s="199"/>
      <c r="K512" s="151">
        <f t="shared" si="174"/>
        <v>0</v>
      </c>
      <c r="L512" s="199"/>
      <c r="M512" s="199"/>
      <c r="N512" s="152" t="str">
        <f t="shared" si="166"/>
        <v/>
      </c>
      <c r="O512" s="150">
        <f t="shared" si="167"/>
        <v>0</v>
      </c>
      <c r="P512" s="151">
        <f t="shared" si="168"/>
        <v>0</v>
      </c>
      <c r="Q512" s="199"/>
      <c r="R512" s="199"/>
      <c r="S512" s="151">
        <f t="shared" si="169"/>
        <v>0</v>
      </c>
      <c r="T512" s="199"/>
      <c r="U512" s="199"/>
      <c r="V512" s="199"/>
      <c r="W512" s="151">
        <f t="shared" si="160"/>
        <v>0</v>
      </c>
      <c r="X512" s="199"/>
      <c r="Y512" s="199"/>
      <c r="Z512" s="152" t="str">
        <f t="shared" si="170"/>
        <v/>
      </c>
      <c r="AA512" s="150">
        <f t="shared" si="175"/>
        <v>0</v>
      </c>
      <c r="AB512" s="151">
        <f t="shared" si="176"/>
        <v>0</v>
      </c>
      <c r="AC512" s="199"/>
      <c r="AD512" s="199"/>
      <c r="AE512" s="151">
        <f t="shared" si="177"/>
        <v>0</v>
      </c>
      <c r="AF512" s="202"/>
      <c r="AG512" s="333"/>
      <c r="AH512" s="202"/>
      <c r="AI512" s="333"/>
      <c r="AJ512" s="202"/>
      <c r="AK512" s="333"/>
      <c r="AL512" s="151">
        <f t="shared" si="178"/>
        <v>0</v>
      </c>
      <c r="AM512" s="199"/>
      <c r="AN512" s="199"/>
      <c r="AO512" s="167">
        <f t="shared" si="161"/>
        <v>0</v>
      </c>
      <c r="AP512" s="167">
        <f t="shared" si="162"/>
        <v>0</v>
      </c>
      <c r="AQ512" s="152" t="str">
        <f t="shared" si="158"/>
        <v/>
      </c>
      <c r="AR512" s="207">
        <f t="shared" si="159"/>
        <v>0</v>
      </c>
      <c r="AS512" s="167">
        <f t="shared" si="171"/>
        <v>0</v>
      </c>
      <c r="AT512" s="167">
        <f>IFERROR((AR512/SUM('4_Структура пл.соб.'!$F$4:$F$6))*100,0)</f>
        <v>0</v>
      </c>
      <c r="AU512" s="207">
        <f>IFERROR(AF512+(SUM($AC512:$AD512)/100*($AE$14/$AB$14*100))/'4_Структура пл.соб.'!$B$7*'4_Структура пл.соб.'!$B$4,0)</f>
        <v>0</v>
      </c>
      <c r="AV512" s="167">
        <f>IFERROR(AU512/'5_Розрахунок тарифів'!$H$7,0)</f>
        <v>0</v>
      </c>
      <c r="AW512" s="167">
        <f>IFERROR((AU512/SUM('4_Структура пл.соб.'!$F$4:$F$6))*100,0)</f>
        <v>0</v>
      </c>
      <c r="AX512" s="207">
        <f>IFERROR(AH512+(SUM($AC512:$AD512)/100*($AE$14/$AB$14*100))/'4_Структура пл.соб.'!$B$7*'4_Структура пл.соб.'!$B$5,0)</f>
        <v>0</v>
      </c>
      <c r="AY512" s="167">
        <f>IFERROR(AX512/'5_Розрахунок тарифів'!$L$7,0)</f>
        <v>0</v>
      </c>
      <c r="AZ512" s="167">
        <f>IFERROR((AX512/SUM('4_Структура пл.соб.'!$F$4:$F$6))*100,0)</f>
        <v>0</v>
      </c>
      <c r="BA512" s="207">
        <f>IFERROR(AJ512+(SUM($AC512:$AD512)/100*($AE$14/$AB$14*100))/'4_Структура пл.соб.'!$B$7*'4_Структура пл.соб.'!$B$6,0)</f>
        <v>0</v>
      </c>
      <c r="BB512" s="167">
        <f>IFERROR(BA512/'5_Розрахунок тарифів'!$P$7,0)</f>
        <v>0</v>
      </c>
      <c r="BC512" s="167">
        <f>IFERROR((BA512/SUM('4_Структура пл.соб.'!$F$4:$F$6))*100,0)</f>
        <v>0</v>
      </c>
      <c r="BD512" s="167">
        <f t="shared" si="172"/>
        <v>0</v>
      </c>
      <c r="BE512" s="167">
        <f t="shared" si="173"/>
        <v>0</v>
      </c>
      <c r="BF512" s="203"/>
      <c r="BG512" s="203"/>
    </row>
    <row r="513" spans="1:59" s="118" customFormat="1" x14ac:dyDescent="0.25">
      <c r="A513" s="128" t="str">
        <f>IF(ISBLANK(B513),"",COUNTA($B$11:B513))</f>
        <v/>
      </c>
      <c r="B513" s="200"/>
      <c r="C513" s="150">
        <f t="shared" si="163"/>
        <v>0</v>
      </c>
      <c r="D513" s="151">
        <f t="shared" si="164"/>
        <v>0</v>
      </c>
      <c r="E513" s="199"/>
      <c r="F513" s="199"/>
      <c r="G513" s="151">
        <f t="shared" si="165"/>
        <v>0</v>
      </c>
      <c r="H513" s="199"/>
      <c r="I513" s="199"/>
      <c r="J513" s="199"/>
      <c r="K513" s="151">
        <f t="shared" si="174"/>
        <v>0</v>
      </c>
      <c r="L513" s="199"/>
      <c r="M513" s="199"/>
      <c r="N513" s="152" t="str">
        <f t="shared" si="166"/>
        <v/>
      </c>
      <c r="O513" s="150">
        <f t="shared" si="167"/>
        <v>0</v>
      </c>
      <c r="P513" s="151">
        <f t="shared" si="168"/>
        <v>0</v>
      </c>
      <c r="Q513" s="199"/>
      <c r="R513" s="199"/>
      <c r="S513" s="151">
        <f t="shared" si="169"/>
        <v>0</v>
      </c>
      <c r="T513" s="199"/>
      <c r="U513" s="199"/>
      <c r="V513" s="199"/>
      <c r="W513" s="151">
        <f t="shared" si="160"/>
        <v>0</v>
      </c>
      <c r="X513" s="199"/>
      <c r="Y513" s="199"/>
      <c r="Z513" s="152" t="str">
        <f t="shared" si="170"/>
        <v/>
      </c>
      <c r="AA513" s="150">
        <f t="shared" si="175"/>
        <v>0</v>
      </c>
      <c r="AB513" s="151">
        <f t="shared" si="176"/>
        <v>0</v>
      </c>
      <c r="AC513" s="199"/>
      <c r="AD513" s="199"/>
      <c r="AE513" s="151">
        <f t="shared" si="177"/>
        <v>0</v>
      </c>
      <c r="AF513" s="202"/>
      <c r="AG513" s="333"/>
      <c r="AH513" s="202"/>
      <c r="AI513" s="333"/>
      <c r="AJ513" s="202"/>
      <c r="AK513" s="333"/>
      <c r="AL513" s="151">
        <f t="shared" si="178"/>
        <v>0</v>
      </c>
      <c r="AM513" s="199"/>
      <c r="AN513" s="199"/>
      <c r="AO513" s="167">
        <f t="shared" si="161"/>
        <v>0</v>
      </c>
      <c r="AP513" s="167">
        <f t="shared" si="162"/>
        <v>0</v>
      </c>
      <c r="AQ513" s="152" t="str">
        <f t="shared" si="158"/>
        <v/>
      </c>
      <c r="AR513" s="207">
        <f t="shared" si="159"/>
        <v>0</v>
      </c>
      <c r="AS513" s="167">
        <f t="shared" si="171"/>
        <v>0</v>
      </c>
      <c r="AT513" s="167">
        <f>IFERROR((AR513/SUM('4_Структура пл.соб.'!$F$4:$F$6))*100,0)</f>
        <v>0</v>
      </c>
      <c r="AU513" s="207">
        <f>IFERROR(AF513+(SUM($AC513:$AD513)/100*($AE$14/$AB$14*100))/'4_Структура пл.соб.'!$B$7*'4_Структура пл.соб.'!$B$4,0)</f>
        <v>0</v>
      </c>
      <c r="AV513" s="167">
        <f>IFERROR(AU513/'5_Розрахунок тарифів'!$H$7,0)</f>
        <v>0</v>
      </c>
      <c r="AW513" s="167">
        <f>IFERROR((AU513/SUM('4_Структура пл.соб.'!$F$4:$F$6))*100,0)</f>
        <v>0</v>
      </c>
      <c r="AX513" s="207">
        <f>IFERROR(AH513+(SUM($AC513:$AD513)/100*($AE$14/$AB$14*100))/'4_Структура пл.соб.'!$B$7*'4_Структура пл.соб.'!$B$5,0)</f>
        <v>0</v>
      </c>
      <c r="AY513" s="167">
        <f>IFERROR(AX513/'5_Розрахунок тарифів'!$L$7,0)</f>
        <v>0</v>
      </c>
      <c r="AZ513" s="167">
        <f>IFERROR((AX513/SUM('4_Структура пл.соб.'!$F$4:$F$6))*100,0)</f>
        <v>0</v>
      </c>
      <c r="BA513" s="207">
        <f>IFERROR(AJ513+(SUM($AC513:$AD513)/100*($AE$14/$AB$14*100))/'4_Структура пл.соб.'!$B$7*'4_Структура пл.соб.'!$B$6,0)</f>
        <v>0</v>
      </c>
      <c r="BB513" s="167">
        <f>IFERROR(BA513/'5_Розрахунок тарифів'!$P$7,0)</f>
        <v>0</v>
      </c>
      <c r="BC513" s="167">
        <f>IFERROR((BA513/SUM('4_Структура пл.соб.'!$F$4:$F$6))*100,0)</f>
        <v>0</v>
      </c>
      <c r="BD513" s="167">
        <f t="shared" si="172"/>
        <v>0</v>
      </c>
      <c r="BE513" s="167">
        <f t="shared" si="173"/>
        <v>0</v>
      </c>
      <c r="BF513" s="203"/>
      <c r="BG513" s="203"/>
    </row>
    <row r="514" spans="1:59" s="118" customFormat="1" x14ac:dyDescent="0.25">
      <c r="A514" s="128" t="str">
        <f>IF(ISBLANK(B514),"",COUNTA($B$11:B514))</f>
        <v/>
      </c>
      <c r="B514" s="200"/>
      <c r="C514" s="150">
        <f t="shared" si="163"/>
        <v>0</v>
      </c>
      <c r="D514" s="151">
        <f t="shared" si="164"/>
        <v>0</v>
      </c>
      <c r="E514" s="199"/>
      <c r="F514" s="199"/>
      <c r="G514" s="151">
        <f t="shared" si="165"/>
        <v>0</v>
      </c>
      <c r="H514" s="199"/>
      <c r="I514" s="199"/>
      <c r="J514" s="199"/>
      <c r="K514" s="151">
        <f t="shared" si="174"/>
        <v>0</v>
      </c>
      <c r="L514" s="199"/>
      <c r="M514" s="199"/>
      <c r="N514" s="152" t="str">
        <f t="shared" si="166"/>
        <v/>
      </c>
      <c r="O514" s="150">
        <f t="shared" si="167"/>
        <v>0</v>
      </c>
      <c r="P514" s="151">
        <f t="shared" si="168"/>
        <v>0</v>
      </c>
      <c r="Q514" s="199"/>
      <c r="R514" s="199"/>
      <c r="S514" s="151">
        <f t="shared" si="169"/>
        <v>0</v>
      </c>
      <c r="T514" s="199"/>
      <c r="U514" s="199"/>
      <c r="V514" s="199"/>
      <c r="W514" s="151">
        <f t="shared" si="160"/>
        <v>0</v>
      </c>
      <c r="X514" s="199"/>
      <c r="Y514" s="199"/>
      <c r="Z514" s="152" t="str">
        <f t="shared" si="170"/>
        <v/>
      </c>
      <c r="AA514" s="150">
        <f t="shared" si="175"/>
        <v>0</v>
      </c>
      <c r="AB514" s="151">
        <f t="shared" si="176"/>
        <v>0</v>
      </c>
      <c r="AC514" s="199"/>
      <c r="AD514" s="199"/>
      <c r="AE514" s="151">
        <f t="shared" si="177"/>
        <v>0</v>
      </c>
      <c r="AF514" s="202"/>
      <c r="AG514" s="333"/>
      <c r="AH514" s="202"/>
      <c r="AI514" s="333"/>
      <c r="AJ514" s="202"/>
      <c r="AK514" s="333"/>
      <c r="AL514" s="151">
        <f t="shared" si="178"/>
        <v>0</v>
      </c>
      <c r="AM514" s="199"/>
      <c r="AN514" s="199"/>
      <c r="AO514" s="167">
        <f t="shared" si="161"/>
        <v>0</v>
      </c>
      <c r="AP514" s="167">
        <f t="shared" si="162"/>
        <v>0</v>
      </c>
      <c r="AQ514" s="152" t="str">
        <f t="shared" si="158"/>
        <v/>
      </c>
      <c r="AR514" s="207">
        <f t="shared" si="159"/>
        <v>0</v>
      </c>
      <c r="AS514" s="167">
        <f t="shared" si="171"/>
        <v>0</v>
      </c>
      <c r="AT514" s="167">
        <f>IFERROR((AR514/SUM('4_Структура пл.соб.'!$F$4:$F$6))*100,0)</f>
        <v>0</v>
      </c>
      <c r="AU514" s="207">
        <f>IFERROR(AF514+(SUM($AC514:$AD514)/100*($AE$14/$AB$14*100))/'4_Структура пл.соб.'!$B$7*'4_Структура пл.соб.'!$B$4,0)</f>
        <v>0</v>
      </c>
      <c r="AV514" s="167">
        <f>IFERROR(AU514/'5_Розрахунок тарифів'!$H$7,0)</f>
        <v>0</v>
      </c>
      <c r="AW514" s="167">
        <f>IFERROR((AU514/SUM('4_Структура пл.соб.'!$F$4:$F$6))*100,0)</f>
        <v>0</v>
      </c>
      <c r="AX514" s="207">
        <f>IFERROR(AH514+(SUM($AC514:$AD514)/100*($AE$14/$AB$14*100))/'4_Структура пл.соб.'!$B$7*'4_Структура пл.соб.'!$B$5,0)</f>
        <v>0</v>
      </c>
      <c r="AY514" s="167">
        <f>IFERROR(AX514/'5_Розрахунок тарифів'!$L$7,0)</f>
        <v>0</v>
      </c>
      <c r="AZ514" s="167">
        <f>IFERROR((AX514/SUM('4_Структура пл.соб.'!$F$4:$F$6))*100,0)</f>
        <v>0</v>
      </c>
      <c r="BA514" s="207">
        <f>IFERROR(AJ514+(SUM($AC514:$AD514)/100*($AE$14/$AB$14*100))/'4_Структура пл.соб.'!$B$7*'4_Структура пл.соб.'!$B$6,0)</f>
        <v>0</v>
      </c>
      <c r="BB514" s="167">
        <f>IFERROR(BA514/'5_Розрахунок тарифів'!$P$7,0)</f>
        <v>0</v>
      </c>
      <c r="BC514" s="167">
        <f>IFERROR((BA514/SUM('4_Структура пл.соб.'!$F$4:$F$6))*100,0)</f>
        <v>0</v>
      </c>
      <c r="BD514" s="167">
        <f t="shared" si="172"/>
        <v>0</v>
      </c>
      <c r="BE514" s="167">
        <f t="shared" si="173"/>
        <v>0</v>
      </c>
      <c r="BF514" s="203"/>
      <c r="BG514" s="203"/>
    </row>
    <row r="515" spans="1:59" s="118" customFormat="1" x14ac:dyDescent="0.25">
      <c r="A515" s="128" t="str">
        <f>IF(ISBLANK(B515),"",COUNTA($B$11:B515))</f>
        <v/>
      </c>
      <c r="B515" s="200"/>
      <c r="C515" s="150">
        <f t="shared" si="163"/>
        <v>0</v>
      </c>
      <c r="D515" s="151">
        <f t="shared" si="164"/>
        <v>0</v>
      </c>
      <c r="E515" s="199"/>
      <c r="F515" s="199"/>
      <c r="G515" s="151">
        <f t="shared" si="165"/>
        <v>0</v>
      </c>
      <c r="H515" s="199"/>
      <c r="I515" s="199"/>
      <c r="J515" s="199"/>
      <c r="K515" s="151">
        <f t="shared" si="174"/>
        <v>0</v>
      </c>
      <c r="L515" s="199"/>
      <c r="M515" s="199"/>
      <c r="N515" s="152" t="str">
        <f t="shared" si="166"/>
        <v/>
      </c>
      <c r="O515" s="150">
        <f t="shared" si="167"/>
        <v>0</v>
      </c>
      <c r="P515" s="151">
        <f t="shared" si="168"/>
        <v>0</v>
      </c>
      <c r="Q515" s="199"/>
      <c r="R515" s="199"/>
      <c r="S515" s="151">
        <f t="shared" si="169"/>
        <v>0</v>
      </c>
      <c r="T515" s="199"/>
      <c r="U515" s="199"/>
      <c r="V515" s="199"/>
      <c r="W515" s="151">
        <f t="shared" si="160"/>
        <v>0</v>
      </c>
      <c r="X515" s="199"/>
      <c r="Y515" s="199"/>
      <c r="Z515" s="152" t="str">
        <f t="shared" si="170"/>
        <v/>
      </c>
      <c r="AA515" s="150">
        <f t="shared" si="175"/>
        <v>0</v>
      </c>
      <c r="AB515" s="151">
        <f t="shared" si="176"/>
        <v>0</v>
      </c>
      <c r="AC515" s="199"/>
      <c r="AD515" s="199"/>
      <c r="AE515" s="151">
        <f t="shared" si="177"/>
        <v>0</v>
      </c>
      <c r="AF515" s="202"/>
      <c r="AG515" s="333"/>
      <c r="AH515" s="202"/>
      <c r="AI515" s="333"/>
      <c r="AJ515" s="202"/>
      <c r="AK515" s="333"/>
      <c r="AL515" s="151">
        <f t="shared" si="178"/>
        <v>0</v>
      </c>
      <c r="AM515" s="199"/>
      <c r="AN515" s="199"/>
      <c r="AO515" s="167">
        <f t="shared" si="161"/>
        <v>0</v>
      </c>
      <c r="AP515" s="167">
        <f t="shared" si="162"/>
        <v>0</v>
      </c>
      <c r="AQ515" s="152" t="str">
        <f t="shared" si="158"/>
        <v/>
      </c>
      <c r="AR515" s="207">
        <f t="shared" si="159"/>
        <v>0</v>
      </c>
      <c r="AS515" s="167">
        <f t="shared" si="171"/>
        <v>0</v>
      </c>
      <c r="AT515" s="167">
        <f>IFERROR((AR515/SUM('4_Структура пл.соб.'!$F$4:$F$6))*100,0)</f>
        <v>0</v>
      </c>
      <c r="AU515" s="207">
        <f>IFERROR(AF515+(SUM($AC515:$AD515)/100*($AE$14/$AB$14*100))/'4_Структура пл.соб.'!$B$7*'4_Структура пл.соб.'!$B$4,0)</f>
        <v>0</v>
      </c>
      <c r="AV515" s="167">
        <f>IFERROR(AU515/'5_Розрахунок тарифів'!$H$7,0)</f>
        <v>0</v>
      </c>
      <c r="AW515" s="167">
        <f>IFERROR((AU515/SUM('4_Структура пл.соб.'!$F$4:$F$6))*100,0)</f>
        <v>0</v>
      </c>
      <c r="AX515" s="207">
        <f>IFERROR(AH515+(SUM($AC515:$AD515)/100*($AE$14/$AB$14*100))/'4_Структура пл.соб.'!$B$7*'4_Структура пл.соб.'!$B$5,0)</f>
        <v>0</v>
      </c>
      <c r="AY515" s="167">
        <f>IFERROR(AX515/'5_Розрахунок тарифів'!$L$7,0)</f>
        <v>0</v>
      </c>
      <c r="AZ515" s="167">
        <f>IFERROR((AX515/SUM('4_Структура пл.соб.'!$F$4:$F$6))*100,0)</f>
        <v>0</v>
      </c>
      <c r="BA515" s="207">
        <f>IFERROR(AJ515+(SUM($AC515:$AD515)/100*($AE$14/$AB$14*100))/'4_Структура пл.соб.'!$B$7*'4_Структура пл.соб.'!$B$6,0)</f>
        <v>0</v>
      </c>
      <c r="BB515" s="167">
        <f>IFERROR(BA515/'5_Розрахунок тарифів'!$P$7,0)</f>
        <v>0</v>
      </c>
      <c r="BC515" s="167">
        <f>IFERROR((BA515/SUM('4_Структура пл.соб.'!$F$4:$F$6))*100,0)</f>
        <v>0</v>
      </c>
      <c r="BD515" s="167">
        <f t="shared" si="172"/>
        <v>0</v>
      </c>
      <c r="BE515" s="167">
        <f t="shared" si="173"/>
        <v>0</v>
      </c>
      <c r="BF515" s="203"/>
      <c r="BG515" s="203"/>
    </row>
    <row r="516" spans="1:59" s="118" customFormat="1" x14ac:dyDescent="0.25">
      <c r="A516" s="128" t="str">
        <f>IF(ISBLANK(B516),"",COUNTA($B$11:B516))</f>
        <v/>
      </c>
      <c r="B516" s="200"/>
      <c r="C516" s="150">
        <f t="shared" si="163"/>
        <v>0</v>
      </c>
      <c r="D516" s="151">
        <f t="shared" si="164"/>
        <v>0</v>
      </c>
      <c r="E516" s="199"/>
      <c r="F516" s="199"/>
      <c r="G516" s="151">
        <f t="shared" si="165"/>
        <v>0</v>
      </c>
      <c r="H516" s="199"/>
      <c r="I516" s="199"/>
      <c r="J516" s="199"/>
      <c r="K516" s="151">
        <f t="shared" si="174"/>
        <v>0</v>
      </c>
      <c r="L516" s="199"/>
      <c r="M516" s="199"/>
      <c r="N516" s="152" t="str">
        <f t="shared" si="166"/>
        <v/>
      </c>
      <c r="O516" s="150">
        <f t="shared" si="167"/>
        <v>0</v>
      </c>
      <c r="P516" s="151">
        <f t="shared" si="168"/>
        <v>0</v>
      </c>
      <c r="Q516" s="199"/>
      <c r="R516" s="199"/>
      <c r="S516" s="151">
        <f t="shared" si="169"/>
        <v>0</v>
      </c>
      <c r="T516" s="199"/>
      <c r="U516" s="199"/>
      <c r="V516" s="199"/>
      <c r="W516" s="151">
        <f t="shared" si="160"/>
        <v>0</v>
      </c>
      <c r="X516" s="199"/>
      <c r="Y516" s="199"/>
      <c r="Z516" s="152" t="str">
        <f t="shared" si="170"/>
        <v/>
      </c>
      <c r="AA516" s="150">
        <f t="shared" si="175"/>
        <v>0</v>
      </c>
      <c r="AB516" s="151">
        <f t="shared" si="176"/>
        <v>0</v>
      </c>
      <c r="AC516" s="199"/>
      <c r="AD516" s="199"/>
      <c r="AE516" s="151">
        <f t="shared" si="177"/>
        <v>0</v>
      </c>
      <c r="AF516" s="202"/>
      <c r="AG516" s="333"/>
      <c r="AH516" s="202"/>
      <c r="AI516" s="333"/>
      <c r="AJ516" s="202"/>
      <c r="AK516" s="333"/>
      <c r="AL516" s="151">
        <f t="shared" si="178"/>
        <v>0</v>
      </c>
      <c r="AM516" s="199"/>
      <c r="AN516" s="199"/>
      <c r="AO516" s="167">
        <f t="shared" si="161"/>
        <v>0</v>
      </c>
      <c r="AP516" s="167">
        <f t="shared" si="162"/>
        <v>0</v>
      </c>
      <c r="AQ516" s="152" t="str">
        <f t="shared" si="158"/>
        <v/>
      </c>
      <c r="AR516" s="207">
        <f t="shared" si="159"/>
        <v>0</v>
      </c>
      <c r="AS516" s="167">
        <f t="shared" si="171"/>
        <v>0</v>
      </c>
      <c r="AT516" s="167">
        <f>IFERROR((AR516/SUM('4_Структура пл.соб.'!$F$4:$F$6))*100,0)</f>
        <v>0</v>
      </c>
      <c r="AU516" s="207">
        <f>IFERROR(AF516+(SUM($AC516:$AD516)/100*($AE$14/$AB$14*100))/'4_Структура пл.соб.'!$B$7*'4_Структура пл.соб.'!$B$4,0)</f>
        <v>0</v>
      </c>
      <c r="AV516" s="167">
        <f>IFERROR(AU516/'5_Розрахунок тарифів'!$H$7,0)</f>
        <v>0</v>
      </c>
      <c r="AW516" s="167">
        <f>IFERROR((AU516/SUM('4_Структура пл.соб.'!$F$4:$F$6))*100,0)</f>
        <v>0</v>
      </c>
      <c r="AX516" s="207">
        <f>IFERROR(AH516+(SUM($AC516:$AD516)/100*($AE$14/$AB$14*100))/'4_Структура пл.соб.'!$B$7*'4_Структура пл.соб.'!$B$5,0)</f>
        <v>0</v>
      </c>
      <c r="AY516" s="167">
        <f>IFERROR(AX516/'5_Розрахунок тарифів'!$L$7,0)</f>
        <v>0</v>
      </c>
      <c r="AZ516" s="167">
        <f>IFERROR((AX516/SUM('4_Структура пл.соб.'!$F$4:$F$6))*100,0)</f>
        <v>0</v>
      </c>
      <c r="BA516" s="207">
        <f>IFERROR(AJ516+(SUM($AC516:$AD516)/100*($AE$14/$AB$14*100))/'4_Структура пл.соб.'!$B$7*'4_Структура пл.соб.'!$B$6,0)</f>
        <v>0</v>
      </c>
      <c r="BB516" s="167">
        <f>IFERROR(BA516/'5_Розрахунок тарифів'!$P$7,0)</f>
        <v>0</v>
      </c>
      <c r="BC516" s="167">
        <f>IFERROR((BA516/SUM('4_Структура пл.соб.'!$F$4:$F$6))*100,0)</f>
        <v>0</v>
      </c>
      <c r="BD516" s="167">
        <f t="shared" si="172"/>
        <v>0</v>
      </c>
      <c r="BE516" s="167">
        <f t="shared" si="173"/>
        <v>0</v>
      </c>
      <c r="BF516" s="203"/>
      <c r="BG516" s="203"/>
    </row>
    <row r="517" spans="1:59" s="118" customFormat="1" x14ac:dyDescent="0.25">
      <c r="A517" s="128" t="str">
        <f>IF(ISBLANK(B517),"",COUNTA($B$11:B517))</f>
        <v/>
      </c>
      <c r="B517" s="200"/>
      <c r="C517" s="150">
        <f t="shared" si="163"/>
        <v>0</v>
      </c>
      <c r="D517" s="151">
        <f t="shared" si="164"/>
        <v>0</v>
      </c>
      <c r="E517" s="199"/>
      <c r="F517" s="199"/>
      <c r="G517" s="151">
        <f t="shared" si="165"/>
        <v>0</v>
      </c>
      <c r="H517" s="199"/>
      <c r="I517" s="199"/>
      <c r="J517" s="199"/>
      <c r="K517" s="151">
        <f t="shared" si="174"/>
        <v>0</v>
      </c>
      <c r="L517" s="199"/>
      <c r="M517" s="199"/>
      <c r="N517" s="152" t="str">
        <f t="shared" si="166"/>
        <v/>
      </c>
      <c r="O517" s="150">
        <f t="shared" si="167"/>
        <v>0</v>
      </c>
      <c r="P517" s="151">
        <f t="shared" si="168"/>
        <v>0</v>
      </c>
      <c r="Q517" s="199"/>
      <c r="R517" s="199"/>
      <c r="S517" s="151">
        <f t="shared" si="169"/>
        <v>0</v>
      </c>
      <c r="T517" s="199"/>
      <c r="U517" s="199"/>
      <c r="V517" s="199"/>
      <c r="W517" s="151">
        <f t="shared" si="160"/>
        <v>0</v>
      </c>
      <c r="X517" s="199"/>
      <c r="Y517" s="199"/>
      <c r="Z517" s="152" t="str">
        <f t="shared" si="170"/>
        <v/>
      </c>
      <c r="AA517" s="150">
        <f t="shared" si="175"/>
        <v>0</v>
      </c>
      <c r="AB517" s="151">
        <f t="shared" si="176"/>
        <v>0</v>
      </c>
      <c r="AC517" s="199"/>
      <c r="AD517" s="199"/>
      <c r="AE517" s="151">
        <f t="shared" si="177"/>
        <v>0</v>
      </c>
      <c r="AF517" s="202"/>
      <c r="AG517" s="333"/>
      <c r="AH517" s="202"/>
      <c r="AI517" s="333"/>
      <c r="AJ517" s="202"/>
      <c r="AK517" s="333"/>
      <c r="AL517" s="151">
        <f t="shared" si="178"/>
        <v>0</v>
      </c>
      <c r="AM517" s="199"/>
      <c r="AN517" s="199"/>
      <c r="AO517" s="167">
        <f t="shared" si="161"/>
        <v>0</v>
      </c>
      <c r="AP517" s="167">
        <f t="shared" si="162"/>
        <v>0</v>
      </c>
      <c r="AQ517" s="152" t="str">
        <f t="shared" si="158"/>
        <v/>
      </c>
      <c r="AR517" s="207">
        <f t="shared" si="159"/>
        <v>0</v>
      </c>
      <c r="AS517" s="167">
        <f t="shared" si="171"/>
        <v>0</v>
      </c>
      <c r="AT517" s="167">
        <f>IFERROR((AR517/SUM('4_Структура пл.соб.'!$F$4:$F$6))*100,0)</f>
        <v>0</v>
      </c>
      <c r="AU517" s="207">
        <f>IFERROR(AF517+(SUM($AC517:$AD517)/100*($AE$14/$AB$14*100))/'4_Структура пл.соб.'!$B$7*'4_Структура пл.соб.'!$B$4,0)</f>
        <v>0</v>
      </c>
      <c r="AV517" s="167">
        <f>IFERROR(AU517/'5_Розрахунок тарифів'!$H$7,0)</f>
        <v>0</v>
      </c>
      <c r="AW517" s="167">
        <f>IFERROR((AU517/SUM('4_Структура пл.соб.'!$F$4:$F$6))*100,0)</f>
        <v>0</v>
      </c>
      <c r="AX517" s="207">
        <f>IFERROR(AH517+(SUM($AC517:$AD517)/100*($AE$14/$AB$14*100))/'4_Структура пл.соб.'!$B$7*'4_Структура пл.соб.'!$B$5,0)</f>
        <v>0</v>
      </c>
      <c r="AY517" s="167">
        <f>IFERROR(AX517/'5_Розрахунок тарифів'!$L$7,0)</f>
        <v>0</v>
      </c>
      <c r="AZ517" s="167">
        <f>IFERROR((AX517/SUM('4_Структура пл.соб.'!$F$4:$F$6))*100,0)</f>
        <v>0</v>
      </c>
      <c r="BA517" s="207">
        <f>IFERROR(AJ517+(SUM($AC517:$AD517)/100*($AE$14/$AB$14*100))/'4_Структура пл.соб.'!$B$7*'4_Структура пл.соб.'!$B$6,0)</f>
        <v>0</v>
      </c>
      <c r="BB517" s="167">
        <f>IFERROR(BA517/'5_Розрахунок тарифів'!$P$7,0)</f>
        <v>0</v>
      </c>
      <c r="BC517" s="167">
        <f>IFERROR((BA517/SUM('4_Структура пл.соб.'!$F$4:$F$6))*100,0)</f>
        <v>0</v>
      </c>
      <c r="BD517" s="167">
        <f t="shared" si="172"/>
        <v>0</v>
      </c>
      <c r="BE517" s="167">
        <f t="shared" si="173"/>
        <v>0</v>
      </c>
      <c r="BF517" s="203"/>
      <c r="BG517" s="203"/>
    </row>
    <row r="518" spans="1:59" s="118" customFormat="1" x14ac:dyDescent="0.25">
      <c r="A518" s="128" t="str">
        <f>IF(ISBLANK(B518),"",COUNTA($B$11:B518))</f>
        <v/>
      </c>
      <c r="B518" s="200"/>
      <c r="C518" s="150">
        <f t="shared" si="163"/>
        <v>0</v>
      </c>
      <c r="D518" s="151">
        <f t="shared" si="164"/>
        <v>0</v>
      </c>
      <c r="E518" s="199"/>
      <c r="F518" s="199"/>
      <c r="G518" s="151">
        <f t="shared" si="165"/>
        <v>0</v>
      </c>
      <c r="H518" s="199"/>
      <c r="I518" s="199"/>
      <c r="J518" s="199"/>
      <c r="K518" s="151">
        <f t="shared" si="174"/>
        <v>0</v>
      </c>
      <c r="L518" s="199"/>
      <c r="M518" s="199"/>
      <c r="N518" s="152" t="str">
        <f t="shared" si="166"/>
        <v/>
      </c>
      <c r="O518" s="150">
        <f t="shared" si="167"/>
        <v>0</v>
      </c>
      <c r="P518" s="151">
        <f t="shared" si="168"/>
        <v>0</v>
      </c>
      <c r="Q518" s="199"/>
      <c r="R518" s="199"/>
      <c r="S518" s="151">
        <f t="shared" si="169"/>
        <v>0</v>
      </c>
      <c r="T518" s="199"/>
      <c r="U518" s="199"/>
      <c r="V518" s="199"/>
      <c r="W518" s="151">
        <f t="shared" si="160"/>
        <v>0</v>
      </c>
      <c r="X518" s="199"/>
      <c r="Y518" s="199"/>
      <c r="Z518" s="152" t="str">
        <f t="shared" si="170"/>
        <v/>
      </c>
      <c r="AA518" s="150">
        <f t="shared" si="175"/>
        <v>0</v>
      </c>
      <c r="AB518" s="151">
        <f t="shared" si="176"/>
        <v>0</v>
      </c>
      <c r="AC518" s="199"/>
      <c r="AD518" s="199"/>
      <c r="AE518" s="151">
        <f t="shared" si="177"/>
        <v>0</v>
      </c>
      <c r="AF518" s="202"/>
      <c r="AG518" s="333"/>
      <c r="AH518" s="202"/>
      <c r="AI518" s="333"/>
      <c r="AJ518" s="202"/>
      <c r="AK518" s="333"/>
      <c r="AL518" s="151">
        <f t="shared" si="178"/>
        <v>0</v>
      </c>
      <c r="AM518" s="199"/>
      <c r="AN518" s="199"/>
      <c r="AO518" s="167">
        <f t="shared" si="161"/>
        <v>0</v>
      </c>
      <c r="AP518" s="167">
        <f t="shared" si="162"/>
        <v>0</v>
      </c>
      <c r="AQ518" s="152" t="str">
        <f t="shared" si="158"/>
        <v/>
      </c>
      <c r="AR518" s="207">
        <f t="shared" si="159"/>
        <v>0</v>
      </c>
      <c r="AS518" s="167">
        <f t="shared" si="171"/>
        <v>0</v>
      </c>
      <c r="AT518" s="167">
        <f>IFERROR((AR518/SUM('4_Структура пл.соб.'!$F$4:$F$6))*100,0)</f>
        <v>0</v>
      </c>
      <c r="AU518" s="207">
        <f>IFERROR(AF518+(SUM($AC518:$AD518)/100*($AE$14/$AB$14*100))/'4_Структура пл.соб.'!$B$7*'4_Структура пл.соб.'!$B$4,0)</f>
        <v>0</v>
      </c>
      <c r="AV518" s="167">
        <f>IFERROR(AU518/'5_Розрахунок тарифів'!$H$7,0)</f>
        <v>0</v>
      </c>
      <c r="AW518" s="167">
        <f>IFERROR((AU518/SUM('4_Структура пл.соб.'!$F$4:$F$6))*100,0)</f>
        <v>0</v>
      </c>
      <c r="AX518" s="207">
        <f>IFERROR(AH518+(SUM($AC518:$AD518)/100*($AE$14/$AB$14*100))/'4_Структура пл.соб.'!$B$7*'4_Структура пл.соб.'!$B$5,0)</f>
        <v>0</v>
      </c>
      <c r="AY518" s="167">
        <f>IFERROR(AX518/'5_Розрахунок тарифів'!$L$7,0)</f>
        <v>0</v>
      </c>
      <c r="AZ518" s="167">
        <f>IFERROR((AX518/SUM('4_Структура пл.соб.'!$F$4:$F$6))*100,0)</f>
        <v>0</v>
      </c>
      <c r="BA518" s="207">
        <f>IFERROR(AJ518+(SUM($AC518:$AD518)/100*($AE$14/$AB$14*100))/'4_Структура пл.соб.'!$B$7*'4_Структура пл.соб.'!$B$6,0)</f>
        <v>0</v>
      </c>
      <c r="BB518" s="167">
        <f>IFERROR(BA518/'5_Розрахунок тарифів'!$P$7,0)</f>
        <v>0</v>
      </c>
      <c r="BC518" s="167">
        <f>IFERROR((BA518/SUM('4_Структура пл.соб.'!$F$4:$F$6))*100,0)</f>
        <v>0</v>
      </c>
      <c r="BD518" s="167">
        <f t="shared" si="172"/>
        <v>0</v>
      </c>
      <c r="BE518" s="167">
        <f t="shared" si="173"/>
        <v>0</v>
      </c>
      <c r="BF518" s="203"/>
      <c r="BG518" s="203"/>
    </row>
    <row r="519" spans="1:59" s="118" customFormat="1" x14ac:dyDescent="0.25">
      <c r="A519" s="128" t="str">
        <f>IF(ISBLANK(B519),"",COUNTA($B$11:B519))</f>
        <v/>
      </c>
      <c r="B519" s="200"/>
      <c r="C519" s="150">
        <f t="shared" si="163"/>
        <v>0</v>
      </c>
      <c r="D519" s="151">
        <f t="shared" si="164"/>
        <v>0</v>
      </c>
      <c r="E519" s="199"/>
      <c r="F519" s="199"/>
      <c r="G519" s="151">
        <f t="shared" si="165"/>
        <v>0</v>
      </c>
      <c r="H519" s="199"/>
      <c r="I519" s="199"/>
      <c r="J519" s="199"/>
      <c r="K519" s="151">
        <f t="shared" si="174"/>
        <v>0</v>
      </c>
      <c r="L519" s="199"/>
      <c r="M519" s="199"/>
      <c r="N519" s="152" t="str">
        <f t="shared" si="166"/>
        <v/>
      </c>
      <c r="O519" s="150">
        <f t="shared" si="167"/>
        <v>0</v>
      </c>
      <c r="P519" s="151">
        <f t="shared" si="168"/>
        <v>0</v>
      </c>
      <c r="Q519" s="199"/>
      <c r="R519" s="199"/>
      <c r="S519" s="151">
        <f t="shared" si="169"/>
        <v>0</v>
      </c>
      <c r="T519" s="199"/>
      <c r="U519" s="199"/>
      <c r="V519" s="199"/>
      <c r="W519" s="151">
        <f t="shared" si="160"/>
        <v>0</v>
      </c>
      <c r="X519" s="199"/>
      <c r="Y519" s="199"/>
      <c r="Z519" s="152" t="str">
        <f t="shared" si="170"/>
        <v/>
      </c>
      <c r="AA519" s="150">
        <f t="shared" si="175"/>
        <v>0</v>
      </c>
      <c r="AB519" s="151">
        <f t="shared" si="176"/>
        <v>0</v>
      </c>
      <c r="AC519" s="199"/>
      <c r="AD519" s="199"/>
      <c r="AE519" s="151">
        <f t="shared" si="177"/>
        <v>0</v>
      </c>
      <c r="AF519" s="202"/>
      <c r="AG519" s="333"/>
      <c r="AH519" s="202"/>
      <c r="AI519" s="333"/>
      <c r="AJ519" s="202"/>
      <c r="AK519" s="333"/>
      <c r="AL519" s="151">
        <f t="shared" si="178"/>
        <v>0</v>
      </c>
      <c r="AM519" s="199"/>
      <c r="AN519" s="199"/>
      <c r="AO519" s="167">
        <f t="shared" si="161"/>
        <v>0</v>
      </c>
      <c r="AP519" s="167">
        <f t="shared" si="162"/>
        <v>0</v>
      </c>
      <c r="AQ519" s="152" t="str">
        <f t="shared" si="158"/>
        <v/>
      </c>
      <c r="AR519" s="207">
        <f t="shared" si="159"/>
        <v>0</v>
      </c>
      <c r="AS519" s="167">
        <f t="shared" si="171"/>
        <v>0</v>
      </c>
      <c r="AT519" s="167">
        <f>IFERROR((AR519/SUM('4_Структура пл.соб.'!$F$4:$F$6))*100,0)</f>
        <v>0</v>
      </c>
      <c r="AU519" s="207">
        <f>IFERROR(AF519+(SUM($AC519:$AD519)/100*($AE$14/$AB$14*100))/'4_Структура пл.соб.'!$B$7*'4_Структура пл.соб.'!$B$4,0)</f>
        <v>0</v>
      </c>
      <c r="AV519" s="167">
        <f>IFERROR(AU519/'5_Розрахунок тарифів'!$H$7,0)</f>
        <v>0</v>
      </c>
      <c r="AW519" s="167">
        <f>IFERROR((AU519/SUM('4_Структура пл.соб.'!$F$4:$F$6))*100,0)</f>
        <v>0</v>
      </c>
      <c r="AX519" s="207">
        <f>IFERROR(AH519+(SUM($AC519:$AD519)/100*($AE$14/$AB$14*100))/'4_Структура пл.соб.'!$B$7*'4_Структура пл.соб.'!$B$5,0)</f>
        <v>0</v>
      </c>
      <c r="AY519" s="167">
        <f>IFERROR(AX519/'5_Розрахунок тарифів'!$L$7,0)</f>
        <v>0</v>
      </c>
      <c r="AZ519" s="167">
        <f>IFERROR((AX519/SUM('4_Структура пл.соб.'!$F$4:$F$6))*100,0)</f>
        <v>0</v>
      </c>
      <c r="BA519" s="207">
        <f>IFERROR(AJ519+(SUM($AC519:$AD519)/100*($AE$14/$AB$14*100))/'4_Структура пл.соб.'!$B$7*'4_Структура пл.соб.'!$B$6,0)</f>
        <v>0</v>
      </c>
      <c r="BB519" s="167">
        <f>IFERROR(BA519/'5_Розрахунок тарифів'!$P$7,0)</f>
        <v>0</v>
      </c>
      <c r="BC519" s="167">
        <f>IFERROR((BA519/SUM('4_Структура пл.соб.'!$F$4:$F$6))*100,0)</f>
        <v>0</v>
      </c>
      <c r="BD519" s="167">
        <f t="shared" si="172"/>
        <v>0</v>
      </c>
      <c r="BE519" s="167">
        <f t="shared" si="173"/>
        <v>0</v>
      </c>
      <c r="BF519" s="203"/>
      <c r="BG519" s="203"/>
    </row>
    <row r="520" spans="1:59" s="118" customFormat="1" x14ac:dyDescent="0.25">
      <c r="A520" s="128" t="str">
        <f>IF(ISBLANK(B520),"",COUNTA($B$11:B520))</f>
        <v/>
      </c>
      <c r="B520" s="200"/>
      <c r="C520" s="150">
        <f t="shared" si="163"/>
        <v>0</v>
      </c>
      <c r="D520" s="151">
        <f t="shared" si="164"/>
        <v>0</v>
      </c>
      <c r="E520" s="199"/>
      <c r="F520" s="199"/>
      <c r="G520" s="151">
        <f t="shared" si="165"/>
        <v>0</v>
      </c>
      <c r="H520" s="199"/>
      <c r="I520" s="199"/>
      <c r="J520" s="199"/>
      <c r="K520" s="151">
        <f t="shared" si="174"/>
        <v>0</v>
      </c>
      <c r="L520" s="199"/>
      <c r="M520" s="199"/>
      <c r="N520" s="152" t="str">
        <f t="shared" si="166"/>
        <v/>
      </c>
      <c r="O520" s="150">
        <f t="shared" si="167"/>
        <v>0</v>
      </c>
      <c r="P520" s="151">
        <f t="shared" si="168"/>
        <v>0</v>
      </c>
      <c r="Q520" s="199"/>
      <c r="R520" s="199"/>
      <c r="S520" s="151">
        <f t="shared" si="169"/>
        <v>0</v>
      </c>
      <c r="T520" s="199"/>
      <c r="U520" s="199"/>
      <c r="V520" s="199"/>
      <c r="W520" s="151">
        <f t="shared" si="160"/>
        <v>0</v>
      </c>
      <c r="X520" s="199"/>
      <c r="Y520" s="199"/>
      <c r="Z520" s="152" t="str">
        <f t="shared" si="170"/>
        <v/>
      </c>
      <c r="AA520" s="150">
        <f t="shared" si="175"/>
        <v>0</v>
      </c>
      <c r="AB520" s="151">
        <f t="shared" si="176"/>
        <v>0</v>
      </c>
      <c r="AC520" s="199"/>
      <c r="AD520" s="199"/>
      <c r="AE520" s="151">
        <f t="shared" si="177"/>
        <v>0</v>
      </c>
      <c r="AF520" s="202"/>
      <c r="AG520" s="333"/>
      <c r="AH520" s="202"/>
      <c r="AI520" s="333"/>
      <c r="AJ520" s="202"/>
      <c r="AK520" s="333"/>
      <c r="AL520" s="151">
        <f t="shared" si="178"/>
        <v>0</v>
      </c>
      <c r="AM520" s="199"/>
      <c r="AN520" s="199"/>
      <c r="AO520" s="167">
        <f t="shared" si="161"/>
        <v>0</v>
      </c>
      <c r="AP520" s="167">
        <f t="shared" si="162"/>
        <v>0</v>
      </c>
      <c r="AQ520" s="152" t="str">
        <f t="shared" si="158"/>
        <v/>
      </c>
      <c r="AR520" s="207">
        <f t="shared" si="159"/>
        <v>0</v>
      </c>
      <c r="AS520" s="167">
        <f t="shared" si="171"/>
        <v>0</v>
      </c>
      <c r="AT520" s="167">
        <f>IFERROR((AR520/SUM('4_Структура пл.соб.'!$F$4:$F$6))*100,0)</f>
        <v>0</v>
      </c>
      <c r="AU520" s="207">
        <f>IFERROR(AF520+(SUM($AC520:$AD520)/100*($AE$14/$AB$14*100))/'4_Структура пл.соб.'!$B$7*'4_Структура пл.соб.'!$B$4,0)</f>
        <v>0</v>
      </c>
      <c r="AV520" s="167">
        <f>IFERROR(AU520/'5_Розрахунок тарифів'!$H$7,0)</f>
        <v>0</v>
      </c>
      <c r="AW520" s="167">
        <f>IFERROR((AU520/SUM('4_Структура пл.соб.'!$F$4:$F$6))*100,0)</f>
        <v>0</v>
      </c>
      <c r="AX520" s="207">
        <f>IFERROR(AH520+(SUM($AC520:$AD520)/100*($AE$14/$AB$14*100))/'4_Структура пл.соб.'!$B$7*'4_Структура пл.соб.'!$B$5,0)</f>
        <v>0</v>
      </c>
      <c r="AY520" s="167">
        <f>IFERROR(AX520/'5_Розрахунок тарифів'!$L$7,0)</f>
        <v>0</v>
      </c>
      <c r="AZ520" s="167">
        <f>IFERROR((AX520/SUM('4_Структура пл.соб.'!$F$4:$F$6))*100,0)</f>
        <v>0</v>
      </c>
      <c r="BA520" s="207">
        <f>IFERROR(AJ520+(SUM($AC520:$AD520)/100*($AE$14/$AB$14*100))/'4_Структура пл.соб.'!$B$7*'4_Структура пл.соб.'!$B$6,0)</f>
        <v>0</v>
      </c>
      <c r="BB520" s="167">
        <f>IFERROR(BA520/'5_Розрахунок тарифів'!$P$7,0)</f>
        <v>0</v>
      </c>
      <c r="BC520" s="167">
        <f>IFERROR((BA520/SUM('4_Структура пл.соб.'!$F$4:$F$6))*100,0)</f>
        <v>0</v>
      </c>
      <c r="BD520" s="167">
        <f t="shared" si="172"/>
        <v>0</v>
      </c>
      <c r="BE520" s="167">
        <f t="shared" si="173"/>
        <v>0</v>
      </c>
      <c r="BF520" s="203"/>
      <c r="BG520" s="203"/>
    </row>
    <row r="521" spans="1:59" s="118" customFormat="1" x14ac:dyDescent="0.25">
      <c r="A521" s="128" t="str">
        <f>IF(ISBLANK(B521),"",COUNTA($B$11:B521))</f>
        <v/>
      </c>
      <c r="B521" s="200"/>
      <c r="C521" s="150">
        <f t="shared" si="163"/>
        <v>0</v>
      </c>
      <c r="D521" s="151">
        <f t="shared" si="164"/>
        <v>0</v>
      </c>
      <c r="E521" s="199"/>
      <c r="F521" s="199"/>
      <c r="G521" s="151">
        <f t="shared" si="165"/>
        <v>0</v>
      </c>
      <c r="H521" s="199"/>
      <c r="I521" s="199"/>
      <c r="J521" s="199"/>
      <c r="K521" s="151">
        <f t="shared" si="174"/>
        <v>0</v>
      </c>
      <c r="L521" s="199"/>
      <c r="M521" s="199"/>
      <c r="N521" s="152" t="str">
        <f t="shared" si="166"/>
        <v/>
      </c>
      <c r="O521" s="150">
        <f t="shared" si="167"/>
        <v>0</v>
      </c>
      <c r="P521" s="151">
        <f t="shared" si="168"/>
        <v>0</v>
      </c>
      <c r="Q521" s="199"/>
      <c r="R521" s="199"/>
      <c r="S521" s="151">
        <f t="shared" si="169"/>
        <v>0</v>
      </c>
      <c r="T521" s="199"/>
      <c r="U521" s="199"/>
      <c r="V521" s="199"/>
      <c r="W521" s="151">
        <f t="shared" si="160"/>
        <v>0</v>
      </c>
      <c r="X521" s="199"/>
      <c r="Y521" s="199"/>
      <c r="Z521" s="152" t="str">
        <f t="shared" si="170"/>
        <v/>
      </c>
      <c r="AA521" s="150">
        <f t="shared" si="175"/>
        <v>0</v>
      </c>
      <c r="AB521" s="151">
        <f t="shared" si="176"/>
        <v>0</v>
      </c>
      <c r="AC521" s="199"/>
      <c r="AD521" s="199"/>
      <c r="AE521" s="151">
        <f t="shared" si="177"/>
        <v>0</v>
      </c>
      <c r="AF521" s="202"/>
      <c r="AG521" s="333"/>
      <c r="AH521" s="202"/>
      <c r="AI521" s="333"/>
      <c r="AJ521" s="202"/>
      <c r="AK521" s="333"/>
      <c r="AL521" s="151">
        <f t="shared" si="178"/>
        <v>0</v>
      </c>
      <c r="AM521" s="199"/>
      <c r="AN521" s="199"/>
      <c r="AO521" s="167">
        <f t="shared" si="161"/>
        <v>0</v>
      </c>
      <c r="AP521" s="167">
        <f t="shared" si="162"/>
        <v>0</v>
      </c>
      <c r="AQ521" s="152" t="str">
        <f t="shared" si="158"/>
        <v/>
      </c>
      <c r="AR521" s="207">
        <f t="shared" si="159"/>
        <v>0</v>
      </c>
      <c r="AS521" s="167">
        <f t="shared" si="171"/>
        <v>0</v>
      </c>
      <c r="AT521" s="167">
        <f>IFERROR((AR521/SUM('4_Структура пл.соб.'!$F$4:$F$6))*100,0)</f>
        <v>0</v>
      </c>
      <c r="AU521" s="207">
        <f>IFERROR(AF521+(SUM($AC521:$AD521)/100*($AE$14/$AB$14*100))/'4_Структура пл.соб.'!$B$7*'4_Структура пл.соб.'!$B$4,0)</f>
        <v>0</v>
      </c>
      <c r="AV521" s="167">
        <f>IFERROR(AU521/'5_Розрахунок тарифів'!$H$7,0)</f>
        <v>0</v>
      </c>
      <c r="AW521" s="167">
        <f>IFERROR((AU521/SUM('4_Структура пл.соб.'!$F$4:$F$6))*100,0)</f>
        <v>0</v>
      </c>
      <c r="AX521" s="207">
        <f>IFERROR(AH521+(SUM($AC521:$AD521)/100*($AE$14/$AB$14*100))/'4_Структура пл.соб.'!$B$7*'4_Структура пл.соб.'!$B$5,0)</f>
        <v>0</v>
      </c>
      <c r="AY521" s="167">
        <f>IFERROR(AX521/'5_Розрахунок тарифів'!$L$7,0)</f>
        <v>0</v>
      </c>
      <c r="AZ521" s="167">
        <f>IFERROR((AX521/SUM('4_Структура пл.соб.'!$F$4:$F$6))*100,0)</f>
        <v>0</v>
      </c>
      <c r="BA521" s="207">
        <f>IFERROR(AJ521+(SUM($AC521:$AD521)/100*($AE$14/$AB$14*100))/'4_Структура пл.соб.'!$B$7*'4_Структура пл.соб.'!$B$6,0)</f>
        <v>0</v>
      </c>
      <c r="BB521" s="167">
        <f>IFERROR(BA521/'5_Розрахунок тарифів'!$P$7,0)</f>
        <v>0</v>
      </c>
      <c r="BC521" s="167">
        <f>IFERROR((BA521/SUM('4_Структура пл.соб.'!$F$4:$F$6))*100,0)</f>
        <v>0</v>
      </c>
      <c r="BD521" s="167">
        <f t="shared" si="172"/>
        <v>0</v>
      </c>
      <c r="BE521" s="167">
        <f t="shared" si="173"/>
        <v>0</v>
      </c>
      <c r="BF521" s="203"/>
      <c r="BG521" s="203"/>
    </row>
    <row r="522" spans="1:59" s="118" customFormat="1" x14ac:dyDescent="0.25">
      <c r="A522" s="128" t="str">
        <f>IF(ISBLANK(B522),"",COUNTA($B$11:B522))</f>
        <v/>
      </c>
      <c r="B522" s="200"/>
      <c r="C522" s="150">
        <f t="shared" si="163"/>
        <v>0</v>
      </c>
      <c r="D522" s="151">
        <f t="shared" si="164"/>
        <v>0</v>
      </c>
      <c r="E522" s="199"/>
      <c r="F522" s="199"/>
      <c r="G522" s="151">
        <f t="shared" si="165"/>
        <v>0</v>
      </c>
      <c r="H522" s="199"/>
      <c r="I522" s="199"/>
      <c r="J522" s="199"/>
      <c r="K522" s="151">
        <f t="shared" si="174"/>
        <v>0</v>
      </c>
      <c r="L522" s="199"/>
      <c r="M522" s="199"/>
      <c r="N522" s="152" t="str">
        <f t="shared" si="166"/>
        <v/>
      </c>
      <c r="O522" s="150">
        <f t="shared" si="167"/>
        <v>0</v>
      </c>
      <c r="P522" s="151">
        <f t="shared" si="168"/>
        <v>0</v>
      </c>
      <c r="Q522" s="199"/>
      <c r="R522" s="199"/>
      <c r="S522" s="151">
        <f t="shared" si="169"/>
        <v>0</v>
      </c>
      <c r="T522" s="199"/>
      <c r="U522" s="199"/>
      <c r="V522" s="199"/>
      <c r="W522" s="151">
        <f t="shared" si="160"/>
        <v>0</v>
      </c>
      <c r="X522" s="199"/>
      <c r="Y522" s="199"/>
      <c r="Z522" s="152" t="str">
        <f t="shared" si="170"/>
        <v/>
      </c>
      <c r="AA522" s="150">
        <f t="shared" si="175"/>
        <v>0</v>
      </c>
      <c r="AB522" s="151">
        <f t="shared" si="176"/>
        <v>0</v>
      </c>
      <c r="AC522" s="199"/>
      <c r="AD522" s="199"/>
      <c r="AE522" s="151">
        <f t="shared" si="177"/>
        <v>0</v>
      </c>
      <c r="AF522" s="202"/>
      <c r="AG522" s="333"/>
      <c r="AH522" s="202"/>
      <c r="AI522" s="333"/>
      <c r="AJ522" s="202"/>
      <c r="AK522" s="333"/>
      <c r="AL522" s="151">
        <f t="shared" si="178"/>
        <v>0</v>
      </c>
      <c r="AM522" s="199"/>
      <c r="AN522" s="199"/>
      <c r="AO522" s="167">
        <f t="shared" si="161"/>
        <v>0</v>
      </c>
      <c r="AP522" s="167">
        <f t="shared" si="162"/>
        <v>0</v>
      </c>
      <c r="AQ522" s="152" t="str">
        <f t="shared" si="158"/>
        <v/>
      </c>
      <c r="AR522" s="207">
        <f t="shared" si="159"/>
        <v>0</v>
      </c>
      <c r="AS522" s="167">
        <f t="shared" si="171"/>
        <v>0</v>
      </c>
      <c r="AT522" s="167">
        <f>IFERROR((AR522/SUM('4_Структура пл.соб.'!$F$4:$F$6))*100,0)</f>
        <v>0</v>
      </c>
      <c r="AU522" s="207">
        <f>IFERROR(AF522+(SUM($AC522:$AD522)/100*($AE$14/$AB$14*100))/'4_Структура пл.соб.'!$B$7*'4_Структура пл.соб.'!$B$4,0)</f>
        <v>0</v>
      </c>
      <c r="AV522" s="167">
        <f>IFERROR(AU522/'5_Розрахунок тарифів'!$H$7,0)</f>
        <v>0</v>
      </c>
      <c r="AW522" s="167">
        <f>IFERROR((AU522/SUM('4_Структура пл.соб.'!$F$4:$F$6))*100,0)</f>
        <v>0</v>
      </c>
      <c r="AX522" s="207">
        <f>IFERROR(AH522+(SUM($AC522:$AD522)/100*($AE$14/$AB$14*100))/'4_Структура пл.соб.'!$B$7*'4_Структура пл.соб.'!$B$5,0)</f>
        <v>0</v>
      </c>
      <c r="AY522" s="167">
        <f>IFERROR(AX522/'5_Розрахунок тарифів'!$L$7,0)</f>
        <v>0</v>
      </c>
      <c r="AZ522" s="167">
        <f>IFERROR((AX522/SUM('4_Структура пл.соб.'!$F$4:$F$6))*100,0)</f>
        <v>0</v>
      </c>
      <c r="BA522" s="207">
        <f>IFERROR(AJ522+(SUM($AC522:$AD522)/100*($AE$14/$AB$14*100))/'4_Структура пл.соб.'!$B$7*'4_Структура пл.соб.'!$B$6,0)</f>
        <v>0</v>
      </c>
      <c r="BB522" s="167">
        <f>IFERROR(BA522/'5_Розрахунок тарифів'!$P$7,0)</f>
        <v>0</v>
      </c>
      <c r="BC522" s="167">
        <f>IFERROR((BA522/SUM('4_Структура пл.соб.'!$F$4:$F$6))*100,0)</f>
        <v>0</v>
      </c>
      <c r="BD522" s="167">
        <f t="shared" si="172"/>
        <v>0</v>
      </c>
      <c r="BE522" s="167">
        <f t="shared" si="173"/>
        <v>0</v>
      </c>
      <c r="BF522" s="203"/>
      <c r="BG522" s="203"/>
    </row>
    <row r="523" spans="1:59" s="118" customFormat="1" x14ac:dyDescent="0.25">
      <c r="A523" s="128" t="str">
        <f>IF(ISBLANK(B523),"",COUNTA($B$11:B523))</f>
        <v/>
      </c>
      <c r="B523" s="200"/>
      <c r="C523" s="150">
        <f t="shared" si="163"/>
        <v>0</v>
      </c>
      <c r="D523" s="151">
        <f t="shared" si="164"/>
        <v>0</v>
      </c>
      <c r="E523" s="199"/>
      <c r="F523" s="199"/>
      <c r="G523" s="151">
        <f t="shared" si="165"/>
        <v>0</v>
      </c>
      <c r="H523" s="199"/>
      <c r="I523" s="199"/>
      <c r="J523" s="199"/>
      <c r="K523" s="151">
        <f t="shared" si="174"/>
        <v>0</v>
      </c>
      <c r="L523" s="199"/>
      <c r="M523" s="199"/>
      <c r="N523" s="152" t="str">
        <f t="shared" si="166"/>
        <v/>
      </c>
      <c r="O523" s="150">
        <f t="shared" si="167"/>
        <v>0</v>
      </c>
      <c r="P523" s="151">
        <f t="shared" si="168"/>
        <v>0</v>
      </c>
      <c r="Q523" s="199"/>
      <c r="R523" s="199"/>
      <c r="S523" s="151">
        <f t="shared" si="169"/>
        <v>0</v>
      </c>
      <c r="T523" s="199"/>
      <c r="U523" s="199"/>
      <c r="V523" s="199"/>
      <c r="W523" s="151">
        <f t="shared" si="160"/>
        <v>0</v>
      </c>
      <c r="X523" s="199"/>
      <c r="Y523" s="199"/>
      <c r="Z523" s="152" t="str">
        <f t="shared" si="170"/>
        <v/>
      </c>
      <c r="AA523" s="150">
        <f t="shared" si="175"/>
        <v>0</v>
      </c>
      <c r="AB523" s="151">
        <f t="shared" si="176"/>
        <v>0</v>
      </c>
      <c r="AC523" s="199"/>
      <c r="AD523" s="199"/>
      <c r="AE523" s="151">
        <f t="shared" si="177"/>
        <v>0</v>
      </c>
      <c r="AF523" s="202"/>
      <c r="AG523" s="333"/>
      <c r="AH523" s="202"/>
      <c r="AI523" s="333"/>
      <c r="AJ523" s="202"/>
      <c r="AK523" s="333"/>
      <c r="AL523" s="151">
        <f t="shared" si="178"/>
        <v>0</v>
      </c>
      <c r="AM523" s="199"/>
      <c r="AN523" s="199"/>
      <c r="AO523" s="167">
        <f t="shared" si="161"/>
        <v>0</v>
      </c>
      <c r="AP523" s="167">
        <f t="shared" si="162"/>
        <v>0</v>
      </c>
      <c r="AQ523" s="152" t="str">
        <f t="shared" si="158"/>
        <v/>
      </c>
      <c r="AR523" s="207">
        <f t="shared" si="159"/>
        <v>0</v>
      </c>
      <c r="AS523" s="167">
        <f t="shared" si="171"/>
        <v>0</v>
      </c>
      <c r="AT523" s="167">
        <f>IFERROR((AR523/SUM('4_Структура пл.соб.'!$F$4:$F$6))*100,0)</f>
        <v>0</v>
      </c>
      <c r="AU523" s="207">
        <f>IFERROR(AF523+(SUM($AC523:$AD523)/100*($AE$14/$AB$14*100))/'4_Структура пл.соб.'!$B$7*'4_Структура пл.соб.'!$B$4,0)</f>
        <v>0</v>
      </c>
      <c r="AV523" s="167">
        <f>IFERROR(AU523/'5_Розрахунок тарифів'!$H$7,0)</f>
        <v>0</v>
      </c>
      <c r="AW523" s="167">
        <f>IFERROR((AU523/SUM('4_Структура пл.соб.'!$F$4:$F$6))*100,0)</f>
        <v>0</v>
      </c>
      <c r="AX523" s="207">
        <f>IFERROR(AH523+(SUM($AC523:$AD523)/100*($AE$14/$AB$14*100))/'4_Структура пл.соб.'!$B$7*'4_Структура пл.соб.'!$B$5,0)</f>
        <v>0</v>
      </c>
      <c r="AY523" s="167">
        <f>IFERROR(AX523/'5_Розрахунок тарифів'!$L$7,0)</f>
        <v>0</v>
      </c>
      <c r="AZ523" s="167">
        <f>IFERROR((AX523/SUM('4_Структура пл.соб.'!$F$4:$F$6))*100,0)</f>
        <v>0</v>
      </c>
      <c r="BA523" s="207">
        <f>IFERROR(AJ523+(SUM($AC523:$AD523)/100*($AE$14/$AB$14*100))/'4_Структура пл.соб.'!$B$7*'4_Структура пл.соб.'!$B$6,0)</f>
        <v>0</v>
      </c>
      <c r="BB523" s="167">
        <f>IFERROR(BA523/'5_Розрахунок тарифів'!$P$7,0)</f>
        <v>0</v>
      </c>
      <c r="BC523" s="167">
        <f>IFERROR((BA523/SUM('4_Структура пл.соб.'!$F$4:$F$6))*100,0)</f>
        <v>0</v>
      </c>
      <c r="BD523" s="167">
        <f t="shared" si="172"/>
        <v>0</v>
      </c>
      <c r="BE523" s="167">
        <f t="shared" si="173"/>
        <v>0</v>
      </c>
      <c r="BF523" s="203"/>
      <c r="BG523" s="203"/>
    </row>
    <row r="524" spans="1:59" s="118" customFormat="1" x14ac:dyDescent="0.25">
      <c r="A524" s="128" t="str">
        <f>IF(ISBLANK(B524),"",COUNTA($B$11:B524))</f>
        <v/>
      </c>
      <c r="B524" s="200"/>
      <c r="C524" s="150">
        <f t="shared" si="163"/>
        <v>0</v>
      </c>
      <c r="D524" s="151">
        <f t="shared" si="164"/>
        <v>0</v>
      </c>
      <c r="E524" s="199"/>
      <c r="F524" s="199"/>
      <c r="G524" s="151">
        <f t="shared" si="165"/>
        <v>0</v>
      </c>
      <c r="H524" s="199"/>
      <c r="I524" s="199"/>
      <c r="J524" s="199"/>
      <c r="K524" s="151">
        <f t="shared" si="174"/>
        <v>0</v>
      </c>
      <c r="L524" s="199"/>
      <c r="M524" s="199"/>
      <c r="N524" s="152" t="str">
        <f t="shared" si="166"/>
        <v/>
      </c>
      <c r="O524" s="150">
        <f t="shared" si="167"/>
        <v>0</v>
      </c>
      <c r="P524" s="151">
        <f t="shared" si="168"/>
        <v>0</v>
      </c>
      <c r="Q524" s="199"/>
      <c r="R524" s="199"/>
      <c r="S524" s="151">
        <f t="shared" si="169"/>
        <v>0</v>
      </c>
      <c r="T524" s="199"/>
      <c r="U524" s="199"/>
      <c r="V524" s="199"/>
      <c r="W524" s="151">
        <f t="shared" si="160"/>
        <v>0</v>
      </c>
      <c r="X524" s="199"/>
      <c r="Y524" s="199"/>
      <c r="Z524" s="152" t="str">
        <f t="shared" si="170"/>
        <v/>
      </c>
      <c r="AA524" s="150">
        <f t="shared" si="175"/>
        <v>0</v>
      </c>
      <c r="AB524" s="151">
        <f t="shared" si="176"/>
        <v>0</v>
      </c>
      <c r="AC524" s="199"/>
      <c r="AD524" s="199"/>
      <c r="AE524" s="151">
        <f t="shared" si="177"/>
        <v>0</v>
      </c>
      <c r="AF524" s="202"/>
      <c r="AG524" s="333"/>
      <c r="AH524" s="202"/>
      <c r="AI524" s="333"/>
      <c r="AJ524" s="202"/>
      <c r="AK524" s="333"/>
      <c r="AL524" s="151">
        <f t="shared" si="178"/>
        <v>0</v>
      </c>
      <c r="AM524" s="199"/>
      <c r="AN524" s="199"/>
      <c r="AO524" s="167">
        <f t="shared" si="161"/>
        <v>0</v>
      </c>
      <c r="AP524" s="167">
        <f t="shared" si="162"/>
        <v>0</v>
      </c>
      <c r="AQ524" s="152" t="str">
        <f t="shared" si="158"/>
        <v/>
      </c>
      <c r="AR524" s="207">
        <f t="shared" si="159"/>
        <v>0</v>
      </c>
      <c r="AS524" s="167">
        <f t="shared" si="171"/>
        <v>0</v>
      </c>
      <c r="AT524" s="167">
        <f>IFERROR((AR524/SUM('4_Структура пл.соб.'!$F$4:$F$6))*100,0)</f>
        <v>0</v>
      </c>
      <c r="AU524" s="207">
        <f>IFERROR(AF524+(SUM($AC524:$AD524)/100*($AE$14/$AB$14*100))/'4_Структура пл.соб.'!$B$7*'4_Структура пл.соб.'!$B$4,0)</f>
        <v>0</v>
      </c>
      <c r="AV524" s="167">
        <f>IFERROR(AU524/'5_Розрахунок тарифів'!$H$7,0)</f>
        <v>0</v>
      </c>
      <c r="AW524" s="167">
        <f>IFERROR((AU524/SUM('4_Структура пл.соб.'!$F$4:$F$6))*100,0)</f>
        <v>0</v>
      </c>
      <c r="AX524" s="207">
        <f>IFERROR(AH524+(SUM($AC524:$AD524)/100*($AE$14/$AB$14*100))/'4_Структура пл.соб.'!$B$7*'4_Структура пл.соб.'!$B$5,0)</f>
        <v>0</v>
      </c>
      <c r="AY524" s="167">
        <f>IFERROR(AX524/'5_Розрахунок тарифів'!$L$7,0)</f>
        <v>0</v>
      </c>
      <c r="AZ524" s="167">
        <f>IFERROR((AX524/SUM('4_Структура пл.соб.'!$F$4:$F$6))*100,0)</f>
        <v>0</v>
      </c>
      <c r="BA524" s="207">
        <f>IFERROR(AJ524+(SUM($AC524:$AD524)/100*($AE$14/$AB$14*100))/'4_Структура пл.соб.'!$B$7*'4_Структура пл.соб.'!$B$6,0)</f>
        <v>0</v>
      </c>
      <c r="BB524" s="167">
        <f>IFERROR(BA524/'5_Розрахунок тарифів'!$P$7,0)</f>
        <v>0</v>
      </c>
      <c r="BC524" s="167">
        <f>IFERROR((BA524/SUM('4_Структура пл.соб.'!$F$4:$F$6))*100,0)</f>
        <v>0</v>
      </c>
      <c r="BD524" s="167">
        <f t="shared" si="172"/>
        <v>0</v>
      </c>
      <c r="BE524" s="167">
        <f t="shared" si="173"/>
        <v>0</v>
      </c>
      <c r="BF524" s="203"/>
      <c r="BG524" s="203"/>
    </row>
    <row r="525" spans="1:59" s="118" customFormat="1" x14ac:dyDescent="0.25">
      <c r="A525" s="128" t="str">
        <f>IF(ISBLANK(B525),"",COUNTA($B$11:B525))</f>
        <v/>
      </c>
      <c r="B525" s="200"/>
      <c r="C525" s="150">
        <f t="shared" si="163"/>
        <v>0</v>
      </c>
      <c r="D525" s="151">
        <f t="shared" si="164"/>
        <v>0</v>
      </c>
      <c r="E525" s="199"/>
      <c r="F525" s="199"/>
      <c r="G525" s="151">
        <f t="shared" si="165"/>
        <v>0</v>
      </c>
      <c r="H525" s="199"/>
      <c r="I525" s="199"/>
      <c r="J525" s="199"/>
      <c r="K525" s="151">
        <f t="shared" si="174"/>
        <v>0</v>
      </c>
      <c r="L525" s="199"/>
      <c r="M525" s="199"/>
      <c r="N525" s="152" t="str">
        <f t="shared" si="166"/>
        <v/>
      </c>
      <c r="O525" s="150">
        <f t="shared" si="167"/>
        <v>0</v>
      </c>
      <c r="P525" s="151">
        <f t="shared" si="168"/>
        <v>0</v>
      </c>
      <c r="Q525" s="199"/>
      <c r="R525" s="199"/>
      <c r="S525" s="151">
        <f t="shared" si="169"/>
        <v>0</v>
      </c>
      <c r="T525" s="199"/>
      <c r="U525" s="199"/>
      <c r="V525" s="199"/>
      <c r="W525" s="151">
        <f t="shared" si="160"/>
        <v>0</v>
      </c>
      <c r="X525" s="199"/>
      <c r="Y525" s="199"/>
      <c r="Z525" s="152" t="str">
        <f t="shared" si="170"/>
        <v/>
      </c>
      <c r="AA525" s="150">
        <f t="shared" si="175"/>
        <v>0</v>
      </c>
      <c r="AB525" s="151">
        <f t="shared" si="176"/>
        <v>0</v>
      </c>
      <c r="AC525" s="199"/>
      <c r="AD525" s="199"/>
      <c r="AE525" s="151">
        <f t="shared" si="177"/>
        <v>0</v>
      </c>
      <c r="AF525" s="202"/>
      <c r="AG525" s="333"/>
      <c r="AH525" s="202"/>
      <c r="AI525" s="333"/>
      <c r="AJ525" s="202"/>
      <c r="AK525" s="333"/>
      <c r="AL525" s="151">
        <f t="shared" si="178"/>
        <v>0</v>
      </c>
      <c r="AM525" s="199"/>
      <c r="AN525" s="199"/>
      <c r="AO525" s="167">
        <f t="shared" si="161"/>
        <v>0</v>
      </c>
      <c r="AP525" s="167">
        <f t="shared" si="162"/>
        <v>0</v>
      </c>
      <c r="AQ525" s="152" t="str">
        <f t="shared" ref="AQ525:AQ588" si="179">A525</f>
        <v/>
      </c>
      <c r="AR525" s="207">
        <f t="shared" ref="AR525:AR588" si="180">IFERROR(AE525+(SUM(AC525:AD525)/100*($AE$14/$AB$14*100)),0)</f>
        <v>0</v>
      </c>
      <c r="AS525" s="167">
        <f t="shared" si="171"/>
        <v>0</v>
      </c>
      <c r="AT525" s="167">
        <f>IFERROR((AR525/SUM('4_Структура пл.соб.'!$F$4:$F$6))*100,0)</f>
        <v>0</v>
      </c>
      <c r="AU525" s="207">
        <f>IFERROR(AF525+(SUM($AC525:$AD525)/100*($AE$14/$AB$14*100))/'4_Структура пл.соб.'!$B$7*'4_Структура пл.соб.'!$B$4,0)</f>
        <v>0</v>
      </c>
      <c r="AV525" s="167">
        <f>IFERROR(AU525/'5_Розрахунок тарифів'!$H$7,0)</f>
        <v>0</v>
      </c>
      <c r="AW525" s="167">
        <f>IFERROR((AU525/SUM('4_Структура пл.соб.'!$F$4:$F$6))*100,0)</f>
        <v>0</v>
      </c>
      <c r="AX525" s="207">
        <f>IFERROR(AH525+(SUM($AC525:$AD525)/100*($AE$14/$AB$14*100))/'4_Структура пл.соб.'!$B$7*'4_Структура пл.соб.'!$B$5,0)</f>
        <v>0</v>
      </c>
      <c r="AY525" s="167">
        <f>IFERROR(AX525/'5_Розрахунок тарифів'!$L$7,0)</f>
        <v>0</v>
      </c>
      <c r="AZ525" s="167">
        <f>IFERROR((AX525/SUM('4_Структура пл.соб.'!$F$4:$F$6))*100,0)</f>
        <v>0</v>
      </c>
      <c r="BA525" s="207">
        <f>IFERROR(AJ525+(SUM($AC525:$AD525)/100*($AE$14/$AB$14*100))/'4_Структура пл.соб.'!$B$7*'4_Структура пл.соб.'!$B$6,0)</f>
        <v>0</v>
      </c>
      <c r="BB525" s="167">
        <f>IFERROR(BA525/'5_Розрахунок тарифів'!$P$7,0)</f>
        <v>0</v>
      </c>
      <c r="BC525" s="167">
        <f>IFERROR((BA525/SUM('4_Структура пл.соб.'!$F$4:$F$6))*100,0)</f>
        <v>0</v>
      </c>
      <c r="BD525" s="167">
        <f t="shared" si="172"/>
        <v>0</v>
      </c>
      <c r="BE525" s="167">
        <f t="shared" si="173"/>
        <v>0</v>
      </c>
      <c r="BF525" s="203"/>
      <c r="BG525" s="203"/>
    </row>
    <row r="526" spans="1:59" s="118" customFormat="1" x14ac:dyDescent="0.25">
      <c r="A526" s="128" t="str">
        <f>IF(ISBLANK(B526),"",COUNTA($B$11:B526))</f>
        <v/>
      </c>
      <c r="B526" s="200"/>
      <c r="C526" s="150">
        <f t="shared" si="163"/>
        <v>0</v>
      </c>
      <c r="D526" s="151">
        <f t="shared" si="164"/>
        <v>0</v>
      </c>
      <c r="E526" s="199"/>
      <c r="F526" s="199"/>
      <c r="G526" s="151">
        <f t="shared" si="165"/>
        <v>0</v>
      </c>
      <c r="H526" s="199"/>
      <c r="I526" s="199"/>
      <c r="J526" s="199"/>
      <c r="K526" s="151">
        <f t="shared" si="174"/>
        <v>0</v>
      </c>
      <c r="L526" s="199"/>
      <c r="M526" s="199"/>
      <c r="N526" s="152" t="str">
        <f t="shared" si="166"/>
        <v/>
      </c>
      <c r="O526" s="150">
        <f t="shared" si="167"/>
        <v>0</v>
      </c>
      <c r="P526" s="151">
        <f t="shared" si="168"/>
        <v>0</v>
      </c>
      <c r="Q526" s="199"/>
      <c r="R526" s="199"/>
      <c r="S526" s="151">
        <f t="shared" si="169"/>
        <v>0</v>
      </c>
      <c r="T526" s="199"/>
      <c r="U526" s="199"/>
      <c r="V526" s="199"/>
      <c r="W526" s="151">
        <f t="shared" ref="W526:W589" si="181">X526+Y526</f>
        <v>0</v>
      </c>
      <c r="X526" s="199"/>
      <c r="Y526" s="199"/>
      <c r="Z526" s="152" t="str">
        <f t="shared" si="170"/>
        <v/>
      </c>
      <c r="AA526" s="150">
        <f t="shared" si="175"/>
        <v>0</v>
      </c>
      <c r="AB526" s="151">
        <f t="shared" si="176"/>
        <v>0</v>
      </c>
      <c r="AC526" s="199"/>
      <c r="AD526" s="199"/>
      <c r="AE526" s="151">
        <f t="shared" si="177"/>
        <v>0</v>
      </c>
      <c r="AF526" s="202"/>
      <c r="AG526" s="333"/>
      <c r="AH526" s="202"/>
      <c r="AI526" s="333"/>
      <c r="AJ526" s="202"/>
      <c r="AK526" s="333"/>
      <c r="AL526" s="151">
        <f t="shared" si="178"/>
        <v>0</v>
      </c>
      <c r="AM526" s="199"/>
      <c r="AN526" s="199"/>
      <c r="AO526" s="167">
        <f t="shared" ref="AO526:AO589" si="182">BD526</f>
        <v>0</v>
      </c>
      <c r="AP526" s="167">
        <f t="shared" ref="AP526:AP589" si="183">BE526</f>
        <v>0</v>
      </c>
      <c r="AQ526" s="152" t="str">
        <f t="shared" si="179"/>
        <v/>
      </c>
      <c r="AR526" s="207">
        <f t="shared" si="180"/>
        <v>0</v>
      </c>
      <c r="AS526" s="167">
        <f t="shared" si="171"/>
        <v>0</v>
      </c>
      <c r="AT526" s="167">
        <f>IFERROR((AR526/SUM('4_Структура пл.соб.'!$F$4:$F$6))*100,0)</f>
        <v>0</v>
      </c>
      <c r="AU526" s="207">
        <f>IFERROR(AF526+(SUM($AC526:$AD526)/100*($AE$14/$AB$14*100))/'4_Структура пл.соб.'!$B$7*'4_Структура пл.соб.'!$B$4,0)</f>
        <v>0</v>
      </c>
      <c r="AV526" s="167">
        <f>IFERROR(AU526/'5_Розрахунок тарифів'!$H$7,0)</f>
        <v>0</v>
      </c>
      <c r="AW526" s="167">
        <f>IFERROR((AU526/SUM('4_Структура пл.соб.'!$F$4:$F$6))*100,0)</f>
        <v>0</v>
      </c>
      <c r="AX526" s="207">
        <f>IFERROR(AH526+(SUM($AC526:$AD526)/100*($AE$14/$AB$14*100))/'4_Структура пл.соб.'!$B$7*'4_Структура пл.соб.'!$B$5,0)</f>
        <v>0</v>
      </c>
      <c r="AY526" s="167">
        <f>IFERROR(AX526/'5_Розрахунок тарифів'!$L$7,0)</f>
        <v>0</v>
      </c>
      <c r="AZ526" s="167">
        <f>IFERROR((AX526/SUM('4_Структура пл.соб.'!$F$4:$F$6))*100,0)</f>
        <v>0</v>
      </c>
      <c r="BA526" s="207">
        <f>IFERROR(AJ526+(SUM($AC526:$AD526)/100*($AE$14/$AB$14*100))/'4_Структура пл.соб.'!$B$7*'4_Структура пл.соб.'!$B$6,0)</f>
        <v>0</v>
      </c>
      <c r="BB526" s="167">
        <f>IFERROR(BA526/'5_Розрахунок тарифів'!$P$7,0)</f>
        <v>0</v>
      </c>
      <c r="BC526" s="167">
        <f>IFERROR((BA526/SUM('4_Структура пл.соб.'!$F$4:$F$6))*100,0)</f>
        <v>0</v>
      </c>
      <c r="BD526" s="167">
        <f t="shared" si="172"/>
        <v>0</v>
      </c>
      <c r="BE526" s="167">
        <f t="shared" si="173"/>
        <v>0</v>
      </c>
      <c r="BF526" s="203"/>
      <c r="BG526" s="203"/>
    </row>
    <row r="527" spans="1:59" s="118" customFormat="1" x14ac:dyDescent="0.25">
      <c r="A527" s="128" t="str">
        <f>IF(ISBLANK(B527),"",COUNTA($B$11:B527))</f>
        <v/>
      </c>
      <c r="B527" s="200"/>
      <c r="C527" s="150">
        <f t="shared" ref="C527:C590" si="184">D527+E527+F527</f>
        <v>0</v>
      </c>
      <c r="D527" s="151">
        <f t="shared" ref="D527:D590" si="185">G527+K527</f>
        <v>0</v>
      </c>
      <c r="E527" s="199"/>
      <c r="F527" s="199"/>
      <c r="G527" s="151">
        <f t="shared" ref="G527:G590" si="186">SUM(H527:J527)</f>
        <v>0</v>
      </c>
      <c r="H527" s="199"/>
      <c r="I527" s="199"/>
      <c r="J527" s="199"/>
      <c r="K527" s="151">
        <f t="shared" si="174"/>
        <v>0</v>
      </c>
      <c r="L527" s="199"/>
      <c r="M527" s="199"/>
      <c r="N527" s="152" t="str">
        <f t="shared" ref="N527:N590" si="187">A527</f>
        <v/>
      </c>
      <c r="O527" s="150">
        <f t="shared" ref="O527:O590" si="188">P527+Q527+R527</f>
        <v>0</v>
      </c>
      <c r="P527" s="151">
        <f t="shared" ref="P527:P590" si="189">S527+W527</f>
        <v>0</v>
      </c>
      <c r="Q527" s="199"/>
      <c r="R527" s="199"/>
      <c r="S527" s="151">
        <f t="shared" ref="S527:S590" si="190">SUM(T527:V527)</f>
        <v>0</v>
      </c>
      <c r="T527" s="199"/>
      <c r="U527" s="199"/>
      <c r="V527" s="199"/>
      <c r="W527" s="151">
        <f t="shared" si="181"/>
        <v>0</v>
      </c>
      <c r="X527" s="199"/>
      <c r="Y527" s="199"/>
      <c r="Z527" s="152" t="str">
        <f t="shared" ref="Z527:Z590" si="191">A527</f>
        <v/>
      </c>
      <c r="AA527" s="150">
        <f t="shared" si="175"/>
        <v>0</v>
      </c>
      <c r="AB527" s="151">
        <f t="shared" si="176"/>
        <v>0</v>
      </c>
      <c r="AC527" s="199"/>
      <c r="AD527" s="199"/>
      <c r="AE527" s="151">
        <f t="shared" si="177"/>
        <v>0</v>
      </c>
      <c r="AF527" s="202"/>
      <c r="AG527" s="333"/>
      <c r="AH527" s="202"/>
      <c r="AI527" s="333"/>
      <c r="AJ527" s="202"/>
      <c r="AK527" s="333"/>
      <c r="AL527" s="151">
        <f t="shared" si="178"/>
        <v>0</v>
      </c>
      <c r="AM527" s="199"/>
      <c r="AN527" s="199"/>
      <c r="AO527" s="167">
        <f t="shared" si="182"/>
        <v>0</v>
      </c>
      <c r="AP527" s="167">
        <f t="shared" si="183"/>
        <v>0</v>
      </c>
      <c r="AQ527" s="152" t="str">
        <f t="shared" si="179"/>
        <v/>
      </c>
      <c r="AR527" s="207">
        <f t="shared" si="180"/>
        <v>0</v>
      </c>
      <c r="AS527" s="167">
        <f t="shared" ref="AS527:AS590" si="192">AV527+AY527+BB527</f>
        <v>0</v>
      </c>
      <c r="AT527" s="167">
        <f>IFERROR((AR527/SUM('4_Структура пл.соб.'!$F$4:$F$6))*100,0)</f>
        <v>0</v>
      </c>
      <c r="AU527" s="207">
        <f>IFERROR(AF527+(SUM($AC527:$AD527)/100*($AE$14/$AB$14*100))/'4_Структура пл.соб.'!$B$7*'4_Структура пл.соб.'!$B$4,0)</f>
        <v>0</v>
      </c>
      <c r="AV527" s="167">
        <f>IFERROR(AU527/'5_Розрахунок тарифів'!$H$7,0)</f>
        <v>0</v>
      </c>
      <c r="AW527" s="167">
        <f>IFERROR((AU527/SUM('4_Структура пл.соб.'!$F$4:$F$6))*100,0)</f>
        <v>0</v>
      </c>
      <c r="AX527" s="207">
        <f>IFERROR(AH527+(SUM($AC527:$AD527)/100*($AE$14/$AB$14*100))/'4_Структура пл.соб.'!$B$7*'4_Структура пл.соб.'!$B$5,0)</f>
        <v>0</v>
      </c>
      <c r="AY527" s="167">
        <f>IFERROR(AX527/'5_Розрахунок тарифів'!$L$7,0)</f>
        <v>0</v>
      </c>
      <c r="AZ527" s="167">
        <f>IFERROR((AX527/SUM('4_Структура пл.соб.'!$F$4:$F$6))*100,0)</f>
        <v>0</v>
      </c>
      <c r="BA527" s="207">
        <f>IFERROR(AJ527+(SUM($AC527:$AD527)/100*($AE$14/$AB$14*100))/'4_Структура пл.соб.'!$B$7*'4_Структура пл.соб.'!$B$6,0)</f>
        <v>0</v>
      </c>
      <c r="BB527" s="167">
        <f>IFERROR(BA527/'5_Розрахунок тарифів'!$P$7,0)</f>
        <v>0</v>
      </c>
      <c r="BC527" s="167">
        <f>IFERROR((BA527/SUM('4_Структура пл.соб.'!$F$4:$F$6))*100,0)</f>
        <v>0</v>
      </c>
      <c r="BD527" s="167">
        <f t="shared" ref="BD527:BD590" si="193">IFERROR(ROUND(AE527/S527*100,2),0)</f>
        <v>0</v>
      </c>
      <c r="BE527" s="167">
        <f t="shared" ref="BE527:BE590" si="194">IFERROR(ROUND(AA527/O527*100,2),0)</f>
        <v>0</v>
      </c>
      <c r="BF527" s="203"/>
      <c r="BG527" s="203"/>
    </row>
    <row r="528" spans="1:59" s="118" customFormat="1" x14ac:dyDescent="0.25">
      <c r="A528" s="128" t="str">
        <f>IF(ISBLANK(B528),"",COUNTA($B$11:B528))</f>
        <v/>
      </c>
      <c r="B528" s="200"/>
      <c r="C528" s="150">
        <f t="shared" si="184"/>
        <v>0</v>
      </c>
      <c r="D528" s="151">
        <f t="shared" si="185"/>
        <v>0</v>
      </c>
      <c r="E528" s="199"/>
      <c r="F528" s="199"/>
      <c r="G528" s="151">
        <f t="shared" si="186"/>
        <v>0</v>
      </c>
      <c r="H528" s="199"/>
      <c r="I528" s="199"/>
      <c r="J528" s="199"/>
      <c r="K528" s="151">
        <f t="shared" si="174"/>
        <v>0</v>
      </c>
      <c r="L528" s="199"/>
      <c r="M528" s="199"/>
      <c r="N528" s="152" t="str">
        <f t="shared" si="187"/>
        <v/>
      </c>
      <c r="O528" s="150">
        <f t="shared" si="188"/>
        <v>0</v>
      </c>
      <c r="P528" s="151">
        <f t="shared" si="189"/>
        <v>0</v>
      </c>
      <c r="Q528" s="199"/>
      <c r="R528" s="199"/>
      <c r="S528" s="151">
        <f t="shared" si="190"/>
        <v>0</v>
      </c>
      <c r="T528" s="199"/>
      <c r="U528" s="199"/>
      <c r="V528" s="199"/>
      <c r="W528" s="151">
        <f t="shared" si="181"/>
        <v>0</v>
      </c>
      <c r="X528" s="199"/>
      <c r="Y528" s="199"/>
      <c r="Z528" s="152" t="str">
        <f t="shared" si="191"/>
        <v/>
      </c>
      <c r="AA528" s="150">
        <f t="shared" si="175"/>
        <v>0</v>
      </c>
      <c r="AB528" s="151">
        <f t="shared" si="176"/>
        <v>0</v>
      </c>
      <c r="AC528" s="199"/>
      <c r="AD528" s="199"/>
      <c r="AE528" s="151">
        <f t="shared" si="177"/>
        <v>0</v>
      </c>
      <c r="AF528" s="202"/>
      <c r="AG528" s="333"/>
      <c r="AH528" s="202"/>
      <c r="AI528" s="333"/>
      <c r="AJ528" s="202"/>
      <c r="AK528" s="333"/>
      <c r="AL528" s="151">
        <f t="shared" si="178"/>
        <v>0</v>
      </c>
      <c r="AM528" s="199"/>
      <c r="AN528" s="199"/>
      <c r="AO528" s="167">
        <f t="shared" si="182"/>
        <v>0</v>
      </c>
      <c r="AP528" s="167">
        <f t="shared" si="183"/>
        <v>0</v>
      </c>
      <c r="AQ528" s="152" t="str">
        <f t="shared" si="179"/>
        <v/>
      </c>
      <c r="AR528" s="207">
        <f t="shared" si="180"/>
        <v>0</v>
      </c>
      <c r="AS528" s="167">
        <f t="shared" si="192"/>
        <v>0</v>
      </c>
      <c r="AT528" s="167">
        <f>IFERROR((AR528/SUM('4_Структура пл.соб.'!$F$4:$F$6))*100,0)</f>
        <v>0</v>
      </c>
      <c r="AU528" s="207">
        <f>IFERROR(AF528+(SUM($AC528:$AD528)/100*($AE$14/$AB$14*100))/'4_Структура пл.соб.'!$B$7*'4_Структура пл.соб.'!$B$4,0)</f>
        <v>0</v>
      </c>
      <c r="AV528" s="167">
        <f>IFERROR(AU528/'5_Розрахунок тарифів'!$H$7,0)</f>
        <v>0</v>
      </c>
      <c r="AW528" s="167">
        <f>IFERROR((AU528/SUM('4_Структура пл.соб.'!$F$4:$F$6))*100,0)</f>
        <v>0</v>
      </c>
      <c r="AX528" s="207">
        <f>IFERROR(AH528+(SUM($AC528:$AD528)/100*($AE$14/$AB$14*100))/'4_Структура пл.соб.'!$B$7*'4_Структура пл.соб.'!$B$5,0)</f>
        <v>0</v>
      </c>
      <c r="AY528" s="167">
        <f>IFERROR(AX528/'5_Розрахунок тарифів'!$L$7,0)</f>
        <v>0</v>
      </c>
      <c r="AZ528" s="167">
        <f>IFERROR((AX528/SUM('4_Структура пл.соб.'!$F$4:$F$6))*100,0)</f>
        <v>0</v>
      </c>
      <c r="BA528" s="207">
        <f>IFERROR(AJ528+(SUM($AC528:$AD528)/100*($AE$14/$AB$14*100))/'4_Структура пл.соб.'!$B$7*'4_Структура пл.соб.'!$B$6,0)</f>
        <v>0</v>
      </c>
      <c r="BB528" s="167">
        <f>IFERROR(BA528/'5_Розрахунок тарифів'!$P$7,0)</f>
        <v>0</v>
      </c>
      <c r="BC528" s="167">
        <f>IFERROR((BA528/SUM('4_Структура пл.соб.'!$F$4:$F$6))*100,0)</f>
        <v>0</v>
      </c>
      <c r="BD528" s="167">
        <f t="shared" si="193"/>
        <v>0</v>
      </c>
      <c r="BE528" s="167">
        <f t="shared" si="194"/>
        <v>0</v>
      </c>
      <c r="BF528" s="203"/>
      <c r="BG528" s="203"/>
    </row>
    <row r="529" spans="1:59" s="118" customFormat="1" x14ac:dyDescent="0.25">
      <c r="A529" s="128" t="str">
        <f>IF(ISBLANK(B529),"",COUNTA($B$11:B529))</f>
        <v/>
      </c>
      <c r="B529" s="200"/>
      <c r="C529" s="150">
        <f t="shared" si="184"/>
        <v>0</v>
      </c>
      <c r="D529" s="151">
        <f t="shared" si="185"/>
        <v>0</v>
      </c>
      <c r="E529" s="199"/>
      <c r="F529" s="199"/>
      <c r="G529" s="151">
        <f t="shared" si="186"/>
        <v>0</v>
      </c>
      <c r="H529" s="199"/>
      <c r="I529" s="199"/>
      <c r="J529" s="199"/>
      <c r="K529" s="151">
        <f t="shared" si="174"/>
        <v>0</v>
      </c>
      <c r="L529" s="199"/>
      <c r="M529" s="199"/>
      <c r="N529" s="152" t="str">
        <f t="shared" si="187"/>
        <v/>
      </c>
      <c r="O529" s="150">
        <f t="shared" si="188"/>
        <v>0</v>
      </c>
      <c r="P529" s="151">
        <f t="shared" si="189"/>
        <v>0</v>
      </c>
      <c r="Q529" s="199"/>
      <c r="R529" s="199"/>
      <c r="S529" s="151">
        <f t="shared" si="190"/>
        <v>0</v>
      </c>
      <c r="T529" s="199"/>
      <c r="U529" s="199"/>
      <c r="V529" s="199"/>
      <c r="W529" s="151">
        <f t="shared" si="181"/>
        <v>0</v>
      </c>
      <c r="X529" s="199"/>
      <c r="Y529" s="199"/>
      <c r="Z529" s="152" t="str">
        <f t="shared" si="191"/>
        <v/>
      </c>
      <c r="AA529" s="150">
        <f t="shared" si="175"/>
        <v>0</v>
      </c>
      <c r="AB529" s="151">
        <f t="shared" si="176"/>
        <v>0</v>
      </c>
      <c r="AC529" s="199"/>
      <c r="AD529" s="199"/>
      <c r="AE529" s="151">
        <f t="shared" si="177"/>
        <v>0</v>
      </c>
      <c r="AF529" s="202"/>
      <c r="AG529" s="333"/>
      <c r="AH529" s="202"/>
      <c r="AI529" s="333"/>
      <c r="AJ529" s="202"/>
      <c r="AK529" s="333"/>
      <c r="AL529" s="151">
        <f t="shared" si="178"/>
        <v>0</v>
      </c>
      <c r="AM529" s="199"/>
      <c r="AN529" s="199"/>
      <c r="AO529" s="167">
        <f t="shared" si="182"/>
        <v>0</v>
      </c>
      <c r="AP529" s="167">
        <f t="shared" si="183"/>
        <v>0</v>
      </c>
      <c r="AQ529" s="152" t="str">
        <f t="shared" si="179"/>
        <v/>
      </c>
      <c r="AR529" s="207">
        <f t="shared" si="180"/>
        <v>0</v>
      </c>
      <c r="AS529" s="167">
        <f t="shared" si="192"/>
        <v>0</v>
      </c>
      <c r="AT529" s="167">
        <f>IFERROR((AR529/SUM('4_Структура пл.соб.'!$F$4:$F$6))*100,0)</f>
        <v>0</v>
      </c>
      <c r="AU529" s="207">
        <f>IFERROR(AF529+(SUM($AC529:$AD529)/100*($AE$14/$AB$14*100))/'4_Структура пл.соб.'!$B$7*'4_Структура пл.соб.'!$B$4,0)</f>
        <v>0</v>
      </c>
      <c r="AV529" s="167">
        <f>IFERROR(AU529/'5_Розрахунок тарифів'!$H$7,0)</f>
        <v>0</v>
      </c>
      <c r="AW529" s="167">
        <f>IFERROR((AU529/SUM('4_Структура пл.соб.'!$F$4:$F$6))*100,0)</f>
        <v>0</v>
      </c>
      <c r="AX529" s="207">
        <f>IFERROR(AH529+(SUM($AC529:$AD529)/100*($AE$14/$AB$14*100))/'4_Структура пл.соб.'!$B$7*'4_Структура пл.соб.'!$B$5,0)</f>
        <v>0</v>
      </c>
      <c r="AY529" s="167">
        <f>IFERROR(AX529/'5_Розрахунок тарифів'!$L$7,0)</f>
        <v>0</v>
      </c>
      <c r="AZ529" s="167">
        <f>IFERROR((AX529/SUM('4_Структура пл.соб.'!$F$4:$F$6))*100,0)</f>
        <v>0</v>
      </c>
      <c r="BA529" s="207">
        <f>IFERROR(AJ529+(SUM($AC529:$AD529)/100*($AE$14/$AB$14*100))/'4_Структура пл.соб.'!$B$7*'4_Структура пл.соб.'!$B$6,0)</f>
        <v>0</v>
      </c>
      <c r="BB529" s="167">
        <f>IFERROR(BA529/'5_Розрахунок тарифів'!$P$7,0)</f>
        <v>0</v>
      </c>
      <c r="BC529" s="167">
        <f>IFERROR((BA529/SUM('4_Структура пл.соб.'!$F$4:$F$6))*100,0)</f>
        <v>0</v>
      </c>
      <c r="BD529" s="167">
        <f t="shared" si="193"/>
        <v>0</v>
      </c>
      <c r="BE529" s="167">
        <f t="shared" si="194"/>
        <v>0</v>
      </c>
      <c r="BF529" s="203"/>
      <c r="BG529" s="203"/>
    </row>
    <row r="530" spans="1:59" s="118" customFormat="1" x14ac:dyDescent="0.25">
      <c r="A530" s="128" t="str">
        <f>IF(ISBLANK(B530),"",COUNTA($B$11:B530))</f>
        <v/>
      </c>
      <c r="B530" s="200"/>
      <c r="C530" s="150">
        <f t="shared" si="184"/>
        <v>0</v>
      </c>
      <c r="D530" s="151">
        <f t="shared" si="185"/>
        <v>0</v>
      </c>
      <c r="E530" s="199"/>
      <c r="F530" s="199"/>
      <c r="G530" s="151">
        <f t="shared" si="186"/>
        <v>0</v>
      </c>
      <c r="H530" s="199"/>
      <c r="I530" s="199"/>
      <c r="J530" s="199"/>
      <c r="K530" s="151">
        <f t="shared" si="174"/>
        <v>0</v>
      </c>
      <c r="L530" s="199"/>
      <c r="M530" s="199"/>
      <c r="N530" s="152" t="str">
        <f t="shared" si="187"/>
        <v/>
      </c>
      <c r="O530" s="150">
        <f t="shared" si="188"/>
        <v>0</v>
      </c>
      <c r="P530" s="151">
        <f t="shared" si="189"/>
        <v>0</v>
      </c>
      <c r="Q530" s="199"/>
      <c r="R530" s="199"/>
      <c r="S530" s="151">
        <f t="shared" si="190"/>
        <v>0</v>
      </c>
      <c r="T530" s="199"/>
      <c r="U530" s="199"/>
      <c r="V530" s="199"/>
      <c r="W530" s="151">
        <f t="shared" si="181"/>
        <v>0</v>
      </c>
      <c r="X530" s="199"/>
      <c r="Y530" s="199"/>
      <c r="Z530" s="152" t="str">
        <f t="shared" si="191"/>
        <v/>
      </c>
      <c r="AA530" s="150">
        <f t="shared" si="175"/>
        <v>0</v>
      </c>
      <c r="AB530" s="151">
        <f t="shared" si="176"/>
        <v>0</v>
      </c>
      <c r="AC530" s="199"/>
      <c r="AD530" s="199"/>
      <c r="AE530" s="151">
        <f t="shared" si="177"/>
        <v>0</v>
      </c>
      <c r="AF530" s="202"/>
      <c r="AG530" s="333"/>
      <c r="AH530" s="202"/>
      <c r="AI530" s="333"/>
      <c r="AJ530" s="202"/>
      <c r="AK530" s="333"/>
      <c r="AL530" s="151">
        <f t="shared" si="178"/>
        <v>0</v>
      </c>
      <c r="AM530" s="199"/>
      <c r="AN530" s="199"/>
      <c r="AO530" s="167">
        <f t="shared" si="182"/>
        <v>0</v>
      </c>
      <c r="AP530" s="167">
        <f t="shared" si="183"/>
        <v>0</v>
      </c>
      <c r="AQ530" s="152" t="str">
        <f t="shared" si="179"/>
        <v/>
      </c>
      <c r="AR530" s="207">
        <f t="shared" si="180"/>
        <v>0</v>
      </c>
      <c r="AS530" s="167">
        <f t="shared" si="192"/>
        <v>0</v>
      </c>
      <c r="AT530" s="167">
        <f>IFERROR((AR530/SUM('4_Структура пл.соб.'!$F$4:$F$6))*100,0)</f>
        <v>0</v>
      </c>
      <c r="AU530" s="207">
        <f>IFERROR(AF530+(SUM($AC530:$AD530)/100*($AE$14/$AB$14*100))/'4_Структура пл.соб.'!$B$7*'4_Структура пл.соб.'!$B$4,0)</f>
        <v>0</v>
      </c>
      <c r="AV530" s="167">
        <f>IFERROR(AU530/'5_Розрахунок тарифів'!$H$7,0)</f>
        <v>0</v>
      </c>
      <c r="AW530" s="167">
        <f>IFERROR((AU530/SUM('4_Структура пл.соб.'!$F$4:$F$6))*100,0)</f>
        <v>0</v>
      </c>
      <c r="AX530" s="207">
        <f>IFERROR(AH530+(SUM($AC530:$AD530)/100*($AE$14/$AB$14*100))/'4_Структура пл.соб.'!$B$7*'4_Структура пл.соб.'!$B$5,0)</f>
        <v>0</v>
      </c>
      <c r="AY530" s="167">
        <f>IFERROR(AX530/'5_Розрахунок тарифів'!$L$7,0)</f>
        <v>0</v>
      </c>
      <c r="AZ530" s="167">
        <f>IFERROR((AX530/SUM('4_Структура пл.соб.'!$F$4:$F$6))*100,0)</f>
        <v>0</v>
      </c>
      <c r="BA530" s="207">
        <f>IFERROR(AJ530+(SUM($AC530:$AD530)/100*($AE$14/$AB$14*100))/'4_Структура пл.соб.'!$B$7*'4_Структура пл.соб.'!$B$6,0)</f>
        <v>0</v>
      </c>
      <c r="BB530" s="167">
        <f>IFERROR(BA530/'5_Розрахунок тарифів'!$P$7,0)</f>
        <v>0</v>
      </c>
      <c r="BC530" s="167">
        <f>IFERROR((BA530/SUM('4_Структура пл.соб.'!$F$4:$F$6))*100,0)</f>
        <v>0</v>
      </c>
      <c r="BD530" s="167">
        <f t="shared" si="193"/>
        <v>0</v>
      </c>
      <c r="BE530" s="167">
        <f t="shared" si="194"/>
        <v>0</v>
      </c>
      <c r="BF530" s="203"/>
      <c r="BG530" s="203"/>
    </row>
    <row r="531" spans="1:59" s="118" customFormat="1" x14ac:dyDescent="0.25">
      <c r="A531" s="128" t="str">
        <f>IF(ISBLANK(B531),"",COUNTA($B$11:B531))</f>
        <v/>
      </c>
      <c r="B531" s="200"/>
      <c r="C531" s="150">
        <f t="shared" si="184"/>
        <v>0</v>
      </c>
      <c r="D531" s="151">
        <f t="shared" si="185"/>
        <v>0</v>
      </c>
      <c r="E531" s="199"/>
      <c r="F531" s="199"/>
      <c r="G531" s="151">
        <f t="shared" si="186"/>
        <v>0</v>
      </c>
      <c r="H531" s="199"/>
      <c r="I531" s="199"/>
      <c r="J531" s="199"/>
      <c r="K531" s="151">
        <f t="shared" si="174"/>
        <v>0</v>
      </c>
      <c r="L531" s="199"/>
      <c r="M531" s="199"/>
      <c r="N531" s="152" t="str">
        <f t="shared" si="187"/>
        <v/>
      </c>
      <c r="O531" s="150">
        <f t="shared" si="188"/>
        <v>0</v>
      </c>
      <c r="P531" s="151">
        <f t="shared" si="189"/>
        <v>0</v>
      </c>
      <c r="Q531" s="199"/>
      <c r="R531" s="199"/>
      <c r="S531" s="151">
        <f t="shared" si="190"/>
        <v>0</v>
      </c>
      <c r="T531" s="199"/>
      <c r="U531" s="199"/>
      <c r="V531" s="199"/>
      <c r="W531" s="151">
        <f t="shared" si="181"/>
        <v>0</v>
      </c>
      <c r="X531" s="199"/>
      <c r="Y531" s="199"/>
      <c r="Z531" s="152" t="str">
        <f t="shared" si="191"/>
        <v/>
      </c>
      <c r="AA531" s="150">
        <f t="shared" si="175"/>
        <v>0</v>
      </c>
      <c r="AB531" s="151">
        <f t="shared" si="176"/>
        <v>0</v>
      </c>
      <c r="AC531" s="199"/>
      <c r="AD531" s="199"/>
      <c r="AE531" s="151">
        <f t="shared" si="177"/>
        <v>0</v>
      </c>
      <c r="AF531" s="202"/>
      <c r="AG531" s="333"/>
      <c r="AH531" s="202"/>
      <c r="AI531" s="333"/>
      <c r="AJ531" s="202"/>
      <c r="AK531" s="333"/>
      <c r="AL531" s="151">
        <f t="shared" si="178"/>
        <v>0</v>
      </c>
      <c r="AM531" s="199"/>
      <c r="AN531" s="199"/>
      <c r="AO531" s="167">
        <f t="shared" si="182"/>
        <v>0</v>
      </c>
      <c r="AP531" s="167">
        <f t="shared" si="183"/>
        <v>0</v>
      </c>
      <c r="AQ531" s="152" t="str">
        <f t="shared" si="179"/>
        <v/>
      </c>
      <c r="AR531" s="207">
        <f t="shared" si="180"/>
        <v>0</v>
      </c>
      <c r="AS531" s="167">
        <f t="shared" si="192"/>
        <v>0</v>
      </c>
      <c r="AT531" s="167">
        <f>IFERROR((AR531/SUM('4_Структура пл.соб.'!$F$4:$F$6))*100,0)</f>
        <v>0</v>
      </c>
      <c r="AU531" s="207">
        <f>IFERROR(AF531+(SUM($AC531:$AD531)/100*($AE$14/$AB$14*100))/'4_Структура пл.соб.'!$B$7*'4_Структура пл.соб.'!$B$4,0)</f>
        <v>0</v>
      </c>
      <c r="AV531" s="167">
        <f>IFERROR(AU531/'5_Розрахунок тарифів'!$H$7,0)</f>
        <v>0</v>
      </c>
      <c r="AW531" s="167">
        <f>IFERROR((AU531/SUM('4_Структура пл.соб.'!$F$4:$F$6))*100,0)</f>
        <v>0</v>
      </c>
      <c r="AX531" s="207">
        <f>IFERROR(AH531+(SUM($AC531:$AD531)/100*($AE$14/$AB$14*100))/'4_Структура пл.соб.'!$B$7*'4_Структура пл.соб.'!$B$5,0)</f>
        <v>0</v>
      </c>
      <c r="AY531" s="167">
        <f>IFERROR(AX531/'5_Розрахунок тарифів'!$L$7,0)</f>
        <v>0</v>
      </c>
      <c r="AZ531" s="167">
        <f>IFERROR((AX531/SUM('4_Структура пл.соб.'!$F$4:$F$6))*100,0)</f>
        <v>0</v>
      </c>
      <c r="BA531" s="207">
        <f>IFERROR(AJ531+(SUM($AC531:$AD531)/100*($AE$14/$AB$14*100))/'4_Структура пл.соб.'!$B$7*'4_Структура пл.соб.'!$B$6,0)</f>
        <v>0</v>
      </c>
      <c r="BB531" s="167">
        <f>IFERROR(BA531/'5_Розрахунок тарифів'!$P$7,0)</f>
        <v>0</v>
      </c>
      <c r="BC531" s="167">
        <f>IFERROR((BA531/SUM('4_Структура пл.соб.'!$F$4:$F$6))*100,0)</f>
        <v>0</v>
      </c>
      <c r="BD531" s="167">
        <f t="shared" si="193"/>
        <v>0</v>
      </c>
      <c r="BE531" s="167">
        <f t="shared" si="194"/>
        <v>0</v>
      </c>
      <c r="BF531" s="203"/>
      <c r="BG531" s="203"/>
    </row>
    <row r="532" spans="1:59" s="118" customFormat="1" x14ac:dyDescent="0.25">
      <c r="A532" s="128" t="str">
        <f>IF(ISBLANK(B532),"",COUNTA($B$11:B532))</f>
        <v/>
      </c>
      <c r="B532" s="200"/>
      <c r="C532" s="150">
        <f t="shared" si="184"/>
        <v>0</v>
      </c>
      <c r="D532" s="151">
        <f t="shared" si="185"/>
        <v>0</v>
      </c>
      <c r="E532" s="199"/>
      <c r="F532" s="199"/>
      <c r="G532" s="151">
        <f t="shared" si="186"/>
        <v>0</v>
      </c>
      <c r="H532" s="199"/>
      <c r="I532" s="199"/>
      <c r="J532" s="199"/>
      <c r="K532" s="151">
        <f t="shared" si="174"/>
        <v>0</v>
      </c>
      <c r="L532" s="199"/>
      <c r="M532" s="199"/>
      <c r="N532" s="152" t="str">
        <f t="shared" si="187"/>
        <v/>
      </c>
      <c r="O532" s="150">
        <f t="shared" si="188"/>
        <v>0</v>
      </c>
      <c r="P532" s="151">
        <f t="shared" si="189"/>
        <v>0</v>
      </c>
      <c r="Q532" s="199"/>
      <c r="R532" s="199"/>
      <c r="S532" s="151">
        <f t="shared" si="190"/>
        <v>0</v>
      </c>
      <c r="T532" s="199"/>
      <c r="U532" s="199"/>
      <c r="V532" s="199"/>
      <c r="W532" s="151">
        <f t="shared" si="181"/>
        <v>0</v>
      </c>
      <c r="X532" s="199"/>
      <c r="Y532" s="199"/>
      <c r="Z532" s="152" t="str">
        <f t="shared" si="191"/>
        <v/>
      </c>
      <c r="AA532" s="150">
        <f t="shared" si="175"/>
        <v>0</v>
      </c>
      <c r="AB532" s="151">
        <f t="shared" si="176"/>
        <v>0</v>
      </c>
      <c r="AC532" s="199"/>
      <c r="AD532" s="199"/>
      <c r="AE532" s="151">
        <f t="shared" si="177"/>
        <v>0</v>
      </c>
      <c r="AF532" s="202"/>
      <c r="AG532" s="333"/>
      <c r="AH532" s="202"/>
      <c r="AI532" s="333"/>
      <c r="AJ532" s="202"/>
      <c r="AK532" s="333"/>
      <c r="AL532" s="151">
        <f t="shared" si="178"/>
        <v>0</v>
      </c>
      <c r="AM532" s="199"/>
      <c r="AN532" s="199"/>
      <c r="AO532" s="167">
        <f t="shared" si="182"/>
        <v>0</v>
      </c>
      <c r="AP532" s="167">
        <f t="shared" si="183"/>
        <v>0</v>
      </c>
      <c r="AQ532" s="152" t="str">
        <f t="shared" si="179"/>
        <v/>
      </c>
      <c r="AR532" s="207">
        <f t="shared" si="180"/>
        <v>0</v>
      </c>
      <c r="AS532" s="167">
        <f t="shared" si="192"/>
        <v>0</v>
      </c>
      <c r="AT532" s="167">
        <f>IFERROR((AR532/SUM('4_Структура пл.соб.'!$F$4:$F$6))*100,0)</f>
        <v>0</v>
      </c>
      <c r="AU532" s="207">
        <f>IFERROR(AF532+(SUM($AC532:$AD532)/100*($AE$14/$AB$14*100))/'4_Структура пл.соб.'!$B$7*'4_Структура пл.соб.'!$B$4,0)</f>
        <v>0</v>
      </c>
      <c r="AV532" s="167">
        <f>IFERROR(AU532/'5_Розрахунок тарифів'!$H$7,0)</f>
        <v>0</v>
      </c>
      <c r="AW532" s="167">
        <f>IFERROR((AU532/SUM('4_Структура пл.соб.'!$F$4:$F$6))*100,0)</f>
        <v>0</v>
      </c>
      <c r="AX532" s="207">
        <f>IFERROR(AH532+(SUM($AC532:$AD532)/100*($AE$14/$AB$14*100))/'4_Структура пл.соб.'!$B$7*'4_Структура пл.соб.'!$B$5,0)</f>
        <v>0</v>
      </c>
      <c r="AY532" s="167">
        <f>IFERROR(AX532/'5_Розрахунок тарифів'!$L$7,0)</f>
        <v>0</v>
      </c>
      <c r="AZ532" s="167">
        <f>IFERROR((AX532/SUM('4_Структура пл.соб.'!$F$4:$F$6))*100,0)</f>
        <v>0</v>
      </c>
      <c r="BA532" s="207">
        <f>IFERROR(AJ532+(SUM($AC532:$AD532)/100*($AE$14/$AB$14*100))/'4_Структура пл.соб.'!$B$7*'4_Структура пл.соб.'!$B$6,0)</f>
        <v>0</v>
      </c>
      <c r="BB532" s="167">
        <f>IFERROR(BA532/'5_Розрахунок тарифів'!$P$7,0)</f>
        <v>0</v>
      </c>
      <c r="BC532" s="167">
        <f>IFERROR((BA532/SUM('4_Структура пл.соб.'!$F$4:$F$6))*100,0)</f>
        <v>0</v>
      </c>
      <c r="BD532" s="167">
        <f t="shared" si="193"/>
        <v>0</v>
      </c>
      <c r="BE532" s="167">
        <f t="shared" si="194"/>
        <v>0</v>
      </c>
      <c r="BF532" s="203"/>
      <c r="BG532" s="203"/>
    </row>
    <row r="533" spans="1:59" s="118" customFormat="1" x14ac:dyDescent="0.25">
      <c r="A533" s="128" t="str">
        <f>IF(ISBLANK(B533),"",COUNTA($B$11:B533))</f>
        <v/>
      </c>
      <c r="B533" s="200"/>
      <c r="C533" s="150">
        <f t="shared" si="184"/>
        <v>0</v>
      </c>
      <c r="D533" s="151">
        <f t="shared" si="185"/>
        <v>0</v>
      </c>
      <c r="E533" s="199"/>
      <c r="F533" s="199"/>
      <c r="G533" s="151">
        <f t="shared" si="186"/>
        <v>0</v>
      </c>
      <c r="H533" s="199"/>
      <c r="I533" s="199"/>
      <c r="J533" s="199"/>
      <c r="K533" s="151">
        <f t="shared" ref="K533:K596" si="195">L533+M533</f>
        <v>0</v>
      </c>
      <c r="L533" s="199"/>
      <c r="M533" s="199"/>
      <c r="N533" s="152" t="str">
        <f t="shared" si="187"/>
        <v/>
      </c>
      <c r="O533" s="150">
        <f t="shared" si="188"/>
        <v>0</v>
      </c>
      <c r="P533" s="151">
        <f t="shared" si="189"/>
        <v>0</v>
      </c>
      <c r="Q533" s="199"/>
      <c r="R533" s="199"/>
      <c r="S533" s="151">
        <f t="shared" si="190"/>
        <v>0</v>
      </c>
      <c r="T533" s="199"/>
      <c r="U533" s="199"/>
      <c r="V533" s="199"/>
      <c r="W533" s="151">
        <f t="shared" si="181"/>
        <v>0</v>
      </c>
      <c r="X533" s="199"/>
      <c r="Y533" s="199"/>
      <c r="Z533" s="152" t="str">
        <f t="shared" si="191"/>
        <v/>
      </c>
      <c r="AA533" s="150">
        <f t="shared" ref="AA533:AA596" si="196">SUM(AB533:AD533)</f>
        <v>0</v>
      </c>
      <c r="AB533" s="151">
        <f t="shared" ref="AB533:AB596" si="197">AE533+AL533</f>
        <v>0</v>
      </c>
      <c r="AC533" s="199"/>
      <c r="AD533" s="199"/>
      <c r="AE533" s="151">
        <f t="shared" ref="AE533:AE595" si="198">SUM(AF533:AJ533)</f>
        <v>0</v>
      </c>
      <c r="AF533" s="202"/>
      <c r="AG533" s="333"/>
      <c r="AH533" s="202"/>
      <c r="AI533" s="333"/>
      <c r="AJ533" s="202"/>
      <c r="AK533" s="333"/>
      <c r="AL533" s="151">
        <f t="shared" ref="AL533:AL596" si="199">AM533+AN533</f>
        <v>0</v>
      </c>
      <c r="AM533" s="199"/>
      <c r="AN533" s="199"/>
      <c r="AO533" s="167">
        <f t="shared" si="182"/>
        <v>0</v>
      </c>
      <c r="AP533" s="167">
        <f t="shared" si="183"/>
        <v>0</v>
      </c>
      <c r="AQ533" s="152" t="str">
        <f t="shared" si="179"/>
        <v/>
      </c>
      <c r="AR533" s="207">
        <f t="shared" si="180"/>
        <v>0</v>
      </c>
      <c r="AS533" s="167">
        <f t="shared" si="192"/>
        <v>0</v>
      </c>
      <c r="AT533" s="167">
        <f>IFERROR((AR533/SUM('4_Структура пл.соб.'!$F$4:$F$6))*100,0)</f>
        <v>0</v>
      </c>
      <c r="AU533" s="207">
        <f>IFERROR(AF533+(SUM($AC533:$AD533)/100*($AE$14/$AB$14*100))/'4_Структура пл.соб.'!$B$7*'4_Структура пл.соб.'!$B$4,0)</f>
        <v>0</v>
      </c>
      <c r="AV533" s="167">
        <f>IFERROR(AU533/'5_Розрахунок тарифів'!$H$7,0)</f>
        <v>0</v>
      </c>
      <c r="AW533" s="167">
        <f>IFERROR((AU533/SUM('4_Структура пл.соб.'!$F$4:$F$6))*100,0)</f>
        <v>0</v>
      </c>
      <c r="AX533" s="207">
        <f>IFERROR(AH533+(SUM($AC533:$AD533)/100*($AE$14/$AB$14*100))/'4_Структура пл.соб.'!$B$7*'4_Структура пл.соб.'!$B$5,0)</f>
        <v>0</v>
      </c>
      <c r="AY533" s="167">
        <f>IFERROR(AX533/'5_Розрахунок тарифів'!$L$7,0)</f>
        <v>0</v>
      </c>
      <c r="AZ533" s="167">
        <f>IFERROR((AX533/SUM('4_Структура пл.соб.'!$F$4:$F$6))*100,0)</f>
        <v>0</v>
      </c>
      <c r="BA533" s="207">
        <f>IFERROR(AJ533+(SUM($AC533:$AD533)/100*($AE$14/$AB$14*100))/'4_Структура пл.соб.'!$B$7*'4_Структура пл.соб.'!$B$6,0)</f>
        <v>0</v>
      </c>
      <c r="BB533" s="167">
        <f>IFERROR(BA533/'5_Розрахунок тарифів'!$P$7,0)</f>
        <v>0</v>
      </c>
      <c r="BC533" s="167">
        <f>IFERROR((BA533/SUM('4_Структура пл.соб.'!$F$4:$F$6))*100,0)</f>
        <v>0</v>
      </c>
      <c r="BD533" s="167">
        <f t="shared" si="193"/>
        <v>0</v>
      </c>
      <c r="BE533" s="167">
        <f t="shared" si="194"/>
        <v>0</v>
      </c>
      <c r="BF533" s="203"/>
      <c r="BG533" s="203"/>
    </row>
    <row r="534" spans="1:59" s="118" customFormat="1" x14ac:dyDescent="0.25">
      <c r="A534" s="128" t="str">
        <f>IF(ISBLANK(B534),"",COUNTA($B$11:B534))</f>
        <v/>
      </c>
      <c r="B534" s="200"/>
      <c r="C534" s="150">
        <f t="shared" si="184"/>
        <v>0</v>
      </c>
      <c r="D534" s="151">
        <f t="shared" si="185"/>
        <v>0</v>
      </c>
      <c r="E534" s="199"/>
      <c r="F534" s="199"/>
      <c r="G534" s="151">
        <f t="shared" si="186"/>
        <v>0</v>
      </c>
      <c r="H534" s="199"/>
      <c r="I534" s="199"/>
      <c r="J534" s="199"/>
      <c r="K534" s="151">
        <f t="shared" si="195"/>
        <v>0</v>
      </c>
      <c r="L534" s="199"/>
      <c r="M534" s="199"/>
      <c r="N534" s="152" t="str">
        <f t="shared" si="187"/>
        <v/>
      </c>
      <c r="O534" s="150">
        <f t="shared" si="188"/>
        <v>0</v>
      </c>
      <c r="P534" s="151">
        <f t="shared" si="189"/>
        <v>0</v>
      </c>
      <c r="Q534" s="199"/>
      <c r="R534" s="199"/>
      <c r="S534" s="151">
        <f t="shared" si="190"/>
        <v>0</v>
      </c>
      <c r="T534" s="199"/>
      <c r="U534" s="199"/>
      <c r="V534" s="199"/>
      <c r="W534" s="151">
        <f t="shared" si="181"/>
        <v>0</v>
      </c>
      <c r="X534" s="199"/>
      <c r="Y534" s="199"/>
      <c r="Z534" s="152" t="str">
        <f t="shared" si="191"/>
        <v/>
      </c>
      <c r="AA534" s="150">
        <f t="shared" si="196"/>
        <v>0</v>
      </c>
      <c r="AB534" s="151">
        <f t="shared" si="197"/>
        <v>0</v>
      </c>
      <c r="AC534" s="199"/>
      <c r="AD534" s="199"/>
      <c r="AE534" s="151">
        <f t="shared" si="198"/>
        <v>0</v>
      </c>
      <c r="AF534" s="202"/>
      <c r="AG534" s="333"/>
      <c r="AH534" s="202"/>
      <c r="AI534" s="333"/>
      <c r="AJ534" s="202"/>
      <c r="AK534" s="333"/>
      <c r="AL534" s="151">
        <f t="shared" si="199"/>
        <v>0</v>
      </c>
      <c r="AM534" s="199"/>
      <c r="AN534" s="199"/>
      <c r="AO534" s="167">
        <f t="shared" si="182"/>
        <v>0</v>
      </c>
      <c r="AP534" s="167">
        <f t="shared" si="183"/>
        <v>0</v>
      </c>
      <c r="AQ534" s="152" t="str">
        <f t="shared" si="179"/>
        <v/>
      </c>
      <c r="AR534" s="207">
        <f t="shared" si="180"/>
        <v>0</v>
      </c>
      <c r="AS534" s="167">
        <f t="shared" si="192"/>
        <v>0</v>
      </c>
      <c r="AT534" s="167">
        <f>IFERROR((AR534/SUM('4_Структура пл.соб.'!$F$4:$F$6))*100,0)</f>
        <v>0</v>
      </c>
      <c r="AU534" s="207">
        <f>IFERROR(AF534+(SUM($AC534:$AD534)/100*($AE$14/$AB$14*100))/'4_Структура пл.соб.'!$B$7*'4_Структура пл.соб.'!$B$4,0)</f>
        <v>0</v>
      </c>
      <c r="AV534" s="167">
        <f>IFERROR(AU534/'5_Розрахунок тарифів'!$H$7,0)</f>
        <v>0</v>
      </c>
      <c r="AW534" s="167">
        <f>IFERROR((AU534/SUM('4_Структура пл.соб.'!$F$4:$F$6))*100,0)</f>
        <v>0</v>
      </c>
      <c r="AX534" s="207">
        <f>IFERROR(AH534+(SUM($AC534:$AD534)/100*($AE$14/$AB$14*100))/'4_Структура пл.соб.'!$B$7*'4_Структура пл.соб.'!$B$5,0)</f>
        <v>0</v>
      </c>
      <c r="AY534" s="167">
        <f>IFERROR(AX534/'5_Розрахунок тарифів'!$L$7,0)</f>
        <v>0</v>
      </c>
      <c r="AZ534" s="167">
        <f>IFERROR((AX534/SUM('4_Структура пл.соб.'!$F$4:$F$6))*100,0)</f>
        <v>0</v>
      </c>
      <c r="BA534" s="207">
        <f>IFERROR(AJ534+(SUM($AC534:$AD534)/100*($AE$14/$AB$14*100))/'4_Структура пл.соб.'!$B$7*'4_Структура пл.соб.'!$B$6,0)</f>
        <v>0</v>
      </c>
      <c r="BB534" s="167">
        <f>IFERROR(BA534/'5_Розрахунок тарифів'!$P$7,0)</f>
        <v>0</v>
      </c>
      <c r="BC534" s="167">
        <f>IFERROR((BA534/SUM('4_Структура пл.соб.'!$F$4:$F$6))*100,0)</f>
        <v>0</v>
      </c>
      <c r="BD534" s="167">
        <f t="shared" si="193"/>
        <v>0</v>
      </c>
      <c r="BE534" s="167">
        <f t="shared" si="194"/>
        <v>0</v>
      </c>
      <c r="BF534" s="203"/>
      <c r="BG534" s="203"/>
    </row>
    <row r="535" spans="1:59" s="118" customFormat="1" x14ac:dyDescent="0.25">
      <c r="A535" s="128" t="str">
        <f>IF(ISBLANK(B535),"",COUNTA($B$11:B535))</f>
        <v/>
      </c>
      <c r="B535" s="200"/>
      <c r="C535" s="150">
        <f t="shared" si="184"/>
        <v>0</v>
      </c>
      <c r="D535" s="151">
        <f t="shared" si="185"/>
        <v>0</v>
      </c>
      <c r="E535" s="199"/>
      <c r="F535" s="199"/>
      <c r="G535" s="151">
        <f t="shared" si="186"/>
        <v>0</v>
      </c>
      <c r="H535" s="199"/>
      <c r="I535" s="199"/>
      <c r="J535" s="199"/>
      <c r="K535" s="151">
        <f t="shared" si="195"/>
        <v>0</v>
      </c>
      <c r="L535" s="199"/>
      <c r="M535" s="199"/>
      <c r="N535" s="152" t="str">
        <f t="shared" si="187"/>
        <v/>
      </c>
      <c r="O535" s="150">
        <f t="shared" si="188"/>
        <v>0</v>
      </c>
      <c r="P535" s="151">
        <f t="shared" si="189"/>
        <v>0</v>
      </c>
      <c r="Q535" s="199"/>
      <c r="R535" s="199"/>
      <c r="S535" s="151">
        <f t="shared" si="190"/>
        <v>0</v>
      </c>
      <c r="T535" s="199"/>
      <c r="U535" s="199"/>
      <c r="V535" s="199"/>
      <c r="W535" s="151">
        <f t="shared" si="181"/>
        <v>0</v>
      </c>
      <c r="X535" s="199"/>
      <c r="Y535" s="199"/>
      <c r="Z535" s="152" t="str">
        <f t="shared" si="191"/>
        <v/>
      </c>
      <c r="AA535" s="150">
        <f t="shared" si="196"/>
        <v>0</v>
      </c>
      <c r="AB535" s="151">
        <f t="shared" si="197"/>
        <v>0</v>
      </c>
      <c r="AC535" s="199"/>
      <c r="AD535" s="199"/>
      <c r="AE535" s="151">
        <f t="shared" si="198"/>
        <v>0</v>
      </c>
      <c r="AF535" s="202"/>
      <c r="AG535" s="333"/>
      <c r="AH535" s="202"/>
      <c r="AI535" s="333"/>
      <c r="AJ535" s="202"/>
      <c r="AK535" s="333"/>
      <c r="AL535" s="151">
        <f t="shared" si="199"/>
        <v>0</v>
      </c>
      <c r="AM535" s="199"/>
      <c r="AN535" s="199"/>
      <c r="AO535" s="167">
        <f t="shared" si="182"/>
        <v>0</v>
      </c>
      <c r="AP535" s="167">
        <f t="shared" si="183"/>
        <v>0</v>
      </c>
      <c r="AQ535" s="152" t="str">
        <f t="shared" si="179"/>
        <v/>
      </c>
      <c r="AR535" s="207">
        <f t="shared" si="180"/>
        <v>0</v>
      </c>
      <c r="AS535" s="167">
        <f t="shared" si="192"/>
        <v>0</v>
      </c>
      <c r="AT535" s="167">
        <f>IFERROR((AR535/SUM('4_Структура пл.соб.'!$F$4:$F$6))*100,0)</f>
        <v>0</v>
      </c>
      <c r="AU535" s="207">
        <f>IFERROR(AF535+(SUM($AC535:$AD535)/100*($AE$14/$AB$14*100))/'4_Структура пл.соб.'!$B$7*'4_Структура пл.соб.'!$B$4,0)</f>
        <v>0</v>
      </c>
      <c r="AV535" s="167">
        <f>IFERROR(AU535/'5_Розрахунок тарифів'!$H$7,0)</f>
        <v>0</v>
      </c>
      <c r="AW535" s="167">
        <f>IFERROR((AU535/SUM('4_Структура пл.соб.'!$F$4:$F$6))*100,0)</f>
        <v>0</v>
      </c>
      <c r="AX535" s="207">
        <f>IFERROR(AH535+(SUM($AC535:$AD535)/100*($AE$14/$AB$14*100))/'4_Структура пл.соб.'!$B$7*'4_Структура пл.соб.'!$B$5,0)</f>
        <v>0</v>
      </c>
      <c r="AY535" s="167">
        <f>IFERROR(AX535/'5_Розрахунок тарифів'!$L$7,0)</f>
        <v>0</v>
      </c>
      <c r="AZ535" s="167">
        <f>IFERROR((AX535/SUM('4_Структура пл.соб.'!$F$4:$F$6))*100,0)</f>
        <v>0</v>
      </c>
      <c r="BA535" s="207">
        <f>IFERROR(AJ535+(SUM($AC535:$AD535)/100*($AE$14/$AB$14*100))/'4_Структура пл.соб.'!$B$7*'4_Структура пл.соб.'!$B$6,0)</f>
        <v>0</v>
      </c>
      <c r="BB535" s="167">
        <f>IFERROR(BA535/'5_Розрахунок тарифів'!$P$7,0)</f>
        <v>0</v>
      </c>
      <c r="BC535" s="167">
        <f>IFERROR((BA535/SUM('4_Структура пл.соб.'!$F$4:$F$6))*100,0)</f>
        <v>0</v>
      </c>
      <c r="BD535" s="167">
        <f t="shared" si="193"/>
        <v>0</v>
      </c>
      <c r="BE535" s="167">
        <f t="shared" si="194"/>
        <v>0</v>
      </c>
      <c r="BF535" s="203"/>
      <c r="BG535" s="203"/>
    </row>
    <row r="536" spans="1:59" s="118" customFormat="1" x14ac:dyDescent="0.25">
      <c r="A536" s="128" t="str">
        <f>IF(ISBLANK(B536),"",COUNTA($B$11:B536))</f>
        <v/>
      </c>
      <c r="B536" s="200"/>
      <c r="C536" s="150">
        <f t="shared" si="184"/>
        <v>0</v>
      </c>
      <c r="D536" s="151">
        <f t="shared" si="185"/>
        <v>0</v>
      </c>
      <c r="E536" s="199"/>
      <c r="F536" s="199"/>
      <c r="G536" s="151">
        <f t="shared" si="186"/>
        <v>0</v>
      </c>
      <c r="H536" s="199"/>
      <c r="I536" s="199"/>
      <c r="J536" s="199"/>
      <c r="K536" s="151">
        <f t="shared" si="195"/>
        <v>0</v>
      </c>
      <c r="L536" s="199"/>
      <c r="M536" s="199"/>
      <c r="N536" s="152" t="str">
        <f t="shared" si="187"/>
        <v/>
      </c>
      <c r="O536" s="150">
        <f t="shared" si="188"/>
        <v>0</v>
      </c>
      <c r="P536" s="151">
        <f t="shared" si="189"/>
        <v>0</v>
      </c>
      <c r="Q536" s="199"/>
      <c r="R536" s="199"/>
      <c r="S536" s="151">
        <f t="shared" si="190"/>
        <v>0</v>
      </c>
      <c r="T536" s="199"/>
      <c r="U536" s="199"/>
      <c r="V536" s="199"/>
      <c r="W536" s="151">
        <f t="shared" si="181"/>
        <v>0</v>
      </c>
      <c r="X536" s="199"/>
      <c r="Y536" s="199"/>
      <c r="Z536" s="152" t="str">
        <f t="shared" si="191"/>
        <v/>
      </c>
      <c r="AA536" s="150">
        <f t="shared" si="196"/>
        <v>0</v>
      </c>
      <c r="AB536" s="151">
        <f t="shared" si="197"/>
        <v>0</v>
      </c>
      <c r="AC536" s="199"/>
      <c r="AD536" s="199"/>
      <c r="AE536" s="151">
        <f t="shared" si="198"/>
        <v>0</v>
      </c>
      <c r="AF536" s="202"/>
      <c r="AG536" s="333"/>
      <c r="AH536" s="202"/>
      <c r="AI536" s="333"/>
      <c r="AJ536" s="202"/>
      <c r="AK536" s="333"/>
      <c r="AL536" s="151">
        <f t="shared" si="199"/>
        <v>0</v>
      </c>
      <c r="AM536" s="199"/>
      <c r="AN536" s="199"/>
      <c r="AO536" s="167">
        <f t="shared" si="182"/>
        <v>0</v>
      </c>
      <c r="AP536" s="167">
        <f t="shared" si="183"/>
        <v>0</v>
      </c>
      <c r="AQ536" s="152" t="str">
        <f t="shared" si="179"/>
        <v/>
      </c>
      <c r="AR536" s="207">
        <f t="shared" si="180"/>
        <v>0</v>
      </c>
      <c r="AS536" s="167">
        <f t="shared" si="192"/>
        <v>0</v>
      </c>
      <c r="AT536" s="167">
        <f>IFERROR((AR536/SUM('4_Структура пл.соб.'!$F$4:$F$6))*100,0)</f>
        <v>0</v>
      </c>
      <c r="AU536" s="207">
        <f>IFERROR(AF536+(SUM($AC536:$AD536)/100*($AE$14/$AB$14*100))/'4_Структура пл.соб.'!$B$7*'4_Структура пл.соб.'!$B$4,0)</f>
        <v>0</v>
      </c>
      <c r="AV536" s="167">
        <f>IFERROR(AU536/'5_Розрахунок тарифів'!$H$7,0)</f>
        <v>0</v>
      </c>
      <c r="AW536" s="167">
        <f>IFERROR((AU536/SUM('4_Структура пл.соб.'!$F$4:$F$6))*100,0)</f>
        <v>0</v>
      </c>
      <c r="AX536" s="207">
        <f>IFERROR(AH536+(SUM($AC536:$AD536)/100*($AE$14/$AB$14*100))/'4_Структура пл.соб.'!$B$7*'4_Структура пл.соб.'!$B$5,0)</f>
        <v>0</v>
      </c>
      <c r="AY536" s="167">
        <f>IFERROR(AX536/'5_Розрахунок тарифів'!$L$7,0)</f>
        <v>0</v>
      </c>
      <c r="AZ536" s="167">
        <f>IFERROR((AX536/SUM('4_Структура пл.соб.'!$F$4:$F$6))*100,0)</f>
        <v>0</v>
      </c>
      <c r="BA536" s="207">
        <f>IFERROR(AJ536+(SUM($AC536:$AD536)/100*($AE$14/$AB$14*100))/'4_Структура пл.соб.'!$B$7*'4_Структура пл.соб.'!$B$6,0)</f>
        <v>0</v>
      </c>
      <c r="BB536" s="167">
        <f>IFERROR(BA536/'5_Розрахунок тарифів'!$P$7,0)</f>
        <v>0</v>
      </c>
      <c r="BC536" s="167">
        <f>IFERROR((BA536/SUM('4_Структура пл.соб.'!$F$4:$F$6))*100,0)</f>
        <v>0</v>
      </c>
      <c r="BD536" s="167">
        <f t="shared" si="193"/>
        <v>0</v>
      </c>
      <c r="BE536" s="167">
        <f t="shared" si="194"/>
        <v>0</v>
      </c>
      <c r="BF536" s="203"/>
      <c r="BG536" s="203"/>
    </row>
    <row r="537" spans="1:59" s="118" customFormat="1" x14ac:dyDescent="0.25">
      <c r="A537" s="128" t="str">
        <f>IF(ISBLANK(B537),"",COUNTA($B$11:B537))</f>
        <v/>
      </c>
      <c r="B537" s="200"/>
      <c r="C537" s="150">
        <f t="shared" si="184"/>
        <v>0</v>
      </c>
      <c r="D537" s="151">
        <f t="shared" si="185"/>
        <v>0</v>
      </c>
      <c r="E537" s="199"/>
      <c r="F537" s="199"/>
      <c r="G537" s="151">
        <f t="shared" si="186"/>
        <v>0</v>
      </c>
      <c r="H537" s="199"/>
      <c r="I537" s="199"/>
      <c r="J537" s="199"/>
      <c r="K537" s="151">
        <f t="shared" si="195"/>
        <v>0</v>
      </c>
      <c r="L537" s="199"/>
      <c r="M537" s="199"/>
      <c r="N537" s="152" t="str">
        <f t="shared" si="187"/>
        <v/>
      </c>
      <c r="O537" s="150">
        <f t="shared" si="188"/>
        <v>0</v>
      </c>
      <c r="P537" s="151">
        <f t="shared" si="189"/>
        <v>0</v>
      </c>
      <c r="Q537" s="199"/>
      <c r="R537" s="199"/>
      <c r="S537" s="151">
        <f t="shared" si="190"/>
        <v>0</v>
      </c>
      <c r="T537" s="199"/>
      <c r="U537" s="199"/>
      <c r="V537" s="199"/>
      <c r="W537" s="151">
        <f t="shared" si="181"/>
        <v>0</v>
      </c>
      <c r="X537" s="199"/>
      <c r="Y537" s="199"/>
      <c r="Z537" s="152" t="str">
        <f t="shared" si="191"/>
        <v/>
      </c>
      <c r="AA537" s="150">
        <f t="shared" si="196"/>
        <v>0</v>
      </c>
      <c r="AB537" s="151">
        <f t="shared" si="197"/>
        <v>0</v>
      </c>
      <c r="AC537" s="199"/>
      <c r="AD537" s="199"/>
      <c r="AE537" s="151">
        <f t="shared" si="198"/>
        <v>0</v>
      </c>
      <c r="AF537" s="202"/>
      <c r="AG537" s="333"/>
      <c r="AH537" s="202"/>
      <c r="AI537" s="333"/>
      <c r="AJ537" s="202"/>
      <c r="AK537" s="333"/>
      <c r="AL537" s="151">
        <f t="shared" si="199"/>
        <v>0</v>
      </c>
      <c r="AM537" s="199"/>
      <c r="AN537" s="199"/>
      <c r="AO537" s="167">
        <f t="shared" si="182"/>
        <v>0</v>
      </c>
      <c r="AP537" s="167">
        <f t="shared" si="183"/>
        <v>0</v>
      </c>
      <c r="AQ537" s="152" t="str">
        <f t="shared" si="179"/>
        <v/>
      </c>
      <c r="AR537" s="207">
        <f t="shared" si="180"/>
        <v>0</v>
      </c>
      <c r="AS537" s="167">
        <f t="shared" si="192"/>
        <v>0</v>
      </c>
      <c r="AT537" s="167">
        <f>IFERROR((AR537/SUM('4_Структура пл.соб.'!$F$4:$F$6))*100,0)</f>
        <v>0</v>
      </c>
      <c r="AU537" s="207">
        <f>IFERROR(AF537+(SUM($AC537:$AD537)/100*($AE$14/$AB$14*100))/'4_Структура пл.соб.'!$B$7*'4_Структура пл.соб.'!$B$4,0)</f>
        <v>0</v>
      </c>
      <c r="AV537" s="167">
        <f>IFERROR(AU537/'5_Розрахунок тарифів'!$H$7,0)</f>
        <v>0</v>
      </c>
      <c r="AW537" s="167">
        <f>IFERROR((AU537/SUM('4_Структура пл.соб.'!$F$4:$F$6))*100,0)</f>
        <v>0</v>
      </c>
      <c r="AX537" s="207">
        <f>IFERROR(AH537+(SUM($AC537:$AD537)/100*($AE$14/$AB$14*100))/'4_Структура пл.соб.'!$B$7*'4_Структура пл.соб.'!$B$5,0)</f>
        <v>0</v>
      </c>
      <c r="AY537" s="167">
        <f>IFERROR(AX537/'5_Розрахунок тарифів'!$L$7,0)</f>
        <v>0</v>
      </c>
      <c r="AZ537" s="167">
        <f>IFERROR((AX537/SUM('4_Структура пл.соб.'!$F$4:$F$6))*100,0)</f>
        <v>0</v>
      </c>
      <c r="BA537" s="207">
        <f>IFERROR(AJ537+(SUM($AC537:$AD537)/100*($AE$14/$AB$14*100))/'4_Структура пл.соб.'!$B$7*'4_Структура пл.соб.'!$B$6,0)</f>
        <v>0</v>
      </c>
      <c r="BB537" s="167">
        <f>IFERROR(BA537/'5_Розрахунок тарифів'!$P$7,0)</f>
        <v>0</v>
      </c>
      <c r="BC537" s="167">
        <f>IFERROR((BA537/SUM('4_Структура пл.соб.'!$F$4:$F$6))*100,0)</f>
        <v>0</v>
      </c>
      <c r="BD537" s="167">
        <f t="shared" si="193"/>
        <v>0</v>
      </c>
      <c r="BE537" s="167">
        <f t="shared" si="194"/>
        <v>0</v>
      </c>
      <c r="BF537" s="203"/>
      <c r="BG537" s="203"/>
    </row>
    <row r="538" spans="1:59" s="118" customFormat="1" x14ac:dyDescent="0.25">
      <c r="A538" s="128" t="str">
        <f>IF(ISBLANK(B538),"",COUNTA($B$11:B538))</f>
        <v/>
      </c>
      <c r="B538" s="200"/>
      <c r="C538" s="150">
        <f t="shared" si="184"/>
        <v>0</v>
      </c>
      <c r="D538" s="151">
        <f t="shared" si="185"/>
        <v>0</v>
      </c>
      <c r="E538" s="199"/>
      <c r="F538" s="199"/>
      <c r="G538" s="151">
        <f t="shared" si="186"/>
        <v>0</v>
      </c>
      <c r="H538" s="199"/>
      <c r="I538" s="199"/>
      <c r="J538" s="199"/>
      <c r="K538" s="151">
        <f t="shared" si="195"/>
        <v>0</v>
      </c>
      <c r="L538" s="199"/>
      <c r="M538" s="199"/>
      <c r="N538" s="152" t="str">
        <f t="shared" si="187"/>
        <v/>
      </c>
      <c r="O538" s="150">
        <f t="shared" si="188"/>
        <v>0</v>
      </c>
      <c r="P538" s="151">
        <f t="shared" si="189"/>
        <v>0</v>
      </c>
      <c r="Q538" s="199"/>
      <c r="R538" s="199"/>
      <c r="S538" s="151">
        <f t="shared" si="190"/>
        <v>0</v>
      </c>
      <c r="T538" s="199"/>
      <c r="U538" s="199"/>
      <c r="V538" s="199"/>
      <c r="W538" s="151">
        <f t="shared" si="181"/>
        <v>0</v>
      </c>
      <c r="X538" s="199"/>
      <c r="Y538" s="199"/>
      <c r="Z538" s="152" t="str">
        <f t="shared" si="191"/>
        <v/>
      </c>
      <c r="AA538" s="150">
        <f t="shared" si="196"/>
        <v>0</v>
      </c>
      <c r="AB538" s="151">
        <f t="shared" si="197"/>
        <v>0</v>
      </c>
      <c r="AC538" s="199"/>
      <c r="AD538" s="199"/>
      <c r="AE538" s="151">
        <f t="shared" si="198"/>
        <v>0</v>
      </c>
      <c r="AF538" s="202"/>
      <c r="AG538" s="333"/>
      <c r="AH538" s="202"/>
      <c r="AI538" s="333"/>
      <c r="AJ538" s="202"/>
      <c r="AK538" s="333"/>
      <c r="AL538" s="151">
        <f t="shared" si="199"/>
        <v>0</v>
      </c>
      <c r="AM538" s="199"/>
      <c r="AN538" s="199"/>
      <c r="AO538" s="167">
        <f t="shared" si="182"/>
        <v>0</v>
      </c>
      <c r="AP538" s="167">
        <f t="shared" si="183"/>
        <v>0</v>
      </c>
      <c r="AQ538" s="152" t="str">
        <f t="shared" si="179"/>
        <v/>
      </c>
      <c r="AR538" s="207">
        <f t="shared" si="180"/>
        <v>0</v>
      </c>
      <c r="AS538" s="167">
        <f t="shared" si="192"/>
        <v>0</v>
      </c>
      <c r="AT538" s="167">
        <f>IFERROR((AR538/SUM('4_Структура пл.соб.'!$F$4:$F$6))*100,0)</f>
        <v>0</v>
      </c>
      <c r="AU538" s="207">
        <f>IFERROR(AF538+(SUM($AC538:$AD538)/100*($AE$14/$AB$14*100))/'4_Структура пл.соб.'!$B$7*'4_Структура пл.соб.'!$B$4,0)</f>
        <v>0</v>
      </c>
      <c r="AV538" s="167">
        <f>IFERROR(AU538/'5_Розрахунок тарифів'!$H$7,0)</f>
        <v>0</v>
      </c>
      <c r="AW538" s="167">
        <f>IFERROR((AU538/SUM('4_Структура пл.соб.'!$F$4:$F$6))*100,0)</f>
        <v>0</v>
      </c>
      <c r="AX538" s="207">
        <f>IFERROR(AH538+(SUM($AC538:$AD538)/100*($AE$14/$AB$14*100))/'4_Структура пл.соб.'!$B$7*'4_Структура пл.соб.'!$B$5,0)</f>
        <v>0</v>
      </c>
      <c r="AY538" s="167">
        <f>IFERROR(AX538/'5_Розрахунок тарифів'!$L$7,0)</f>
        <v>0</v>
      </c>
      <c r="AZ538" s="167">
        <f>IFERROR((AX538/SUM('4_Структура пл.соб.'!$F$4:$F$6))*100,0)</f>
        <v>0</v>
      </c>
      <c r="BA538" s="207">
        <f>IFERROR(AJ538+(SUM($AC538:$AD538)/100*($AE$14/$AB$14*100))/'4_Структура пл.соб.'!$B$7*'4_Структура пл.соб.'!$B$6,0)</f>
        <v>0</v>
      </c>
      <c r="BB538" s="167">
        <f>IFERROR(BA538/'5_Розрахунок тарифів'!$P$7,0)</f>
        <v>0</v>
      </c>
      <c r="BC538" s="167">
        <f>IFERROR((BA538/SUM('4_Структура пл.соб.'!$F$4:$F$6))*100,0)</f>
        <v>0</v>
      </c>
      <c r="BD538" s="167">
        <f t="shared" si="193"/>
        <v>0</v>
      </c>
      <c r="BE538" s="167">
        <f t="shared" si="194"/>
        <v>0</v>
      </c>
      <c r="BF538" s="203"/>
      <c r="BG538" s="203"/>
    </row>
    <row r="539" spans="1:59" s="118" customFormat="1" x14ac:dyDescent="0.25">
      <c r="A539" s="128" t="str">
        <f>IF(ISBLANK(B539),"",COUNTA($B$11:B539))</f>
        <v/>
      </c>
      <c r="B539" s="200"/>
      <c r="C539" s="150">
        <f t="shared" si="184"/>
        <v>0</v>
      </c>
      <c r="D539" s="151">
        <f t="shared" si="185"/>
        <v>0</v>
      </c>
      <c r="E539" s="199"/>
      <c r="F539" s="199"/>
      <c r="G539" s="151">
        <f t="shared" si="186"/>
        <v>0</v>
      </c>
      <c r="H539" s="199"/>
      <c r="I539" s="199"/>
      <c r="J539" s="199"/>
      <c r="K539" s="151">
        <f t="shared" si="195"/>
        <v>0</v>
      </c>
      <c r="L539" s="199"/>
      <c r="M539" s="199"/>
      <c r="N539" s="152" t="str">
        <f t="shared" si="187"/>
        <v/>
      </c>
      <c r="O539" s="150">
        <f t="shared" si="188"/>
        <v>0</v>
      </c>
      <c r="P539" s="151">
        <f t="shared" si="189"/>
        <v>0</v>
      </c>
      <c r="Q539" s="199"/>
      <c r="R539" s="199"/>
      <c r="S539" s="151">
        <f t="shared" si="190"/>
        <v>0</v>
      </c>
      <c r="T539" s="199"/>
      <c r="U539" s="199"/>
      <c r="V539" s="199"/>
      <c r="W539" s="151">
        <f t="shared" si="181"/>
        <v>0</v>
      </c>
      <c r="X539" s="199"/>
      <c r="Y539" s="199"/>
      <c r="Z539" s="152" t="str">
        <f t="shared" si="191"/>
        <v/>
      </c>
      <c r="AA539" s="150">
        <f t="shared" si="196"/>
        <v>0</v>
      </c>
      <c r="AB539" s="151">
        <f t="shared" si="197"/>
        <v>0</v>
      </c>
      <c r="AC539" s="199"/>
      <c r="AD539" s="199"/>
      <c r="AE539" s="151">
        <f t="shared" si="198"/>
        <v>0</v>
      </c>
      <c r="AF539" s="202"/>
      <c r="AG539" s="333"/>
      <c r="AH539" s="202"/>
      <c r="AI539" s="333"/>
      <c r="AJ539" s="202"/>
      <c r="AK539" s="333"/>
      <c r="AL539" s="151">
        <f t="shared" si="199"/>
        <v>0</v>
      </c>
      <c r="AM539" s="199"/>
      <c r="AN539" s="199"/>
      <c r="AO539" s="167">
        <f t="shared" si="182"/>
        <v>0</v>
      </c>
      <c r="AP539" s="167">
        <f t="shared" si="183"/>
        <v>0</v>
      </c>
      <c r="AQ539" s="152" t="str">
        <f t="shared" si="179"/>
        <v/>
      </c>
      <c r="AR539" s="207">
        <f t="shared" si="180"/>
        <v>0</v>
      </c>
      <c r="AS539" s="167">
        <f t="shared" si="192"/>
        <v>0</v>
      </c>
      <c r="AT539" s="167">
        <f>IFERROR((AR539/SUM('4_Структура пл.соб.'!$F$4:$F$6))*100,0)</f>
        <v>0</v>
      </c>
      <c r="AU539" s="207">
        <f>IFERROR(AF539+(SUM($AC539:$AD539)/100*($AE$14/$AB$14*100))/'4_Структура пл.соб.'!$B$7*'4_Структура пл.соб.'!$B$4,0)</f>
        <v>0</v>
      </c>
      <c r="AV539" s="167">
        <f>IFERROR(AU539/'5_Розрахунок тарифів'!$H$7,0)</f>
        <v>0</v>
      </c>
      <c r="AW539" s="167">
        <f>IFERROR((AU539/SUM('4_Структура пл.соб.'!$F$4:$F$6))*100,0)</f>
        <v>0</v>
      </c>
      <c r="AX539" s="207">
        <f>IFERROR(AH539+(SUM($AC539:$AD539)/100*($AE$14/$AB$14*100))/'4_Структура пл.соб.'!$B$7*'4_Структура пл.соб.'!$B$5,0)</f>
        <v>0</v>
      </c>
      <c r="AY539" s="167">
        <f>IFERROR(AX539/'5_Розрахунок тарифів'!$L$7,0)</f>
        <v>0</v>
      </c>
      <c r="AZ539" s="167">
        <f>IFERROR((AX539/SUM('4_Структура пл.соб.'!$F$4:$F$6))*100,0)</f>
        <v>0</v>
      </c>
      <c r="BA539" s="207">
        <f>IFERROR(AJ539+(SUM($AC539:$AD539)/100*($AE$14/$AB$14*100))/'4_Структура пл.соб.'!$B$7*'4_Структура пл.соб.'!$B$6,0)</f>
        <v>0</v>
      </c>
      <c r="BB539" s="167">
        <f>IFERROR(BA539/'5_Розрахунок тарифів'!$P$7,0)</f>
        <v>0</v>
      </c>
      <c r="BC539" s="167">
        <f>IFERROR((BA539/SUM('4_Структура пл.соб.'!$F$4:$F$6))*100,0)</f>
        <v>0</v>
      </c>
      <c r="BD539" s="167">
        <f t="shared" si="193"/>
        <v>0</v>
      </c>
      <c r="BE539" s="167">
        <f t="shared" si="194"/>
        <v>0</v>
      </c>
      <c r="BF539" s="203"/>
      <c r="BG539" s="203"/>
    </row>
    <row r="540" spans="1:59" s="118" customFormat="1" x14ac:dyDescent="0.25">
      <c r="A540" s="128" t="str">
        <f>IF(ISBLANK(B540),"",COUNTA($B$11:B540))</f>
        <v/>
      </c>
      <c r="B540" s="200"/>
      <c r="C540" s="150">
        <f t="shared" si="184"/>
        <v>0</v>
      </c>
      <c r="D540" s="151">
        <f t="shared" si="185"/>
        <v>0</v>
      </c>
      <c r="E540" s="199"/>
      <c r="F540" s="199"/>
      <c r="G540" s="151">
        <f t="shared" si="186"/>
        <v>0</v>
      </c>
      <c r="H540" s="199"/>
      <c r="I540" s="199"/>
      <c r="J540" s="199"/>
      <c r="K540" s="151">
        <f t="shared" si="195"/>
        <v>0</v>
      </c>
      <c r="L540" s="199"/>
      <c r="M540" s="199"/>
      <c r="N540" s="152" t="str">
        <f t="shared" si="187"/>
        <v/>
      </c>
      <c r="O540" s="150">
        <f t="shared" si="188"/>
        <v>0</v>
      </c>
      <c r="P540" s="151">
        <f t="shared" si="189"/>
        <v>0</v>
      </c>
      <c r="Q540" s="199"/>
      <c r="R540" s="199"/>
      <c r="S540" s="151">
        <f t="shared" si="190"/>
        <v>0</v>
      </c>
      <c r="T540" s="199"/>
      <c r="U540" s="199"/>
      <c r="V540" s="199"/>
      <c r="W540" s="151">
        <f t="shared" si="181"/>
        <v>0</v>
      </c>
      <c r="X540" s="199"/>
      <c r="Y540" s="199"/>
      <c r="Z540" s="152" t="str">
        <f t="shared" si="191"/>
        <v/>
      </c>
      <c r="AA540" s="150">
        <f t="shared" si="196"/>
        <v>0</v>
      </c>
      <c r="AB540" s="151">
        <f t="shared" si="197"/>
        <v>0</v>
      </c>
      <c r="AC540" s="199"/>
      <c r="AD540" s="199"/>
      <c r="AE540" s="151">
        <f t="shared" si="198"/>
        <v>0</v>
      </c>
      <c r="AF540" s="202"/>
      <c r="AG540" s="333"/>
      <c r="AH540" s="202"/>
      <c r="AI540" s="333"/>
      <c r="AJ540" s="202"/>
      <c r="AK540" s="333"/>
      <c r="AL540" s="151">
        <f t="shared" si="199"/>
        <v>0</v>
      </c>
      <c r="AM540" s="199"/>
      <c r="AN540" s="199"/>
      <c r="AO540" s="167">
        <f t="shared" si="182"/>
        <v>0</v>
      </c>
      <c r="AP540" s="167">
        <f t="shared" si="183"/>
        <v>0</v>
      </c>
      <c r="AQ540" s="152" t="str">
        <f t="shared" si="179"/>
        <v/>
      </c>
      <c r="AR540" s="207">
        <f t="shared" si="180"/>
        <v>0</v>
      </c>
      <c r="AS540" s="167">
        <f t="shared" si="192"/>
        <v>0</v>
      </c>
      <c r="AT540" s="167">
        <f>IFERROR((AR540/SUM('4_Структура пл.соб.'!$F$4:$F$6))*100,0)</f>
        <v>0</v>
      </c>
      <c r="AU540" s="207">
        <f>IFERROR(AF540+(SUM($AC540:$AD540)/100*($AE$14/$AB$14*100))/'4_Структура пл.соб.'!$B$7*'4_Структура пл.соб.'!$B$4,0)</f>
        <v>0</v>
      </c>
      <c r="AV540" s="167">
        <f>IFERROR(AU540/'5_Розрахунок тарифів'!$H$7,0)</f>
        <v>0</v>
      </c>
      <c r="AW540" s="167">
        <f>IFERROR((AU540/SUM('4_Структура пл.соб.'!$F$4:$F$6))*100,0)</f>
        <v>0</v>
      </c>
      <c r="AX540" s="207">
        <f>IFERROR(AH540+(SUM($AC540:$AD540)/100*($AE$14/$AB$14*100))/'4_Структура пл.соб.'!$B$7*'4_Структура пл.соб.'!$B$5,0)</f>
        <v>0</v>
      </c>
      <c r="AY540" s="167">
        <f>IFERROR(AX540/'5_Розрахунок тарифів'!$L$7,0)</f>
        <v>0</v>
      </c>
      <c r="AZ540" s="167">
        <f>IFERROR((AX540/SUM('4_Структура пл.соб.'!$F$4:$F$6))*100,0)</f>
        <v>0</v>
      </c>
      <c r="BA540" s="207">
        <f>IFERROR(AJ540+(SUM($AC540:$AD540)/100*($AE$14/$AB$14*100))/'4_Структура пл.соб.'!$B$7*'4_Структура пл.соб.'!$B$6,0)</f>
        <v>0</v>
      </c>
      <c r="BB540" s="167">
        <f>IFERROR(BA540/'5_Розрахунок тарифів'!$P$7,0)</f>
        <v>0</v>
      </c>
      <c r="BC540" s="167">
        <f>IFERROR((BA540/SUM('4_Структура пл.соб.'!$F$4:$F$6))*100,0)</f>
        <v>0</v>
      </c>
      <c r="BD540" s="167">
        <f t="shared" si="193"/>
        <v>0</v>
      </c>
      <c r="BE540" s="167">
        <f t="shared" si="194"/>
        <v>0</v>
      </c>
      <c r="BF540" s="203"/>
      <c r="BG540" s="203"/>
    </row>
    <row r="541" spans="1:59" s="118" customFormat="1" x14ac:dyDescent="0.25">
      <c r="A541" s="128" t="str">
        <f>IF(ISBLANK(B541),"",COUNTA($B$11:B541))</f>
        <v/>
      </c>
      <c r="B541" s="200"/>
      <c r="C541" s="150">
        <f t="shared" si="184"/>
        <v>0</v>
      </c>
      <c r="D541" s="151">
        <f t="shared" si="185"/>
        <v>0</v>
      </c>
      <c r="E541" s="199"/>
      <c r="F541" s="199"/>
      <c r="G541" s="151">
        <f t="shared" si="186"/>
        <v>0</v>
      </c>
      <c r="H541" s="199"/>
      <c r="I541" s="199"/>
      <c r="J541" s="199"/>
      <c r="K541" s="151">
        <f t="shared" si="195"/>
        <v>0</v>
      </c>
      <c r="L541" s="199"/>
      <c r="M541" s="199"/>
      <c r="N541" s="152" t="str">
        <f t="shared" si="187"/>
        <v/>
      </c>
      <c r="O541" s="150">
        <f t="shared" si="188"/>
        <v>0</v>
      </c>
      <c r="P541" s="151">
        <f t="shared" si="189"/>
        <v>0</v>
      </c>
      <c r="Q541" s="199"/>
      <c r="R541" s="199"/>
      <c r="S541" s="151">
        <f t="shared" si="190"/>
        <v>0</v>
      </c>
      <c r="T541" s="199"/>
      <c r="U541" s="199"/>
      <c r="V541" s="199"/>
      <c r="W541" s="151">
        <f t="shared" si="181"/>
        <v>0</v>
      </c>
      <c r="X541" s="199"/>
      <c r="Y541" s="199"/>
      <c r="Z541" s="152" t="str">
        <f t="shared" si="191"/>
        <v/>
      </c>
      <c r="AA541" s="150">
        <f t="shared" si="196"/>
        <v>0</v>
      </c>
      <c r="AB541" s="151">
        <f t="shared" si="197"/>
        <v>0</v>
      </c>
      <c r="AC541" s="199"/>
      <c r="AD541" s="199"/>
      <c r="AE541" s="151">
        <f t="shared" si="198"/>
        <v>0</v>
      </c>
      <c r="AF541" s="202"/>
      <c r="AG541" s="333"/>
      <c r="AH541" s="202"/>
      <c r="AI541" s="333"/>
      <c r="AJ541" s="202"/>
      <c r="AK541" s="333"/>
      <c r="AL541" s="151">
        <f t="shared" si="199"/>
        <v>0</v>
      </c>
      <c r="AM541" s="199"/>
      <c r="AN541" s="199"/>
      <c r="AO541" s="167">
        <f t="shared" si="182"/>
        <v>0</v>
      </c>
      <c r="AP541" s="167">
        <f t="shared" si="183"/>
        <v>0</v>
      </c>
      <c r="AQ541" s="152" t="str">
        <f t="shared" si="179"/>
        <v/>
      </c>
      <c r="AR541" s="207">
        <f t="shared" si="180"/>
        <v>0</v>
      </c>
      <c r="AS541" s="167">
        <f t="shared" si="192"/>
        <v>0</v>
      </c>
      <c r="AT541" s="167">
        <f>IFERROR((AR541/SUM('4_Структура пл.соб.'!$F$4:$F$6))*100,0)</f>
        <v>0</v>
      </c>
      <c r="AU541" s="207">
        <f>IFERROR(AF541+(SUM($AC541:$AD541)/100*($AE$14/$AB$14*100))/'4_Структура пл.соб.'!$B$7*'4_Структура пл.соб.'!$B$4,0)</f>
        <v>0</v>
      </c>
      <c r="AV541" s="167">
        <f>IFERROR(AU541/'5_Розрахунок тарифів'!$H$7,0)</f>
        <v>0</v>
      </c>
      <c r="AW541" s="167">
        <f>IFERROR((AU541/SUM('4_Структура пл.соб.'!$F$4:$F$6))*100,0)</f>
        <v>0</v>
      </c>
      <c r="AX541" s="207">
        <f>IFERROR(AH541+(SUM($AC541:$AD541)/100*($AE$14/$AB$14*100))/'4_Структура пл.соб.'!$B$7*'4_Структура пл.соб.'!$B$5,0)</f>
        <v>0</v>
      </c>
      <c r="AY541" s="167">
        <f>IFERROR(AX541/'5_Розрахунок тарифів'!$L$7,0)</f>
        <v>0</v>
      </c>
      <c r="AZ541" s="167">
        <f>IFERROR((AX541/SUM('4_Структура пл.соб.'!$F$4:$F$6))*100,0)</f>
        <v>0</v>
      </c>
      <c r="BA541" s="207">
        <f>IFERROR(AJ541+(SUM($AC541:$AD541)/100*($AE$14/$AB$14*100))/'4_Структура пл.соб.'!$B$7*'4_Структура пл.соб.'!$B$6,0)</f>
        <v>0</v>
      </c>
      <c r="BB541" s="167">
        <f>IFERROR(BA541/'5_Розрахунок тарифів'!$P$7,0)</f>
        <v>0</v>
      </c>
      <c r="BC541" s="167">
        <f>IFERROR((BA541/SUM('4_Структура пл.соб.'!$F$4:$F$6))*100,0)</f>
        <v>0</v>
      </c>
      <c r="BD541" s="167">
        <f t="shared" si="193"/>
        <v>0</v>
      </c>
      <c r="BE541" s="167">
        <f t="shared" si="194"/>
        <v>0</v>
      </c>
      <c r="BF541" s="203"/>
      <c r="BG541" s="203"/>
    </row>
    <row r="542" spans="1:59" s="118" customFormat="1" x14ac:dyDescent="0.25">
      <c r="A542" s="128" t="str">
        <f>IF(ISBLANK(B542),"",COUNTA($B$11:B542))</f>
        <v/>
      </c>
      <c r="B542" s="200"/>
      <c r="C542" s="150">
        <f t="shared" si="184"/>
        <v>0</v>
      </c>
      <c r="D542" s="151">
        <f t="shared" si="185"/>
        <v>0</v>
      </c>
      <c r="E542" s="199"/>
      <c r="F542" s="199"/>
      <c r="G542" s="151">
        <f t="shared" si="186"/>
        <v>0</v>
      </c>
      <c r="H542" s="199"/>
      <c r="I542" s="199"/>
      <c r="J542" s="199"/>
      <c r="K542" s="151">
        <f t="shared" si="195"/>
        <v>0</v>
      </c>
      <c r="L542" s="199"/>
      <c r="M542" s="199"/>
      <c r="N542" s="152" t="str">
        <f t="shared" si="187"/>
        <v/>
      </c>
      <c r="O542" s="150">
        <f t="shared" si="188"/>
        <v>0</v>
      </c>
      <c r="P542" s="151">
        <f t="shared" si="189"/>
        <v>0</v>
      </c>
      <c r="Q542" s="199"/>
      <c r="R542" s="199"/>
      <c r="S542" s="151">
        <f t="shared" si="190"/>
        <v>0</v>
      </c>
      <c r="T542" s="199"/>
      <c r="U542" s="199"/>
      <c r="V542" s="199"/>
      <c r="W542" s="151">
        <f t="shared" si="181"/>
        <v>0</v>
      </c>
      <c r="X542" s="199"/>
      <c r="Y542" s="199"/>
      <c r="Z542" s="152" t="str">
        <f t="shared" si="191"/>
        <v/>
      </c>
      <c r="AA542" s="150">
        <f t="shared" si="196"/>
        <v>0</v>
      </c>
      <c r="AB542" s="151">
        <f t="shared" si="197"/>
        <v>0</v>
      </c>
      <c r="AC542" s="199"/>
      <c r="AD542" s="199"/>
      <c r="AE542" s="151">
        <f t="shared" si="198"/>
        <v>0</v>
      </c>
      <c r="AF542" s="202"/>
      <c r="AG542" s="333"/>
      <c r="AH542" s="202"/>
      <c r="AI542" s="333"/>
      <c r="AJ542" s="202"/>
      <c r="AK542" s="333"/>
      <c r="AL542" s="151">
        <f t="shared" si="199"/>
        <v>0</v>
      </c>
      <c r="AM542" s="199"/>
      <c r="AN542" s="199"/>
      <c r="AO542" s="167">
        <f t="shared" si="182"/>
        <v>0</v>
      </c>
      <c r="AP542" s="167">
        <f t="shared" si="183"/>
        <v>0</v>
      </c>
      <c r="AQ542" s="152" t="str">
        <f t="shared" si="179"/>
        <v/>
      </c>
      <c r="AR542" s="207">
        <f t="shared" si="180"/>
        <v>0</v>
      </c>
      <c r="AS542" s="167">
        <f t="shared" si="192"/>
        <v>0</v>
      </c>
      <c r="AT542" s="167">
        <f>IFERROR((AR542/SUM('4_Структура пл.соб.'!$F$4:$F$6))*100,0)</f>
        <v>0</v>
      </c>
      <c r="AU542" s="207">
        <f>IFERROR(AF542+(SUM($AC542:$AD542)/100*($AE$14/$AB$14*100))/'4_Структура пл.соб.'!$B$7*'4_Структура пл.соб.'!$B$4,0)</f>
        <v>0</v>
      </c>
      <c r="AV542" s="167">
        <f>IFERROR(AU542/'5_Розрахунок тарифів'!$H$7,0)</f>
        <v>0</v>
      </c>
      <c r="AW542" s="167">
        <f>IFERROR((AU542/SUM('4_Структура пл.соб.'!$F$4:$F$6))*100,0)</f>
        <v>0</v>
      </c>
      <c r="AX542" s="207">
        <f>IFERROR(AH542+(SUM($AC542:$AD542)/100*($AE$14/$AB$14*100))/'4_Структура пл.соб.'!$B$7*'4_Структура пл.соб.'!$B$5,0)</f>
        <v>0</v>
      </c>
      <c r="AY542" s="167">
        <f>IFERROR(AX542/'5_Розрахунок тарифів'!$L$7,0)</f>
        <v>0</v>
      </c>
      <c r="AZ542" s="167">
        <f>IFERROR((AX542/SUM('4_Структура пл.соб.'!$F$4:$F$6))*100,0)</f>
        <v>0</v>
      </c>
      <c r="BA542" s="207">
        <f>IFERROR(AJ542+(SUM($AC542:$AD542)/100*($AE$14/$AB$14*100))/'4_Структура пл.соб.'!$B$7*'4_Структура пл.соб.'!$B$6,0)</f>
        <v>0</v>
      </c>
      <c r="BB542" s="167">
        <f>IFERROR(BA542/'5_Розрахунок тарифів'!$P$7,0)</f>
        <v>0</v>
      </c>
      <c r="BC542" s="167">
        <f>IFERROR((BA542/SUM('4_Структура пл.соб.'!$F$4:$F$6))*100,0)</f>
        <v>0</v>
      </c>
      <c r="BD542" s="167">
        <f t="shared" si="193"/>
        <v>0</v>
      </c>
      <c r="BE542" s="167">
        <f t="shared" si="194"/>
        <v>0</v>
      </c>
      <c r="BF542" s="203"/>
      <c r="BG542" s="203"/>
    </row>
    <row r="543" spans="1:59" s="118" customFormat="1" x14ac:dyDescent="0.25">
      <c r="A543" s="128" t="str">
        <f>IF(ISBLANK(B543),"",COUNTA($B$11:B543))</f>
        <v/>
      </c>
      <c r="B543" s="200"/>
      <c r="C543" s="150">
        <f t="shared" si="184"/>
        <v>0</v>
      </c>
      <c r="D543" s="151">
        <f t="shared" si="185"/>
        <v>0</v>
      </c>
      <c r="E543" s="199"/>
      <c r="F543" s="199"/>
      <c r="G543" s="151">
        <f t="shared" si="186"/>
        <v>0</v>
      </c>
      <c r="H543" s="199"/>
      <c r="I543" s="199"/>
      <c r="J543" s="199"/>
      <c r="K543" s="151">
        <f t="shared" si="195"/>
        <v>0</v>
      </c>
      <c r="L543" s="199"/>
      <c r="M543" s="199"/>
      <c r="N543" s="152" t="str">
        <f t="shared" si="187"/>
        <v/>
      </c>
      <c r="O543" s="150">
        <f t="shared" si="188"/>
        <v>0</v>
      </c>
      <c r="P543" s="151">
        <f t="shared" si="189"/>
        <v>0</v>
      </c>
      <c r="Q543" s="199"/>
      <c r="R543" s="199"/>
      <c r="S543" s="151">
        <f t="shared" si="190"/>
        <v>0</v>
      </c>
      <c r="T543" s="199"/>
      <c r="U543" s="199"/>
      <c r="V543" s="199"/>
      <c r="W543" s="151">
        <f t="shared" si="181"/>
        <v>0</v>
      </c>
      <c r="X543" s="199"/>
      <c r="Y543" s="199"/>
      <c r="Z543" s="152" t="str">
        <f t="shared" si="191"/>
        <v/>
      </c>
      <c r="AA543" s="150">
        <f t="shared" si="196"/>
        <v>0</v>
      </c>
      <c r="AB543" s="151">
        <f t="shared" si="197"/>
        <v>0</v>
      </c>
      <c r="AC543" s="199"/>
      <c r="AD543" s="199"/>
      <c r="AE543" s="151">
        <f t="shared" si="198"/>
        <v>0</v>
      </c>
      <c r="AF543" s="202"/>
      <c r="AG543" s="333"/>
      <c r="AH543" s="202"/>
      <c r="AI543" s="333"/>
      <c r="AJ543" s="202"/>
      <c r="AK543" s="333"/>
      <c r="AL543" s="151">
        <f t="shared" si="199"/>
        <v>0</v>
      </c>
      <c r="AM543" s="199"/>
      <c r="AN543" s="199"/>
      <c r="AO543" s="167">
        <f t="shared" si="182"/>
        <v>0</v>
      </c>
      <c r="AP543" s="167">
        <f t="shared" si="183"/>
        <v>0</v>
      </c>
      <c r="AQ543" s="152" t="str">
        <f t="shared" si="179"/>
        <v/>
      </c>
      <c r="AR543" s="207">
        <f t="shared" si="180"/>
        <v>0</v>
      </c>
      <c r="AS543" s="167">
        <f t="shared" si="192"/>
        <v>0</v>
      </c>
      <c r="AT543" s="167">
        <f>IFERROR((AR543/SUM('4_Структура пл.соб.'!$F$4:$F$6))*100,0)</f>
        <v>0</v>
      </c>
      <c r="AU543" s="207">
        <f>IFERROR(AF543+(SUM($AC543:$AD543)/100*($AE$14/$AB$14*100))/'4_Структура пл.соб.'!$B$7*'4_Структура пл.соб.'!$B$4,0)</f>
        <v>0</v>
      </c>
      <c r="AV543" s="167">
        <f>IFERROR(AU543/'5_Розрахунок тарифів'!$H$7,0)</f>
        <v>0</v>
      </c>
      <c r="AW543" s="167">
        <f>IFERROR((AU543/SUM('4_Структура пл.соб.'!$F$4:$F$6))*100,0)</f>
        <v>0</v>
      </c>
      <c r="AX543" s="207">
        <f>IFERROR(AH543+(SUM($AC543:$AD543)/100*($AE$14/$AB$14*100))/'4_Структура пл.соб.'!$B$7*'4_Структура пл.соб.'!$B$5,0)</f>
        <v>0</v>
      </c>
      <c r="AY543" s="167">
        <f>IFERROR(AX543/'5_Розрахунок тарифів'!$L$7,0)</f>
        <v>0</v>
      </c>
      <c r="AZ543" s="167">
        <f>IFERROR((AX543/SUM('4_Структура пл.соб.'!$F$4:$F$6))*100,0)</f>
        <v>0</v>
      </c>
      <c r="BA543" s="207">
        <f>IFERROR(AJ543+(SUM($AC543:$AD543)/100*($AE$14/$AB$14*100))/'4_Структура пл.соб.'!$B$7*'4_Структура пл.соб.'!$B$6,0)</f>
        <v>0</v>
      </c>
      <c r="BB543" s="167">
        <f>IFERROR(BA543/'5_Розрахунок тарифів'!$P$7,0)</f>
        <v>0</v>
      </c>
      <c r="BC543" s="167">
        <f>IFERROR((BA543/SUM('4_Структура пл.соб.'!$F$4:$F$6))*100,0)</f>
        <v>0</v>
      </c>
      <c r="BD543" s="167">
        <f t="shared" si="193"/>
        <v>0</v>
      </c>
      <c r="BE543" s="167">
        <f t="shared" si="194"/>
        <v>0</v>
      </c>
      <c r="BF543" s="203"/>
      <c r="BG543" s="203"/>
    </row>
    <row r="544" spans="1:59" s="118" customFormat="1" x14ac:dyDescent="0.25">
      <c r="A544" s="128" t="str">
        <f>IF(ISBLANK(B544),"",COUNTA($B$11:B544))</f>
        <v/>
      </c>
      <c r="B544" s="200"/>
      <c r="C544" s="150">
        <f t="shared" si="184"/>
        <v>0</v>
      </c>
      <c r="D544" s="151">
        <f t="shared" si="185"/>
        <v>0</v>
      </c>
      <c r="E544" s="199"/>
      <c r="F544" s="199"/>
      <c r="G544" s="151">
        <f t="shared" si="186"/>
        <v>0</v>
      </c>
      <c r="H544" s="199"/>
      <c r="I544" s="199"/>
      <c r="J544" s="199"/>
      <c r="K544" s="151">
        <f t="shared" si="195"/>
        <v>0</v>
      </c>
      <c r="L544" s="199"/>
      <c r="M544" s="199"/>
      <c r="N544" s="152" t="str">
        <f t="shared" si="187"/>
        <v/>
      </c>
      <c r="O544" s="150">
        <f t="shared" si="188"/>
        <v>0</v>
      </c>
      <c r="P544" s="151">
        <f t="shared" si="189"/>
        <v>0</v>
      </c>
      <c r="Q544" s="199"/>
      <c r="R544" s="199"/>
      <c r="S544" s="151">
        <f t="shared" si="190"/>
        <v>0</v>
      </c>
      <c r="T544" s="199"/>
      <c r="U544" s="199"/>
      <c r="V544" s="199"/>
      <c r="W544" s="151">
        <f t="shared" si="181"/>
        <v>0</v>
      </c>
      <c r="X544" s="199"/>
      <c r="Y544" s="199"/>
      <c r="Z544" s="152" t="str">
        <f t="shared" si="191"/>
        <v/>
      </c>
      <c r="AA544" s="150">
        <f t="shared" si="196"/>
        <v>0</v>
      </c>
      <c r="AB544" s="151">
        <f t="shared" si="197"/>
        <v>0</v>
      </c>
      <c r="AC544" s="199"/>
      <c r="AD544" s="199"/>
      <c r="AE544" s="151">
        <f t="shared" si="198"/>
        <v>0</v>
      </c>
      <c r="AF544" s="202"/>
      <c r="AG544" s="333"/>
      <c r="AH544" s="202"/>
      <c r="AI544" s="333"/>
      <c r="AJ544" s="202"/>
      <c r="AK544" s="333"/>
      <c r="AL544" s="151">
        <f t="shared" si="199"/>
        <v>0</v>
      </c>
      <c r="AM544" s="199"/>
      <c r="AN544" s="199"/>
      <c r="AO544" s="167">
        <f t="shared" si="182"/>
        <v>0</v>
      </c>
      <c r="AP544" s="167">
        <f t="shared" si="183"/>
        <v>0</v>
      </c>
      <c r="AQ544" s="152" t="str">
        <f t="shared" si="179"/>
        <v/>
      </c>
      <c r="AR544" s="207">
        <f t="shared" si="180"/>
        <v>0</v>
      </c>
      <c r="AS544" s="167">
        <f t="shared" si="192"/>
        <v>0</v>
      </c>
      <c r="AT544" s="167">
        <f>IFERROR((AR544/SUM('4_Структура пл.соб.'!$F$4:$F$6))*100,0)</f>
        <v>0</v>
      </c>
      <c r="AU544" s="207">
        <f>IFERROR(AF544+(SUM($AC544:$AD544)/100*($AE$14/$AB$14*100))/'4_Структура пл.соб.'!$B$7*'4_Структура пл.соб.'!$B$4,0)</f>
        <v>0</v>
      </c>
      <c r="AV544" s="167">
        <f>IFERROR(AU544/'5_Розрахунок тарифів'!$H$7,0)</f>
        <v>0</v>
      </c>
      <c r="AW544" s="167">
        <f>IFERROR((AU544/SUM('4_Структура пл.соб.'!$F$4:$F$6))*100,0)</f>
        <v>0</v>
      </c>
      <c r="AX544" s="207">
        <f>IFERROR(AH544+(SUM($AC544:$AD544)/100*($AE$14/$AB$14*100))/'4_Структура пл.соб.'!$B$7*'4_Структура пл.соб.'!$B$5,0)</f>
        <v>0</v>
      </c>
      <c r="AY544" s="167">
        <f>IFERROR(AX544/'5_Розрахунок тарифів'!$L$7,0)</f>
        <v>0</v>
      </c>
      <c r="AZ544" s="167">
        <f>IFERROR((AX544/SUM('4_Структура пл.соб.'!$F$4:$F$6))*100,0)</f>
        <v>0</v>
      </c>
      <c r="BA544" s="207">
        <f>IFERROR(AJ544+(SUM($AC544:$AD544)/100*($AE$14/$AB$14*100))/'4_Структура пл.соб.'!$B$7*'4_Структура пл.соб.'!$B$6,0)</f>
        <v>0</v>
      </c>
      <c r="BB544" s="167">
        <f>IFERROR(BA544/'5_Розрахунок тарифів'!$P$7,0)</f>
        <v>0</v>
      </c>
      <c r="BC544" s="167">
        <f>IFERROR((BA544/SUM('4_Структура пл.соб.'!$F$4:$F$6))*100,0)</f>
        <v>0</v>
      </c>
      <c r="BD544" s="167">
        <f t="shared" si="193"/>
        <v>0</v>
      </c>
      <c r="BE544" s="167">
        <f t="shared" si="194"/>
        <v>0</v>
      </c>
      <c r="BF544" s="203"/>
      <c r="BG544" s="203"/>
    </row>
    <row r="545" spans="1:59" s="118" customFormat="1" x14ac:dyDescent="0.25">
      <c r="A545" s="128" t="str">
        <f>IF(ISBLANK(B545),"",COUNTA($B$11:B545))</f>
        <v/>
      </c>
      <c r="B545" s="200"/>
      <c r="C545" s="150">
        <f t="shared" si="184"/>
        <v>0</v>
      </c>
      <c r="D545" s="151">
        <f t="shared" si="185"/>
        <v>0</v>
      </c>
      <c r="E545" s="199"/>
      <c r="F545" s="199"/>
      <c r="G545" s="151">
        <f t="shared" si="186"/>
        <v>0</v>
      </c>
      <c r="H545" s="199"/>
      <c r="I545" s="199"/>
      <c r="J545" s="199"/>
      <c r="K545" s="151">
        <f t="shared" si="195"/>
        <v>0</v>
      </c>
      <c r="L545" s="199"/>
      <c r="M545" s="199"/>
      <c r="N545" s="152" t="str">
        <f t="shared" si="187"/>
        <v/>
      </c>
      <c r="O545" s="150">
        <f t="shared" si="188"/>
        <v>0</v>
      </c>
      <c r="P545" s="151">
        <f t="shared" si="189"/>
        <v>0</v>
      </c>
      <c r="Q545" s="199"/>
      <c r="R545" s="199"/>
      <c r="S545" s="151">
        <f t="shared" si="190"/>
        <v>0</v>
      </c>
      <c r="T545" s="199"/>
      <c r="U545" s="199"/>
      <c r="V545" s="199"/>
      <c r="W545" s="151">
        <f t="shared" si="181"/>
        <v>0</v>
      </c>
      <c r="X545" s="199"/>
      <c r="Y545" s="199"/>
      <c r="Z545" s="152" t="str">
        <f t="shared" si="191"/>
        <v/>
      </c>
      <c r="AA545" s="150">
        <f t="shared" si="196"/>
        <v>0</v>
      </c>
      <c r="AB545" s="151">
        <f t="shared" si="197"/>
        <v>0</v>
      </c>
      <c r="AC545" s="199"/>
      <c r="AD545" s="199"/>
      <c r="AE545" s="151">
        <f t="shared" si="198"/>
        <v>0</v>
      </c>
      <c r="AF545" s="202"/>
      <c r="AG545" s="333"/>
      <c r="AH545" s="202"/>
      <c r="AI545" s="333"/>
      <c r="AJ545" s="202"/>
      <c r="AK545" s="333"/>
      <c r="AL545" s="151">
        <f t="shared" si="199"/>
        <v>0</v>
      </c>
      <c r="AM545" s="199"/>
      <c r="AN545" s="199"/>
      <c r="AO545" s="167">
        <f t="shared" si="182"/>
        <v>0</v>
      </c>
      <c r="AP545" s="167">
        <f t="shared" si="183"/>
        <v>0</v>
      </c>
      <c r="AQ545" s="152" t="str">
        <f t="shared" si="179"/>
        <v/>
      </c>
      <c r="AR545" s="207">
        <f t="shared" si="180"/>
        <v>0</v>
      </c>
      <c r="AS545" s="167">
        <f t="shared" si="192"/>
        <v>0</v>
      </c>
      <c r="AT545" s="167">
        <f>IFERROR((AR545/SUM('4_Структура пл.соб.'!$F$4:$F$6))*100,0)</f>
        <v>0</v>
      </c>
      <c r="AU545" s="207">
        <f>IFERROR(AF545+(SUM($AC545:$AD545)/100*($AE$14/$AB$14*100))/'4_Структура пл.соб.'!$B$7*'4_Структура пл.соб.'!$B$4,0)</f>
        <v>0</v>
      </c>
      <c r="AV545" s="167">
        <f>IFERROR(AU545/'5_Розрахунок тарифів'!$H$7,0)</f>
        <v>0</v>
      </c>
      <c r="AW545" s="167">
        <f>IFERROR((AU545/SUM('4_Структура пл.соб.'!$F$4:$F$6))*100,0)</f>
        <v>0</v>
      </c>
      <c r="AX545" s="207">
        <f>IFERROR(AH545+(SUM($AC545:$AD545)/100*($AE$14/$AB$14*100))/'4_Структура пл.соб.'!$B$7*'4_Структура пл.соб.'!$B$5,0)</f>
        <v>0</v>
      </c>
      <c r="AY545" s="167">
        <f>IFERROR(AX545/'5_Розрахунок тарифів'!$L$7,0)</f>
        <v>0</v>
      </c>
      <c r="AZ545" s="167">
        <f>IFERROR((AX545/SUM('4_Структура пл.соб.'!$F$4:$F$6))*100,0)</f>
        <v>0</v>
      </c>
      <c r="BA545" s="207">
        <f>IFERROR(AJ545+(SUM($AC545:$AD545)/100*($AE$14/$AB$14*100))/'4_Структура пл.соб.'!$B$7*'4_Структура пл.соб.'!$B$6,0)</f>
        <v>0</v>
      </c>
      <c r="BB545" s="167">
        <f>IFERROR(BA545/'5_Розрахунок тарифів'!$P$7,0)</f>
        <v>0</v>
      </c>
      <c r="BC545" s="167">
        <f>IFERROR((BA545/SUM('4_Структура пл.соб.'!$F$4:$F$6))*100,0)</f>
        <v>0</v>
      </c>
      <c r="BD545" s="167">
        <f t="shared" si="193"/>
        <v>0</v>
      </c>
      <c r="BE545" s="167">
        <f t="shared" si="194"/>
        <v>0</v>
      </c>
      <c r="BF545" s="203"/>
      <c r="BG545" s="203"/>
    </row>
    <row r="546" spans="1:59" s="118" customFormat="1" x14ac:dyDescent="0.25">
      <c r="A546" s="128" t="str">
        <f>IF(ISBLANK(B546),"",COUNTA($B$11:B546))</f>
        <v/>
      </c>
      <c r="B546" s="200"/>
      <c r="C546" s="150">
        <f t="shared" si="184"/>
        <v>0</v>
      </c>
      <c r="D546" s="151">
        <f t="shared" si="185"/>
        <v>0</v>
      </c>
      <c r="E546" s="199"/>
      <c r="F546" s="199"/>
      <c r="G546" s="151">
        <f t="shared" si="186"/>
        <v>0</v>
      </c>
      <c r="H546" s="199"/>
      <c r="I546" s="199"/>
      <c r="J546" s="199"/>
      <c r="K546" s="151">
        <f t="shared" si="195"/>
        <v>0</v>
      </c>
      <c r="L546" s="199"/>
      <c r="M546" s="199"/>
      <c r="N546" s="152" t="str">
        <f t="shared" si="187"/>
        <v/>
      </c>
      <c r="O546" s="150">
        <f t="shared" si="188"/>
        <v>0</v>
      </c>
      <c r="P546" s="151">
        <f t="shared" si="189"/>
        <v>0</v>
      </c>
      <c r="Q546" s="199"/>
      <c r="R546" s="199"/>
      <c r="S546" s="151">
        <f t="shared" si="190"/>
        <v>0</v>
      </c>
      <c r="T546" s="199"/>
      <c r="U546" s="199"/>
      <c r="V546" s="199"/>
      <c r="W546" s="151">
        <f t="shared" si="181"/>
        <v>0</v>
      </c>
      <c r="X546" s="199"/>
      <c r="Y546" s="199"/>
      <c r="Z546" s="152" t="str">
        <f t="shared" si="191"/>
        <v/>
      </c>
      <c r="AA546" s="150">
        <f t="shared" si="196"/>
        <v>0</v>
      </c>
      <c r="AB546" s="151">
        <f t="shared" si="197"/>
        <v>0</v>
      </c>
      <c r="AC546" s="199"/>
      <c r="AD546" s="199"/>
      <c r="AE546" s="151">
        <f t="shared" si="198"/>
        <v>0</v>
      </c>
      <c r="AF546" s="202"/>
      <c r="AG546" s="333"/>
      <c r="AH546" s="202"/>
      <c r="AI546" s="333"/>
      <c r="AJ546" s="202"/>
      <c r="AK546" s="333"/>
      <c r="AL546" s="151">
        <f t="shared" si="199"/>
        <v>0</v>
      </c>
      <c r="AM546" s="199"/>
      <c r="AN546" s="199"/>
      <c r="AO546" s="167">
        <f t="shared" si="182"/>
        <v>0</v>
      </c>
      <c r="AP546" s="167">
        <f t="shared" si="183"/>
        <v>0</v>
      </c>
      <c r="AQ546" s="152" t="str">
        <f t="shared" si="179"/>
        <v/>
      </c>
      <c r="AR546" s="207">
        <f t="shared" si="180"/>
        <v>0</v>
      </c>
      <c r="AS546" s="167">
        <f t="shared" si="192"/>
        <v>0</v>
      </c>
      <c r="AT546" s="167">
        <f>IFERROR((AR546/SUM('4_Структура пл.соб.'!$F$4:$F$6))*100,0)</f>
        <v>0</v>
      </c>
      <c r="AU546" s="207">
        <f>IFERROR(AF546+(SUM($AC546:$AD546)/100*($AE$14/$AB$14*100))/'4_Структура пл.соб.'!$B$7*'4_Структура пл.соб.'!$B$4,0)</f>
        <v>0</v>
      </c>
      <c r="AV546" s="167">
        <f>IFERROR(AU546/'5_Розрахунок тарифів'!$H$7,0)</f>
        <v>0</v>
      </c>
      <c r="AW546" s="167">
        <f>IFERROR((AU546/SUM('4_Структура пл.соб.'!$F$4:$F$6))*100,0)</f>
        <v>0</v>
      </c>
      <c r="AX546" s="207">
        <f>IFERROR(AH546+(SUM($AC546:$AD546)/100*($AE$14/$AB$14*100))/'4_Структура пл.соб.'!$B$7*'4_Структура пл.соб.'!$B$5,0)</f>
        <v>0</v>
      </c>
      <c r="AY546" s="167">
        <f>IFERROR(AX546/'5_Розрахунок тарифів'!$L$7,0)</f>
        <v>0</v>
      </c>
      <c r="AZ546" s="167">
        <f>IFERROR((AX546/SUM('4_Структура пл.соб.'!$F$4:$F$6))*100,0)</f>
        <v>0</v>
      </c>
      <c r="BA546" s="207">
        <f>IFERROR(AJ546+(SUM($AC546:$AD546)/100*($AE$14/$AB$14*100))/'4_Структура пл.соб.'!$B$7*'4_Структура пл.соб.'!$B$6,0)</f>
        <v>0</v>
      </c>
      <c r="BB546" s="167">
        <f>IFERROR(BA546/'5_Розрахунок тарифів'!$P$7,0)</f>
        <v>0</v>
      </c>
      <c r="BC546" s="167">
        <f>IFERROR((BA546/SUM('4_Структура пл.соб.'!$F$4:$F$6))*100,0)</f>
        <v>0</v>
      </c>
      <c r="BD546" s="167">
        <f t="shared" si="193"/>
        <v>0</v>
      </c>
      <c r="BE546" s="167">
        <f t="shared" si="194"/>
        <v>0</v>
      </c>
      <c r="BF546" s="203"/>
      <c r="BG546" s="203"/>
    </row>
    <row r="547" spans="1:59" s="118" customFormat="1" x14ac:dyDescent="0.25">
      <c r="A547" s="128" t="str">
        <f>IF(ISBLANK(B547),"",COUNTA($B$11:B547))</f>
        <v/>
      </c>
      <c r="B547" s="200"/>
      <c r="C547" s="150">
        <f t="shared" si="184"/>
        <v>0</v>
      </c>
      <c r="D547" s="151">
        <f t="shared" si="185"/>
        <v>0</v>
      </c>
      <c r="E547" s="199"/>
      <c r="F547" s="199"/>
      <c r="G547" s="151">
        <f t="shared" si="186"/>
        <v>0</v>
      </c>
      <c r="H547" s="199"/>
      <c r="I547" s="199"/>
      <c r="J547" s="199"/>
      <c r="K547" s="151">
        <f t="shared" si="195"/>
        <v>0</v>
      </c>
      <c r="L547" s="199"/>
      <c r="M547" s="199"/>
      <c r="N547" s="152" t="str">
        <f t="shared" si="187"/>
        <v/>
      </c>
      <c r="O547" s="150">
        <f t="shared" si="188"/>
        <v>0</v>
      </c>
      <c r="P547" s="151">
        <f t="shared" si="189"/>
        <v>0</v>
      </c>
      <c r="Q547" s="199"/>
      <c r="R547" s="199"/>
      <c r="S547" s="151">
        <f t="shared" si="190"/>
        <v>0</v>
      </c>
      <c r="T547" s="199"/>
      <c r="U547" s="199"/>
      <c r="V547" s="199"/>
      <c r="W547" s="151">
        <f t="shared" si="181"/>
        <v>0</v>
      </c>
      <c r="X547" s="199"/>
      <c r="Y547" s="199"/>
      <c r="Z547" s="152" t="str">
        <f t="shared" si="191"/>
        <v/>
      </c>
      <c r="AA547" s="150">
        <f t="shared" si="196"/>
        <v>0</v>
      </c>
      <c r="AB547" s="151">
        <f t="shared" si="197"/>
        <v>0</v>
      </c>
      <c r="AC547" s="199"/>
      <c r="AD547" s="199"/>
      <c r="AE547" s="151">
        <f t="shared" si="198"/>
        <v>0</v>
      </c>
      <c r="AF547" s="202"/>
      <c r="AG547" s="333"/>
      <c r="AH547" s="202"/>
      <c r="AI547" s="333"/>
      <c r="AJ547" s="202"/>
      <c r="AK547" s="333"/>
      <c r="AL547" s="151">
        <f t="shared" si="199"/>
        <v>0</v>
      </c>
      <c r="AM547" s="199"/>
      <c r="AN547" s="199"/>
      <c r="AO547" s="167">
        <f t="shared" si="182"/>
        <v>0</v>
      </c>
      <c r="AP547" s="167">
        <f t="shared" si="183"/>
        <v>0</v>
      </c>
      <c r="AQ547" s="152" t="str">
        <f t="shared" si="179"/>
        <v/>
      </c>
      <c r="AR547" s="207">
        <f t="shared" si="180"/>
        <v>0</v>
      </c>
      <c r="AS547" s="167">
        <f t="shared" si="192"/>
        <v>0</v>
      </c>
      <c r="AT547" s="167">
        <f>IFERROR((AR547/SUM('4_Структура пл.соб.'!$F$4:$F$6))*100,0)</f>
        <v>0</v>
      </c>
      <c r="AU547" s="207">
        <f>IFERROR(AF547+(SUM($AC547:$AD547)/100*($AE$14/$AB$14*100))/'4_Структура пл.соб.'!$B$7*'4_Структура пл.соб.'!$B$4,0)</f>
        <v>0</v>
      </c>
      <c r="AV547" s="167">
        <f>IFERROR(AU547/'5_Розрахунок тарифів'!$H$7,0)</f>
        <v>0</v>
      </c>
      <c r="AW547" s="167">
        <f>IFERROR((AU547/SUM('4_Структура пл.соб.'!$F$4:$F$6))*100,0)</f>
        <v>0</v>
      </c>
      <c r="AX547" s="207">
        <f>IFERROR(AH547+(SUM($AC547:$AD547)/100*($AE$14/$AB$14*100))/'4_Структура пл.соб.'!$B$7*'4_Структура пл.соб.'!$B$5,0)</f>
        <v>0</v>
      </c>
      <c r="AY547" s="167">
        <f>IFERROR(AX547/'5_Розрахунок тарифів'!$L$7,0)</f>
        <v>0</v>
      </c>
      <c r="AZ547" s="167">
        <f>IFERROR((AX547/SUM('4_Структура пл.соб.'!$F$4:$F$6))*100,0)</f>
        <v>0</v>
      </c>
      <c r="BA547" s="207">
        <f>IFERROR(AJ547+(SUM($AC547:$AD547)/100*($AE$14/$AB$14*100))/'4_Структура пл.соб.'!$B$7*'4_Структура пл.соб.'!$B$6,0)</f>
        <v>0</v>
      </c>
      <c r="BB547" s="167">
        <f>IFERROR(BA547/'5_Розрахунок тарифів'!$P$7,0)</f>
        <v>0</v>
      </c>
      <c r="BC547" s="167">
        <f>IFERROR((BA547/SUM('4_Структура пл.соб.'!$F$4:$F$6))*100,0)</f>
        <v>0</v>
      </c>
      <c r="BD547" s="167">
        <f t="shared" si="193"/>
        <v>0</v>
      </c>
      <c r="BE547" s="167">
        <f t="shared" si="194"/>
        <v>0</v>
      </c>
      <c r="BF547" s="203"/>
      <c r="BG547" s="203"/>
    </row>
    <row r="548" spans="1:59" s="118" customFormat="1" x14ac:dyDescent="0.25">
      <c r="A548" s="128" t="str">
        <f>IF(ISBLANK(B548),"",COUNTA($B$11:B548))</f>
        <v/>
      </c>
      <c r="B548" s="200"/>
      <c r="C548" s="150">
        <f t="shared" si="184"/>
        <v>0</v>
      </c>
      <c r="D548" s="151">
        <f t="shared" si="185"/>
        <v>0</v>
      </c>
      <c r="E548" s="199"/>
      <c r="F548" s="199"/>
      <c r="G548" s="151">
        <f t="shared" si="186"/>
        <v>0</v>
      </c>
      <c r="H548" s="199"/>
      <c r="I548" s="199"/>
      <c r="J548" s="199"/>
      <c r="K548" s="151">
        <f t="shared" si="195"/>
        <v>0</v>
      </c>
      <c r="L548" s="199"/>
      <c r="M548" s="199"/>
      <c r="N548" s="152" t="str">
        <f t="shared" si="187"/>
        <v/>
      </c>
      <c r="O548" s="150">
        <f t="shared" si="188"/>
        <v>0</v>
      </c>
      <c r="P548" s="151">
        <f t="shared" si="189"/>
        <v>0</v>
      </c>
      <c r="Q548" s="199"/>
      <c r="R548" s="199"/>
      <c r="S548" s="151">
        <f t="shared" si="190"/>
        <v>0</v>
      </c>
      <c r="T548" s="199"/>
      <c r="U548" s="199"/>
      <c r="V548" s="199"/>
      <c r="W548" s="151">
        <f t="shared" si="181"/>
        <v>0</v>
      </c>
      <c r="X548" s="199"/>
      <c r="Y548" s="199"/>
      <c r="Z548" s="152" t="str">
        <f t="shared" si="191"/>
        <v/>
      </c>
      <c r="AA548" s="150">
        <f t="shared" si="196"/>
        <v>0</v>
      </c>
      <c r="AB548" s="151">
        <f t="shared" si="197"/>
        <v>0</v>
      </c>
      <c r="AC548" s="199"/>
      <c r="AD548" s="199"/>
      <c r="AE548" s="151">
        <f t="shared" si="198"/>
        <v>0</v>
      </c>
      <c r="AF548" s="202"/>
      <c r="AG548" s="333"/>
      <c r="AH548" s="202"/>
      <c r="AI548" s="333"/>
      <c r="AJ548" s="202"/>
      <c r="AK548" s="333"/>
      <c r="AL548" s="151">
        <f t="shared" si="199"/>
        <v>0</v>
      </c>
      <c r="AM548" s="199"/>
      <c r="AN548" s="199"/>
      <c r="AO548" s="167">
        <f t="shared" si="182"/>
        <v>0</v>
      </c>
      <c r="AP548" s="167">
        <f t="shared" si="183"/>
        <v>0</v>
      </c>
      <c r="AQ548" s="152" t="str">
        <f t="shared" si="179"/>
        <v/>
      </c>
      <c r="AR548" s="207">
        <f t="shared" si="180"/>
        <v>0</v>
      </c>
      <c r="AS548" s="167">
        <f t="shared" si="192"/>
        <v>0</v>
      </c>
      <c r="AT548" s="167">
        <f>IFERROR((AR548/SUM('4_Структура пл.соб.'!$F$4:$F$6))*100,0)</f>
        <v>0</v>
      </c>
      <c r="AU548" s="207">
        <f>IFERROR(AF548+(SUM($AC548:$AD548)/100*($AE$14/$AB$14*100))/'4_Структура пл.соб.'!$B$7*'4_Структура пл.соб.'!$B$4,0)</f>
        <v>0</v>
      </c>
      <c r="AV548" s="167">
        <f>IFERROR(AU548/'5_Розрахунок тарифів'!$H$7,0)</f>
        <v>0</v>
      </c>
      <c r="AW548" s="167">
        <f>IFERROR((AU548/SUM('4_Структура пл.соб.'!$F$4:$F$6))*100,0)</f>
        <v>0</v>
      </c>
      <c r="AX548" s="207">
        <f>IFERROR(AH548+(SUM($AC548:$AD548)/100*($AE$14/$AB$14*100))/'4_Структура пл.соб.'!$B$7*'4_Структура пл.соб.'!$B$5,0)</f>
        <v>0</v>
      </c>
      <c r="AY548" s="167">
        <f>IFERROR(AX548/'5_Розрахунок тарифів'!$L$7,0)</f>
        <v>0</v>
      </c>
      <c r="AZ548" s="167">
        <f>IFERROR((AX548/SUM('4_Структура пл.соб.'!$F$4:$F$6))*100,0)</f>
        <v>0</v>
      </c>
      <c r="BA548" s="207">
        <f>IFERROR(AJ548+(SUM($AC548:$AD548)/100*($AE$14/$AB$14*100))/'4_Структура пл.соб.'!$B$7*'4_Структура пл.соб.'!$B$6,0)</f>
        <v>0</v>
      </c>
      <c r="BB548" s="167">
        <f>IFERROR(BA548/'5_Розрахунок тарифів'!$P$7,0)</f>
        <v>0</v>
      </c>
      <c r="BC548" s="167">
        <f>IFERROR((BA548/SUM('4_Структура пл.соб.'!$F$4:$F$6))*100,0)</f>
        <v>0</v>
      </c>
      <c r="BD548" s="167">
        <f t="shared" si="193"/>
        <v>0</v>
      </c>
      <c r="BE548" s="167">
        <f t="shared" si="194"/>
        <v>0</v>
      </c>
      <c r="BF548" s="203"/>
      <c r="BG548" s="203"/>
    </row>
    <row r="549" spans="1:59" s="118" customFormat="1" x14ac:dyDescent="0.25">
      <c r="A549" s="128" t="str">
        <f>IF(ISBLANK(B549),"",COUNTA($B$11:B549))</f>
        <v/>
      </c>
      <c r="B549" s="200"/>
      <c r="C549" s="150">
        <f t="shared" si="184"/>
        <v>0</v>
      </c>
      <c r="D549" s="151">
        <f t="shared" si="185"/>
        <v>0</v>
      </c>
      <c r="E549" s="199"/>
      <c r="F549" s="199"/>
      <c r="G549" s="151">
        <f t="shared" si="186"/>
        <v>0</v>
      </c>
      <c r="H549" s="199"/>
      <c r="I549" s="199"/>
      <c r="J549" s="199"/>
      <c r="K549" s="151">
        <f t="shared" si="195"/>
        <v>0</v>
      </c>
      <c r="L549" s="199"/>
      <c r="M549" s="199"/>
      <c r="N549" s="152" t="str">
        <f t="shared" si="187"/>
        <v/>
      </c>
      <c r="O549" s="150">
        <f t="shared" si="188"/>
        <v>0</v>
      </c>
      <c r="P549" s="151">
        <f t="shared" si="189"/>
        <v>0</v>
      </c>
      <c r="Q549" s="199"/>
      <c r="R549" s="199"/>
      <c r="S549" s="151">
        <f t="shared" si="190"/>
        <v>0</v>
      </c>
      <c r="T549" s="199"/>
      <c r="U549" s="199"/>
      <c r="V549" s="199"/>
      <c r="W549" s="151">
        <f t="shared" si="181"/>
        <v>0</v>
      </c>
      <c r="X549" s="199"/>
      <c r="Y549" s="199"/>
      <c r="Z549" s="152" t="str">
        <f t="shared" si="191"/>
        <v/>
      </c>
      <c r="AA549" s="150">
        <f t="shared" si="196"/>
        <v>0</v>
      </c>
      <c r="AB549" s="151">
        <f t="shared" si="197"/>
        <v>0</v>
      </c>
      <c r="AC549" s="199"/>
      <c r="AD549" s="199"/>
      <c r="AE549" s="151">
        <f t="shared" si="198"/>
        <v>0</v>
      </c>
      <c r="AF549" s="202"/>
      <c r="AG549" s="333"/>
      <c r="AH549" s="202"/>
      <c r="AI549" s="333"/>
      <c r="AJ549" s="202"/>
      <c r="AK549" s="333"/>
      <c r="AL549" s="151">
        <f t="shared" si="199"/>
        <v>0</v>
      </c>
      <c r="AM549" s="199"/>
      <c r="AN549" s="199"/>
      <c r="AO549" s="167">
        <f t="shared" si="182"/>
        <v>0</v>
      </c>
      <c r="AP549" s="167">
        <f t="shared" si="183"/>
        <v>0</v>
      </c>
      <c r="AQ549" s="152" t="str">
        <f t="shared" si="179"/>
        <v/>
      </c>
      <c r="AR549" s="207">
        <f t="shared" si="180"/>
        <v>0</v>
      </c>
      <c r="AS549" s="167">
        <f t="shared" si="192"/>
        <v>0</v>
      </c>
      <c r="AT549" s="167">
        <f>IFERROR((AR549/SUM('4_Структура пл.соб.'!$F$4:$F$6))*100,0)</f>
        <v>0</v>
      </c>
      <c r="AU549" s="207">
        <f>IFERROR(AF549+(SUM($AC549:$AD549)/100*($AE$14/$AB$14*100))/'4_Структура пл.соб.'!$B$7*'4_Структура пл.соб.'!$B$4,0)</f>
        <v>0</v>
      </c>
      <c r="AV549" s="167">
        <f>IFERROR(AU549/'5_Розрахунок тарифів'!$H$7,0)</f>
        <v>0</v>
      </c>
      <c r="AW549" s="167">
        <f>IFERROR((AU549/SUM('4_Структура пл.соб.'!$F$4:$F$6))*100,0)</f>
        <v>0</v>
      </c>
      <c r="AX549" s="207">
        <f>IFERROR(AH549+(SUM($AC549:$AD549)/100*($AE$14/$AB$14*100))/'4_Структура пл.соб.'!$B$7*'4_Структура пл.соб.'!$B$5,0)</f>
        <v>0</v>
      </c>
      <c r="AY549" s="167">
        <f>IFERROR(AX549/'5_Розрахунок тарифів'!$L$7,0)</f>
        <v>0</v>
      </c>
      <c r="AZ549" s="167">
        <f>IFERROR((AX549/SUM('4_Структура пл.соб.'!$F$4:$F$6))*100,0)</f>
        <v>0</v>
      </c>
      <c r="BA549" s="207">
        <f>IFERROR(AJ549+(SUM($AC549:$AD549)/100*($AE$14/$AB$14*100))/'4_Структура пл.соб.'!$B$7*'4_Структура пл.соб.'!$B$6,0)</f>
        <v>0</v>
      </c>
      <c r="BB549" s="167">
        <f>IFERROR(BA549/'5_Розрахунок тарифів'!$P$7,0)</f>
        <v>0</v>
      </c>
      <c r="BC549" s="167">
        <f>IFERROR((BA549/SUM('4_Структура пл.соб.'!$F$4:$F$6))*100,0)</f>
        <v>0</v>
      </c>
      <c r="BD549" s="167">
        <f t="shared" si="193"/>
        <v>0</v>
      </c>
      <c r="BE549" s="167">
        <f t="shared" si="194"/>
        <v>0</v>
      </c>
      <c r="BF549" s="203"/>
      <c r="BG549" s="203"/>
    </row>
    <row r="550" spans="1:59" s="118" customFormat="1" x14ac:dyDescent="0.25">
      <c r="A550" s="128" t="str">
        <f>IF(ISBLANK(B550),"",COUNTA($B$11:B550))</f>
        <v/>
      </c>
      <c r="B550" s="200"/>
      <c r="C550" s="150">
        <f t="shared" si="184"/>
        <v>0</v>
      </c>
      <c r="D550" s="151">
        <f t="shared" si="185"/>
        <v>0</v>
      </c>
      <c r="E550" s="199"/>
      <c r="F550" s="199"/>
      <c r="G550" s="151">
        <f t="shared" si="186"/>
        <v>0</v>
      </c>
      <c r="H550" s="199"/>
      <c r="I550" s="199"/>
      <c r="J550" s="199"/>
      <c r="K550" s="151">
        <f t="shared" si="195"/>
        <v>0</v>
      </c>
      <c r="L550" s="199"/>
      <c r="M550" s="199"/>
      <c r="N550" s="152" t="str">
        <f t="shared" si="187"/>
        <v/>
      </c>
      <c r="O550" s="150">
        <f t="shared" si="188"/>
        <v>0</v>
      </c>
      <c r="P550" s="151">
        <f t="shared" si="189"/>
        <v>0</v>
      </c>
      <c r="Q550" s="199"/>
      <c r="R550" s="199"/>
      <c r="S550" s="151">
        <f t="shared" si="190"/>
        <v>0</v>
      </c>
      <c r="T550" s="199"/>
      <c r="U550" s="199"/>
      <c r="V550" s="199"/>
      <c r="W550" s="151">
        <f t="shared" si="181"/>
        <v>0</v>
      </c>
      <c r="X550" s="199"/>
      <c r="Y550" s="199"/>
      <c r="Z550" s="152" t="str">
        <f t="shared" si="191"/>
        <v/>
      </c>
      <c r="AA550" s="150">
        <f t="shared" si="196"/>
        <v>0</v>
      </c>
      <c r="AB550" s="151">
        <f t="shared" si="197"/>
        <v>0</v>
      </c>
      <c r="AC550" s="199"/>
      <c r="AD550" s="199"/>
      <c r="AE550" s="151">
        <f t="shared" si="198"/>
        <v>0</v>
      </c>
      <c r="AF550" s="202"/>
      <c r="AG550" s="333"/>
      <c r="AH550" s="202"/>
      <c r="AI550" s="333"/>
      <c r="AJ550" s="202"/>
      <c r="AK550" s="333"/>
      <c r="AL550" s="151">
        <f t="shared" si="199"/>
        <v>0</v>
      </c>
      <c r="AM550" s="199"/>
      <c r="AN550" s="199"/>
      <c r="AO550" s="167">
        <f t="shared" si="182"/>
        <v>0</v>
      </c>
      <c r="AP550" s="167">
        <f t="shared" si="183"/>
        <v>0</v>
      </c>
      <c r="AQ550" s="152" t="str">
        <f t="shared" si="179"/>
        <v/>
      </c>
      <c r="AR550" s="207">
        <f t="shared" si="180"/>
        <v>0</v>
      </c>
      <c r="AS550" s="167">
        <f t="shared" si="192"/>
        <v>0</v>
      </c>
      <c r="AT550" s="167">
        <f>IFERROR((AR550/SUM('4_Структура пл.соб.'!$F$4:$F$6))*100,0)</f>
        <v>0</v>
      </c>
      <c r="AU550" s="207">
        <f>IFERROR(AF550+(SUM($AC550:$AD550)/100*($AE$14/$AB$14*100))/'4_Структура пл.соб.'!$B$7*'4_Структура пл.соб.'!$B$4,0)</f>
        <v>0</v>
      </c>
      <c r="AV550" s="167">
        <f>IFERROR(AU550/'5_Розрахунок тарифів'!$H$7,0)</f>
        <v>0</v>
      </c>
      <c r="AW550" s="167">
        <f>IFERROR((AU550/SUM('4_Структура пл.соб.'!$F$4:$F$6))*100,0)</f>
        <v>0</v>
      </c>
      <c r="AX550" s="207">
        <f>IFERROR(AH550+(SUM($AC550:$AD550)/100*($AE$14/$AB$14*100))/'4_Структура пл.соб.'!$B$7*'4_Структура пл.соб.'!$B$5,0)</f>
        <v>0</v>
      </c>
      <c r="AY550" s="167">
        <f>IFERROR(AX550/'5_Розрахунок тарифів'!$L$7,0)</f>
        <v>0</v>
      </c>
      <c r="AZ550" s="167">
        <f>IFERROR((AX550/SUM('4_Структура пл.соб.'!$F$4:$F$6))*100,0)</f>
        <v>0</v>
      </c>
      <c r="BA550" s="207">
        <f>IFERROR(AJ550+(SUM($AC550:$AD550)/100*($AE$14/$AB$14*100))/'4_Структура пл.соб.'!$B$7*'4_Структура пл.соб.'!$B$6,0)</f>
        <v>0</v>
      </c>
      <c r="BB550" s="167">
        <f>IFERROR(BA550/'5_Розрахунок тарифів'!$P$7,0)</f>
        <v>0</v>
      </c>
      <c r="BC550" s="167">
        <f>IFERROR((BA550/SUM('4_Структура пл.соб.'!$F$4:$F$6))*100,0)</f>
        <v>0</v>
      </c>
      <c r="BD550" s="167">
        <f t="shared" si="193"/>
        <v>0</v>
      </c>
      <c r="BE550" s="167">
        <f t="shared" si="194"/>
        <v>0</v>
      </c>
      <c r="BF550" s="203"/>
      <c r="BG550" s="203"/>
    </row>
    <row r="551" spans="1:59" s="118" customFormat="1" x14ac:dyDescent="0.25">
      <c r="A551" s="128" t="str">
        <f>IF(ISBLANK(B551),"",COUNTA($B$11:B551))</f>
        <v/>
      </c>
      <c r="B551" s="200"/>
      <c r="C551" s="150">
        <f t="shared" si="184"/>
        <v>0</v>
      </c>
      <c r="D551" s="151">
        <f t="shared" si="185"/>
        <v>0</v>
      </c>
      <c r="E551" s="199"/>
      <c r="F551" s="199"/>
      <c r="G551" s="151">
        <f t="shared" si="186"/>
        <v>0</v>
      </c>
      <c r="H551" s="199"/>
      <c r="I551" s="199"/>
      <c r="J551" s="199"/>
      <c r="K551" s="151">
        <f t="shared" si="195"/>
        <v>0</v>
      </c>
      <c r="L551" s="199"/>
      <c r="M551" s="199"/>
      <c r="N551" s="152" t="str">
        <f t="shared" si="187"/>
        <v/>
      </c>
      <c r="O551" s="150">
        <f t="shared" si="188"/>
        <v>0</v>
      </c>
      <c r="P551" s="151">
        <f t="shared" si="189"/>
        <v>0</v>
      </c>
      <c r="Q551" s="199"/>
      <c r="R551" s="199"/>
      <c r="S551" s="151">
        <f t="shared" si="190"/>
        <v>0</v>
      </c>
      <c r="T551" s="199"/>
      <c r="U551" s="199"/>
      <c r="V551" s="199"/>
      <c r="W551" s="151">
        <f t="shared" si="181"/>
        <v>0</v>
      </c>
      <c r="X551" s="199"/>
      <c r="Y551" s="199"/>
      <c r="Z551" s="152" t="str">
        <f t="shared" si="191"/>
        <v/>
      </c>
      <c r="AA551" s="150">
        <f t="shared" si="196"/>
        <v>0</v>
      </c>
      <c r="AB551" s="151">
        <f t="shared" si="197"/>
        <v>0</v>
      </c>
      <c r="AC551" s="199"/>
      <c r="AD551" s="199"/>
      <c r="AE551" s="151">
        <f t="shared" si="198"/>
        <v>0</v>
      </c>
      <c r="AF551" s="202"/>
      <c r="AG551" s="333"/>
      <c r="AH551" s="202"/>
      <c r="AI551" s="333"/>
      <c r="AJ551" s="202"/>
      <c r="AK551" s="333"/>
      <c r="AL551" s="151">
        <f t="shared" si="199"/>
        <v>0</v>
      </c>
      <c r="AM551" s="199"/>
      <c r="AN551" s="199"/>
      <c r="AO551" s="167">
        <f t="shared" si="182"/>
        <v>0</v>
      </c>
      <c r="AP551" s="167">
        <f t="shared" si="183"/>
        <v>0</v>
      </c>
      <c r="AQ551" s="152" t="str">
        <f t="shared" si="179"/>
        <v/>
      </c>
      <c r="AR551" s="207">
        <f t="shared" si="180"/>
        <v>0</v>
      </c>
      <c r="AS551" s="167">
        <f t="shared" si="192"/>
        <v>0</v>
      </c>
      <c r="AT551" s="167">
        <f>IFERROR((AR551/SUM('4_Структура пл.соб.'!$F$4:$F$6))*100,0)</f>
        <v>0</v>
      </c>
      <c r="AU551" s="207">
        <f>IFERROR(AF551+(SUM($AC551:$AD551)/100*($AE$14/$AB$14*100))/'4_Структура пл.соб.'!$B$7*'4_Структура пл.соб.'!$B$4,0)</f>
        <v>0</v>
      </c>
      <c r="AV551" s="167">
        <f>IFERROR(AU551/'5_Розрахунок тарифів'!$H$7,0)</f>
        <v>0</v>
      </c>
      <c r="AW551" s="167">
        <f>IFERROR((AU551/SUM('4_Структура пл.соб.'!$F$4:$F$6))*100,0)</f>
        <v>0</v>
      </c>
      <c r="AX551" s="207">
        <f>IFERROR(AH551+(SUM($AC551:$AD551)/100*($AE$14/$AB$14*100))/'4_Структура пл.соб.'!$B$7*'4_Структура пл.соб.'!$B$5,0)</f>
        <v>0</v>
      </c>
      <c r="AY551" s="167">
        <f>IFERROR(AX551/'5_Розрахунок тарифів'!$L$7,0)</f>
        <v>0</v>
      </c>
      <c r="AZ551" s="167">
        <f>IFERROR((AX551/SUM('4_Структура пл.соб.'!$F$4:$F$6))*100,0)</f>
        <v>0</v>
      </c>
      <c r="BA551" s="207">
        <f>IFERROR(AJ551+(SUM($AC551:$AD551)/100*($AE$14/$AB$14*100))/'4_Структура пл.соб.'!$B$7*'4_Структура пл.соб.'!$B$6,0)</f>
        <v>0</v>
      </c>
      <c r="BB551" s="167">
        <f>IFERROR(BA551/'5_Розрахунок тарифів'!$P$7,0)</f>
        <v>0</v>
      </c>
      <c r="BC551" s="167">
        <f>IFERROR((BA551/SUM('4_Структура пл.соб.'!$F$4:$F$6))*100,0)</f>
        <v>0</v>
      </c>
      <c r="BD551" s="167">
        <f t="shared" si="193"/>
        <v>0</v>
      </c>
      <c r="BE551" s="167">
        <f t="shared" si="194"/>
        <v>0</v>
      </c>
      <c r="BF551" s="203"/>
      <c r="BG551" s="203"/>
    </row>
    <row r="552" spans="1:59" s="118" customFormat="1" x14ac:dyDescent="0.25">
      <c r="A552" s="128" t="str">
        <f>IF(ISBLANK(B552),"",COUNTA($B$11:B552))</f>
        <v/>
      </c>
      <c r="B552" s="200"/>
      <c r="C552" s="150">
        <f t="shared" si="184"/>
        <v>0</v>
      </c>
      <c r="D552" s="151">
        <f t="shared" si="185"/>
        <v>0</v>
      </c>
      <c r="E552" s="199"/>
      <c r="F552" s="199"/>
      <c r="G552" s="151">
        <f t="shared" si="186"/>
        <v>0</v>
      </c>
      <c r="H552" s="199"/>
      <c r="I552" s="199"/>
      <c r="J552" s="199"/>
      <c r="K552" s="151">
        <f t="shared" si="195"/>
        <v>0</v>
      </c>
      <c r="L552" s="199"/>
      <c r="M552" s="199"/>
      <c r="N552" s="152" t="str">
        <f t="shared" si="187"/>
        <v/>
      </c>
      <c r="O552" s="150">
        <f t="shared" si="188"/>
        <v>0</v>
      </c>
      <c r="P552" s="151">
        <f t="shared" si="189"/>
        <v>0</v>
      </c>
      <c r="Q552" s="199"/>
      <c r="R552" s="199"/>
      <c r="S552" s="151">
        <f t="shared" si="190"/>
        <v>0</v>
      </c>
      <c r="T552" s="199"/>
      <c r="U552" s="199"/>
      <c r="V552" s="199"/>
      <c r="W552" s="151">
        <f t="shared" si="181"/>
        <v>0</v>
      </c>
      <c r="X552" s="199"/>
      <c r="Y552" s="199"/>
      <c r="Z552" s="152" t="str">
        <f t="shared" si="191"/>
        <v/>
      </c>
      <c r="AA552" s="150">
        <f t="shared" si="196"/>
        <v>0</v>
      </c>
      <c r="AB552" s="151">
        <f t="shared" si="197"/>
        <v>0</v>
      </c>
      <c r="AC552" s="199"/>
      <c r="AD552" s="199"/>
      <c r="AE552" s="151">
        <f t="shared" si="198"/>
        <v>0</v>
      </c>
      <c r="AF552" s="202"/>
      <c r="AG552" s="333"/>
      <c r="AH552" s="202"/>
      <c r="AI552" s="333"/>
      <c r="AJ552" s="202"/>
      <c r="AK552" s="333"/>
      <c r="AL552" s="151">
        <f t="shared" si="199"/>
        <v>0</v>
      </c>
      <c r="AM552" s="199"/>
      <c r="AN552" s="199"/>
      <c r="AO552" s="167">
        <f t="shared" si="182"/>
        <v>0</v>
      </c>
      <c r="AP552" s="167">
        <f t="shared" si="183"/>
        <v>0</v>
      </c>
      <c r="AQ552" s="152" t="str">
        <f t="shared" si="179"/>
        <v/>
      </c>
      <c r="AR552" s="207">
        <f t="shared" si="180"/>
        <v>0</v>
      </c>
      <c r="AS552" s="167">
        <f t="shared" si="192"/>
        <v>0</v>
      </c>
      <c r="AT552" s="167">
        <f>IFERROR((AR552/SUM('4_Структура пл.соб.'!$F$4:$F$6))*100,0)</f>
        <v>0</v>
      </c>
      <c r="AU552" s="207">
        <f>IFERROR(AF552+(SUM($AC552:$AD552)/100*($AE$14/$AB$14*100))/'4_Структура пл.соб.'!$B$7*'4_Структура пл.соб.'!$B$4,0)</f>
        <v>0</v>
      </c>
      <c r="AV552" s="167">
        <f>IFERROR(AU552/'5_Розрахунок тарифів'!$H$7,0)</f>
        <v>0</v>
      </c>
      <c r="AW552" s="167">
        <f>IFERROR((AU552/SUM('4_Структура пл.соб.'!$F$4:$F$6))*100,0)</f>
        <v>0</v>
      </c>
      <c r="AX552" s="207">
        <f>IFERROR(AH552+(SUM($AC552:$AD552)/100*($AE$14/$AB$14*100))/'4_Структура пл.соб.'!$B$7*'4_Структура пл.соб.'!$B$5,0)</f>
        <v>0</v>
      </c>
      <c r="AY552" s="167">
        <f>IFERROR(AX552/'5_Розрахунок тарифів'!$L$7,0)</f>
        <v>0</v>
      </c>
      <c r="AZ552" s="167">
        <f>IFERROR((AX552/SUM('4_Структура пл.соб.'!$F$4:$F$6))*100,0)</f>
        <v>0</v>
      </c>
      <c r="BA552" s="207">
        <f>IFERROR(AJ552+(SUM($AC552:$AD552)/100*($AE$14/$AB$14*100))/'4_Структура пл.соб.'!$B$7*'4_Структура пл.соб.'!$B$6,0)</f>
        <v>0</v>
      </c>
      <c r="BB552" s="167">
        <f>IFERROR(BA552/'5_Розрахунок тарифів'!$P$7,0)</f>
        <v>0</v>
      </c>
      <c r="BC552" s="167">
        <f>IFERROR((BA552/SUM('4_Структура пл.соб.'!$F$4:$F$6))*100,0)</f>
        <v>0</v>
      </c>
      <c r="BD552" s="167">
        <f t="shared" si="193"/>
        <v>0</v>
      </c>
      <c r="BE552" s="167">
        <f t="shared" si="194"/>
        <v>0</v>
      </c>
      <c r="BF552" s="203"/>
      <c r="BG552" s="203"/>
    </row>
    <row r="553" spans="1:59" s="118" customFormat="1" x14ac:dyDescent="0.25">
      <c r="A553" s="128" t="str">
        <f>IF(ISBLANK(B553),"",COUNTA($B$11:B553))</f>
        <v/>
      </c>
      <c r="B553" s="200"/>
      <c r="C553" s="150">
        <f t="shared" si="184"/>
        <v>0</v>
      </c>
      <c r="D553" s="151">
        <f t="shared" si="185"/>
        <v>0</v>
      </c>
      <c r="E553" s="199"/>
      <c r="F553" s="199"/>
      <c r="G553" s="151">
        <f t="shared" si="186"/>
        <v>0</v>
      </c>
      <c r="H553" s="199"/>
      <c r="I553" s="199"/>
      <c r="J553" s="199"/>
      <c r="K553" s="151">
        <f t="shared" si="195"/>
        <v>0</v>
      </c>
      <c r="L553" s="199"/>
      <c r="M553" s="199"/>
      <c r="N553" s="152" t="str">
        <f t="shared" si="187"/>
        <v/>
      </c>
      <c r="O553" s="150">
        <f t="shared" si="188"/>
        <v>0</v>
      </c>
      <c r="P553" s="151">
        <f t="shared" si="189"/>
        <v>0</v>
      </c>
      <c r="Q553" s="199"/>
      <c r="R553" s="199"/>
      <c r="S553" s="151">
        <f t="shared" si="190"/>
        <v>0</v>
      </c>
      <c r="T553" s="199"/>
      <c r="U553" s="199"/>
      <c r="V553" s="199"/>
      <c r="W553" s="151">
        <f t="shared" si="181"/>
        <v>0</v>
      </c>
      <c r="X553" s="199"/>
      <c r="Y553" s="199"/>
      <c r="Z553" s="152" t="str">
        <f t="shared" si="191"/>
        <v/>
      </c>
      <c r="AA553" s="150">
        <f t="shared" si="196"/>
        <v>0</v>
      </c>
      <c r="AB553" s="151">
        <f t="shared" si="197"/>
        <v>0</v>
      </c>
      <c r="AC553" s="199"/>
      <c r="AD553" s="199"/>
      <c r="AE553" s="151">
        <f t="shared" si="198"/>
        <v>0</v>
      </c>
      <c r="AF553" s="202"/>
      <c r="AG553" s="333"/>
      <c r="AH553" s="202"/>
      <c r="AI553" s="333"/>
      <c r="AJ553" s="202"/>
      <c r="AK553" s="333"/>
      <c r="AL553" s="151">
        <f t="shared" si="199"/>
        <v>0</v>
      </c>
      <c r="AM553" s="199"/>
      <c r="AN553" s="199"/>
      <c r="AO553" s="167">
        <f t="shared" si="182"/>
        <v>0</v>
      </c>
      <c r="AP553" s="167">
        <f t="shared" si="183"/>
        <v>0</v>
      </c>
      <c r="AQ553" s="152" t="str">
        <f t="shared" si="179"/>
        <v/>
      </c>
      <c r="AR553" s="207">
        <f t="shared" si="180"/>
        <v>0</v>
      </c>
      <c r="AS553" s="167">
        <f t="shared" si="192"/>
        <v>0</v>
      </c>
      <c r="AT553" s="167">
        <f>IFERROR((AR553/SUM('4_Структура пл.соб.'!$F$4:$F$6))*100,0)</f>
        <v>0</v>
      </c>
      <c r="AU553" s="207">
        <f>IFERROR(AF553+(SUM($AC553:$AD553)/100*($AE$14/$AB$14*100))/'4_Структура пл.соб.'!$B$7*'4_Структура пл.соб.'!$B$4,0)</f>
        <v>0</v>
      </c>
      <c r="AV553" s="167">
        <f>IFERROR(AU553/'5_Розрахунок тарифів'!$H$7,0)</f>
        <v>0</v>
      </c>
      <c r="AW553" s="167">
        <f>IFERROR((AU553/SUM('4_Структура пл.соб.'!$F$4:$F$6))*100,0)</f>
        <v>0</v>
      </c>
      <c r="AX553" s="207">
        <f>IFERROR(AH553+(SUM($AC553:$AD553)/100*($AE$14/$AB$14*100))/'4_Структура пл.соб.'!$B$7*'4_Структура пл.соб.'!$B$5,0)</f>
        <v>0</v>
      </c>
      <c r="AY553" s="167">
        <f>IFERROR(AX553/'5_Розрахунок тарифів'!$L$7,0)</f>
        <v>0</v>
      </c>
      <c r="AZ553" s="167">
        <f>IFERROR((AX553/SUM('4_Структура пл.соб.'!$F$4:$F$6))*100,0)</f>
        <v>0</v>
      </c>
      <c r="BA553" s="207">
        <f>IFERROR(AJ553+(SUM($AC553:$AD553)/100*($AE$14/$AB$14*100))/'4_Структура пл.соб.'!$B$7*'4_Структура пл.соб.'!$B$6,0)</f>
        <v>0</v>
      </c>
      <c r="BB553" s="167">
        <f>IFERROR(BA553/'5_Розрахунок тарифів'!$P$7,0)</f>
        <v>0</v>
      </c>
      <c r="BC553" s="167">
        <f>IFERROR((BA553/SUM('4_Структура пл.соб.'!$F$4:$F$6))*100,0)</f>
        <v>0</v>
      </c>
      <c r="BD553" s="167">
        <f t="shared" si="193"/>
        <v>0</v>
      </c>
      <c r="BE553" s="167">
        <f t="shared" si="194"/>
        <v>0</v>
      </c>
      <c r="BF553" s="203"/>
      <c r="BG553" s="203"/>
    </row>
    <row r="554" spans="1:59" s="118" customFormat="1" x14ac:dyDescent="0.25">
      <c r="A554" s="128" t="str">
        <f>IF(ISBLANK(B554),"",COUNTA($B$11:B554))</f>
        <v/>
      </c>
      <c r="B554" s="200"/>
      <c r="C554" s="150">
        <f t="shared" si="184"/>
        <v>0</v>
      </c>
      <c r="D554" s="151">
        <f t="shared" si="185"/>
        <v>0</v>
      </c>
      <c r="E554" s="199"/>
      <c r="F554" s="199"/>
      <c r="G554" s="151">
        <f t="shared" si="186"/>
        <v>0</v>
      </c>
      <c r="H554" s="199"/>
      <c r="I554" s="199"/>
      <c r="J554" s="199"/>
      <c r="K554" s="151">
        <f t="shared" si="195"/>
        <v>0</v>
      </c>
      <c r="L554" s="199"/>
      <c r="M554" s="199"/>
      <c r="N554" s="152" t="str">
        <f t="shared" si="187"/>
        <v/>
      </c>
      <c r="O554" s="150">
        <f t="shared" si="188"/>
        <v>0</v>
      </c>
      <c r="P554" s="151">
        <f t="shared" si="189"/>
        <v>0</v>
      </c>
      <c r="Q554" s="199"/>
      <c r="R554" s="199"/>
      <c r="S554" s="151">
        <f t="shared" si="190"/>
        <v>0</v>
      </c>
      <c r="T554" s="199"/>
      <c r="U554" s="199"/>
      <c r="V554" s="199"/>
      <c r="W554" s="151">
        <f t="shared" si="181"/>
        <v>0</v>
      </c>
      <c r="X554" s="199"/>
      <c r="Y554" s="199"/>
      <c r="Z554" s="152" t="str">
        <f t="shared" si="191"/>
        <v/>
      </c>
      <c r="AA554" s="150">
        <f t="shared" si="196"/>
        <v>0</v>
      </c>
      <c r="AB554" s="151">
        <f t="shared" si="197"/>
        <v>0</v>
      </c>
      <c r="AC554" s="199"/>
      <c r="AD554" s="199"/>
      <c r="AE554" s="151">
        <f t="shared" si="198"/>
        <v>0</v>
      </c>
      <c r="AF554" s="202"/>
      <c r="AG554" s="333"/>
      <c r="AH554" s="202"/>
      <c r="AI554" s="333"/>
      <c r="AJ554" s="202"/>
      <c r="AK554" s="333"/>
      <c r="AL554" s="151">
        <f t="shared" si="199"/>
        <v>0</v>
      </c>
      <c r="AM554" s="199"/>
      <c r="AN554" s="199"/>
      <c r="AO554" s="167">
        <f t="shared" si="182"/>
        <v>0</v>
      </c>
      <c r="AP554" s="167">
        <f t="shared" si="183"/>
        <v>0</v>
      </c>
      <c r="AQ554" s="152" t="str">
        <f t="shared" si="179"/>
        <v/>
      </c>
      <c r="AR554" s="207">
        <f t="shared" si="180"/>
        <v>0</v>
      </c>
      <c r="AS554" s="167">
        <f t="shared" si="192"/>
        <v>0</v>
      </c>
      <c r="AT554" s="167">
        <f>IFERROR((AR554/SUM('4_Структура пл.соб.'!$F$4:$F$6))*100,0)</f>
        <v>0</v>
      </c>
      <c r="AU554" s="207">
        <f>IFERROR(AF554+(SUM($AC554:$AD554)/100*($AE$14/$AB$14*100))/'4_Структура пл.соб.'!$B$7*'4_Структура пл.соб.'!$B$4,0)</f>
        <v>0</v>
      </c>
      <c r="AV554" s="167">
        <f>IFERROR(AU554/'5_Розрахунок тарифів'!$H$7,0)</f>
        <v>0</v>
      </c>
      <c r="AW554" s="167">
        <f>IFERROR((AU554/SUM('4_Структура пл.соб.'!$F$4:$F$6))*100,0)</f>
        <v>0</v>
      </c>
      <c r="AX554" s="207">
        <f>IFERROR(AH554+(SUM($AC554:$AD554)/100*($AE$14/$AB$14*100))/'4_Структура пл.соб.'!$B$7*'4_Структура пл.соб.'!$B$5,0)</f>
        <v>0</v>
      </c>
      <c r="AY554" s="167">
        <f>IFERROR(AX554/'5_Розрахунок тарифів'!$L$7,0)</f>
        <v>0</v>
      </c>
      <c r="AZ554" s="167">
        <f>IFERROR((AX554/SUM('4_Структура пл.соб.'!$F$4:$F$6))*100,0)</f>
        <v>0</v>
      </c>
      <c r="BA554" s="207">
        <f>IFERROR(AJ554+(SUM($AC554:$AD554)/100*($AE$14/$AB$14*100))/'4_Структура пл.соб.'!$B$7*'4_Структура пл.соб.'!$B$6,0)</f>
        <v>0</v>
      </c>
      <c r="BB554" s="167">
        <f>IFERROR(BA554/'5_Розрахунок тарифів'!$P$7,0)</f>
        <v>0</v>
      </c>
      <c r="BC554" s="167">
        <f>IFERROR((BA554/SUM('4_Структура пл.соб.'!$F$4:$F$6))*100,0)</f>
        <v>0</v>
      </c>
      <c r="BD554" s="167">
        <f t="shared" si="193"/>
        <v>0</v>
      </c>
      <c r="BE554" s="167">
        <f t="shared" si="194"/>
        <v>0</v>
      </c>
      <c r="BF554" s="203"/>
      <c r="BG554" s="203"/>
    </row>
    <row r="555" spans="1:59" s="118" customFormat="1" x14ac:dyDescent="0.25">
      <c r="A555" s="128" t="str">
        <f>IF(ISBLANK(B555),"",COUNTA($B$11:B555))</f>
        <v/>
      </c>
      <c r="B555" s="200"/>
      <c r="C555" s="150">
        <f t="shared" si="184"/>
        <v>0</v>
      </c>
      <c r="D555" s="151">
        <f t="shared" si="185"/>
        <v>0</v>
      </c>
      <c r="E555" s="199"/>
      <c r="F555" s="199"/>
      <c r="G555" s="151">
        <f t="shared" si="186"/>
        <v>0</v>
      </c>
      <c r="H555" s="199"/>
      <c r="I555" s="199"/>
      <c r="J555" s="199"/>
      <c r="K555" s="151">
        <f t="shared" si="195"/>
        <v>0</v>
      </c>
      <c r="L555" s="199"/>
      <c r="M555" s="199"/>
      <c r="N555" s="152" t="str">
        <f t="shared" si="187"/>
        <v/>
      </c>
      <c r="O555" s="150">
        <f t="shared" si="188"/>
        <v>0</v>
      </c>
      <c r="P555" s="151">
        <f t="shared" si="189"/>
        <v>0</v>
      </c>
      <c r="Q555" s="199"/>
      <c r="R555" s="199"/>
      <c r="S555" s="151">
        <f t="shared" si="190"/>
        <v>0</v>
      </c>
      <c r="T555" s="199"/>
      <c r="U555" s="199"/>
      <c r="V555" s="199"/>
      <c r="W555" s="151">
        <f t="shared" si="181"/>
        <v>0</v>
      </c>
      <c r="X555" s="199"/>
      <c r="Y555" s="199"/>
      <c r="Z555" s="152" t="str">
        <f t="shared" si="191"/>
        <v/>
      </c>
      <c r="AA555" s="150">
        <f t="shared" si="196"/>
        <v>0</v>
      </c>
      <c r="AB555" s="151">
        <f t="shared" si="197"/>
        <v>0</v>
      </c>
      <c r="AC555" s="199"/>
      <c r="AD555" s="199"/>
      <c r="AE555" s="151">
        <f t="shared" si="198"/>
        <v>0</v>
      </c>
      <c r="AF555" s="202"/>
      <c r="AG555" s="333"/>
      <c r="AH555" s="202"/>
      <c r="AI555" s="333"/>
      <c r="AJ555" s="202"/>
      <c r="AK555" s="333"/>
      <c r="AL555" s="151">
        <f t="shared" si="199"/>
        <v>0</v>
      </c>
      <c r="AM555" s="199"/>
      <c r="AN555" s="199"/>
      <c r="AO555" s="167">
        <f t="shared" si="182"/>
        <v>0</v>
      </c>
      <c r="AP555" s="167">
        <f t="shared" si="183"/>
        <v>0</v>
      </c>
      <c r="AQ555" s="152" t="str">
        <f t="shared" si="179"/>
        <v/>
      </c>
      <c r="AR555" s="207">
        <f t="shared" si="180"/>
        <v>0</v>
      </c>
      <c r="AS555" s="167">
        <f t="shared" si="192"/>
        <v>0</v>
      </c>
      <c r="AT555" s="167">
        <f>IFERROR((AR555/SUM('4_Структура пл.соб.'!$F$4:$F$6))*100,0)</f>
        <v>0</v>
      </c>
      <c r="AU555" s="207">
        <f>IFERROR(AF555+(SUM($AC555:$AD555)/100*($AE$14/$AB$14*100))/'4_Структура пл.соб.'!$B$7*'4_Структура пл.соб.'!$B$4,0)</f>
        <v>0</v>
      </c>
      <c r="AV555" s="167">
        <f>IFERROR(AU555/'5_Розрахунок тарифів'!$H$7,0)</f>
        <v>0</v>
      </c>
      <c r="AW555" s="167">
        <f>IFERROR((AU555/SUM('4_Структура пл.соб.'!$F$4:$F$6))*100,0)</f>
        <v>0</v>
      </c>
      <c r="AX555" s="207">
        <f>IFERROR(AH555+(SUM($AC555:$AD555)/100*($AE$14/$AB$14*100))/'4_Структура пл.соб.'!$B$7*'4_Структура пл.соб.'!$B$5,0)</f>
        <v>0</v>
      </c>
      <c r="AY555" s="167">
        <f>IFERROR(AX555/'5_Розрахунок тарифів'!$L$7,0)</f>
        <v>0</v>
      </c>
      <c r="AZ555" s="167">
        <f>IFERROR((AX555/SUM('4_Структура пл.соб.'!$F$4:$F$6))*100,0)</f>
        <v>0</v>
      </c>
      <c r="BA555" s="207">
        <f>IFERROR(AJ555+(SUM($AC555:$AD555)/100*($AE$14/$AB$14*100))/'4_Структура пл.соб.'!$B$7*'4_Структура пл.соб.'!$B$6,0)</f>
        <v>0</v>
      </c>
      <c r="BB555" s="167">
        <f>IFERROR(BA555/'5_Розрахунок тарифів'!$P$7,0)</f>
        <v>0</v>
      </c>
      <c r="BC555" s="167">
        <f>IFERROR((BA555/SUM('4_Структура пл.соб.'!$F$4:$F$6))*100,0)</f>
        <v>0</v>
      </c>
      <c r="BD555" s="167">
        <f t="shared" si="193"/>
        <v>0</v>
      </c>
      <c r="BE555" s="167">
        <f t="shared" si="194"/>
        <v>0</v>
      </c>
      <c r="BF555" s="203"/>
      <c r="BG555" s="203"/>
    </row>
    <row r="556" spans="1:59" s="118" customFormat="1" x14ac:dyDescent="0.25">
      <c r="A556" s="128" t="str">
        <f>IF(ISBLANK(B556),"",COUNTA($B$11:B556))</f>
        <v/>
      </c>
      <c r="B556" s="200"/>
      <c r="C556" s="150">
        <f t="shared" si="184"/>
        <v>0</v>
      </c>
      <c r="D556" s="151">
        <f t="shared" si="185"/>
        <v>0</v>
      </c>
      <c r="E556" s="199"/>
      <c r="F556" s="199"/>
      <c r="G556" s="151">
        <f t="shared" si="186"/>
        <v>0</v>
      </c>
      <c r="H556" s="199"/>
      <c r="I556" s="199"/>
      <c r="J556" s="199"/>
      <c r="K556" s="151">
        <f t="shared" si="195"/>
        <v>0</v>
      </c>
      <c r="L556" s="199"/>
      <c r="M556" s="199"/>
      <c r="N556" s="152" t="str">
        <f t="shared" si="187"/>
        <v/>
      </c>
      <c r="O556" s="150">
        <f t="shared" si="188"/>
        <v>0</v>
      </c>
      <c r="P556" s="151">
        <f t="shared" si="189"/>
        <v>0</v>
      </c>
      <c r="Q556" s="199"/>
      <c r="R556" s="199"/>
      <c r="S556" s="151">
        <f t="shared" si="190"/>
        <v>0</v>
      </c>
      <c r="T556" s="199"/>
      <c r="U556" s="199"/>
      <c r="V556" s="199"/>
      <c r="W556" s="151">
        <f t="shared" si="181"/>
        <v>0</v>
      </c>
      <c r="X556" s="199"/>
      <c r="Y556" s="199"/>
      <c r="Z556" s="152" t="str">
        <f t="shared" si="191"/>
        <v/>
      </c>
      <c r="AA556" s="150">
        <f t="shared" si="196"/>
        <v>0</v>
      </c>
      <c r="AB556" s="151">
        <f t="shared" si="197"/>
        <v>0</v>
      </c>
      <c r="AC556" s="199"/>
      <c r="AD556" s="199"/>
      <c r="AE556" s="151">
        <f t="shared" si="198"/>
        <v>0</v>
      </c>
      <c r="AF556" s="202"/>
      <c r="AG556" s="333"/>
      <c r="AH556" s="202"/>
      <c r="AI556" s="333"/>
      <c r="AJ556" s="202"/>
      <c r="AK556" s="333"/>
      <c r="AL556" s="151">
        <f t="shared" si="199"/>
        <v>0</v>
      </c>
      <c r="AM556" s="199"/>
      <c r="AN556" s="199"/>
      <c r="AO556" s="167">
        <f t="shared" si="182"/>
        <v>0</v>
      </c>
      <c r="AP556" s="167">
        <f t="shared" si="183"/>
        <v>0</v>
      </c>
      <c r="AQ556" s="152" t="str">
        <f t="shared" si="179"/>
        <v/>
      </c>
      <c r="AR556" s="207">
        <f t="shared" si="180"/>
        <v>0</v>
      </c>
      <c r="AS556" s="167">
        <f t="shared" si="192"/>
        <v>0</v>
      </c>
      <c r="AT556" s="167">
        <f>IFERROR((AR556/SUM('4_Структура пл.соб.'!$F$4:$F$6))*100,0)</f>
        <v>0</v>
      </c>
      <c r="AU556" s="207">
        <f>IFERROR(AF556+(SUM($AC556:$AD556)/100*($AE$14/$AB$14*100))/'4_Структура пл.соб.'!$B$7*'4_Структура пл.соб.'!$B$4,0)</f>
        <v>0</v>
      </c>
      <c r="AV556" s="167">
        <f>IFERROR(AU556/'5_Розрахунок тарифів'!$H$7,0)</f>
        <v>0</v>
      </c>
      <c r="AW556" s="167">
        <f>IFERROR((AU556/SUM('4_Структура пл.соб.'!$F$4:$F$6))*100,0)</f>
        <v>0</v>
      </c>
      <c r="AX556" s="207">
        <f>IFERROR(AH556+(SUM($AC556:$AD556)/100*($AE$14/$AB$14*100))/'4_Структура пл.соб.'!$B$7*'4_Структура пл.соб.'!$B$5,0)</f>
        <v>0</v>
      </c>
      <c r="AY556" s="167">
        <f>IFERROR(AX556/'5_Розрахунок тарифів'!$L$7,0)</f>
        <v>0</v>
      </c>
      <c r="AZ556" s="167">
        <f>IFERROR((AX556/SUM('4_Структура пл.соб.'!$F$4:$F$6))*100,0)</f>
        <v>0</v>
      </c>
      <c r="BA556" s="207">
        <f>IFERROR(AJ556+(SUM($AC556:$AD556)/100*($AE$14/$AB$14*100))/'4_Структура пл.соб.'!$B$7*'4_Структура пл.соб.'!$B$6,0)</f>
        <v>0</v>
      </c>
      <c r="BB556" s="167">
        <f>IFERROR(BA556/'5_Розрахунок тарифів'!$P$7,0)</f>
        <v>0</v>
      </c>
      <c r="BC556" s="167">
        <f>IFERROR((BA556/SUM('4_Структура пл.соб.'!$F$4:$F$6))*100,0)</f>
        <v>0</v>
      </c>
      <c r="BD556" s="167">
        <f t="shared" si="193"/>
        <v>0</v>
      </c>
      <c r="BE556" s="167">
        <f t="shared" si="194"/>
        <v>0</v>
      </c>
      <c r="BF556" s="203"/>
      <c r="BG556" s="203"/>
    </row>
    <row r="557" spans="1:59" s="118" customFormat="1" x14ac:dyDescent="0.25">
      <c r="A557" s="128" t="str">
        <f>IF(ISBLANK(B557),"",COUNTA($B$11:B557))</f>
        <v/>
      </c>
      <c r="B557" s="200"/>
      <c r="C557" s="150">
        <f t="shared" si="184"/>
        <v>0</v>
      </c>
      <c r="D557" s="151">
        <f t="shared" si="185"/>
        <v>0</v>
      </c>
      <c r="E557" s="199"/>
      <c r="F557" s="199"/>
      <c r="G557" s="151">
        <f t="shared" si="186"/>
        <v>0</v>
      </c>
      <c r="H557" s="199"/>
      <c r="I557" s="199"/>
      <c r="J557" s="199"/>
      <c r="K557" s="151">
        <f t="shared" si="195"/>
        <v>0</v>
      </c>
      <c r="L557" s="199"/>
      <c r="M557" s="199"/>
      <c r="N557" s="152" t="str">
        <f t="shared" si="187"/>
        <v/>
      </c>
      <c r="O557" s="150">
        <f t="shared" si="188"/>
        <v>0</v>
      </c>
      <c r="P557" s="151">
        <f t="shared" si="189"/>
        <v>0</v>
      </c>
      <c r="Q557" s="199"/>
      <c r="R557" s="199"/>
      <c r="S557" s="151">
        <f t="shared" si="190"/>
        <v>0</v>
      </c>
      <c r="T557" s="199"/>
      <c r="U557" s="199"/>
      <c r="V557" s="199"/>
      <c r="W557" s="151">
        <f t="shared" si="181"/>
        <v>0</v>
      </c>
      <c r="X557" s="199"/>
      <c r="Y557" s="199"/>
      <c r="Z557" s="152" t="str">
        <f t="shared" si="191"/>
        <v/>
      </c>
      <c r="AA557" s="150">
        <f t="shared" si="196"/>
        <v>0</v>
      </c>
      <c r="AB557" s="151">
        <f t="shared" si="197"/>
        <v>0</v>
      </c>
      <c r="AC557" s="199"/>
      <c r="AD557" s="199"/>
      <c r="AE557" s="151">
        <f t="shared" si="198"/>
        <v>0</v>
      </c>
      <c r="AF557" s="202"/>
      <c r="AG557" s="333"/>
      <c r="AH557" s="202"/>
      <c r="AI557" s="333"/>
      <c r="AJ557" s="202"/>
      <c r="AK557" s="333"/>
      <c r="AL557" s="151">
        <f t="shared" si="199"/>
        <v>0</v>
      </c>
      <c r="AM557" s="199"/>
      <c r="AN557" s="199"/>
      <c r="AO557" s="167">
        <f t="shared" si="182"/>
        <v>0</v>
      </c>
      <c r="AP557" s="167">
        <f t="shared" si="183"/>
        <v>0</v>
      </c>
      <c r="AQ557" s="152" t="str">
        <f t="shared" si="179"/>
        <v/>
      </c>
      <c r="AR557" s="207">
        <f t="shared" si="180"/>
        <v>0</v>
      </c>
      <c r="AS557" s="167">
        <f t="shared" si="192"/>
        <v>0</v>
      </c>
      <c r="AT557" s="167">
        <f>IFERROR((AR557/SUM('4_Структура пл.соб.'!$F$4:$F$6))*100,0)</f>
        <v>0</v>
      </c>
      <c r="AU557" s="207">
        <f>IFERROR(AF557+(SUM($AC557:$AD557)/100*($AE$14/$AB$14*100))/'4_Структура пл.соб.'!$B$7*'4_Структура пл.соб.'!$B$4,0)</f>
        <v>0</v>
      </c>
      <c r="AV557" s="167">
        <f>IFERROR(AU557/'5_Розрахунок тарифів'!$H$7,0)</f>
        <v>0</v>
      </c>
      <c r="AW557" s="167">
        <f>IFERROR((AU557/SUM('4_Структура пл.соб.'!$F$4:$F$6))*100,0)</f>
        <v>0</v>
      </c>
      <c r="AX557" s="207">
        <f>IFERROR(AH557+(SUM($AC557:$AD557)/100*($AE$14/$AB$14*100))/'4_Структура пл.соб.'!$B$7*'4_Структура пл.соб.'!$B$5,0)</f>
        <v>0</v>
      </c>
      <c r="AY557" s="167">
        <f>IFERROR(AX557/'5_Розрахунок тарифів'!$L$7,0)</f>
        <v>0</v>
      </c>
      <c r="AZ557" s="167">
        <f>IFERROR((AX557/SUM('4_Структура пл.соб.'!$F$4:$F$6))*100,0)</f>
        <v>0</v>
      </c>
      <c r="BA557" s="207">
        <f>IFERROR(AJ557+(SUM($AC557:$AD557)/100*($AE$14/$AB$14*100))/'4_Структура пл.соб.'!$B$7*'4_Структура пл.соб.'!$B$6,0)</f>
        <v>0</v>
      </c>
      <c r="BB557" s="167">
        <f>IFERROR(BA557/'5_Розрахунок тарифів'!$P$7,0)</f>
        <v>0</v>
      </c>
      <c r="BC557" s="167">
        <f>IFERROR((BA557/SUM('4_Структура пл.соб.'!$F$4:$F$6))*100,0)</f>
        <v>0</v>
      </c>
      <c r="BD557" s="167">
        <f t="shared" si="193"/>
        <v>0</v>
      </c>
      <c r="BE557" s="167">
        <f t="shared" si="194"/>
        <v>0</v>
      </c>
      <c r="BF557" s="203"/>
      <c r="BG557" s="203"/>
    </row>
    <row r="558" spans="1:59" s="118" customFormat="1" x14ac:dyDescent="0.25">
      <c r="A558" s="128" t="str">
        <f>IF(ISBLANK(B558),"",COUNTA($B$11:B558))</f>
        <v/>
      </c>
      <c r="B558" s="200"/>
      <c r="C558" s="150">
        <f t="shared" si="184"/>
        <v>0</v>
      </c>
      <c r="D558" s="151">
        <f t="shared" si="185"/>
        <v>0</v>
      </c>
      <c r="E558" s="199"/>
      <c r="F558" s="199"/>
      <c r="G558" s="151">
        <f t="shared" si="186"/>
        <v>0</v>
      </c>
      <c r="H558" s="199"/>
      <c r="I558" s="199"/>
      <c r="J558" s="199"/>
      <c r="K558" s="151">
        <f t="shared" si="195"/>
        <v>0</v>
      </c>
      <c r="L558" s="199"/>
      <c r="M558" s="199"/>
      <c r="N558" s="152" t="str">
        <f t="shared" si="187"/>
        <v/>
      </c>
      <c r="O558" s="150">
        <f t="shared" si="188"/>
        <v>0</v>
      </c>
      <c r="P558" s="151">
        <f t="shared" si="189"/>
        <v>0</v>
      </c>
      <c r="Q558" s="199"/>
      <c r="R558" s="199"/>
      <c r="S558" s="151">
        <f t="shared" si="190"/>
        <v>0</v>
      </c>
      <c r="T558" s="199"/>
      <c r="U558" s="199"/>
      <c r="V558" s="199"/>
      <c r="W558" s="151">
        <f t="shared" si="181"/>
        <v>0</v>
      </c>
      <c r="X558" s="199"/>
      <c r="Y558" s="199"/>
      <c r="Z558" s="152" t="str">
        <f t="shared" si="191"/>
        <v/>
      </c>
      <c r="AA558" s="150">
        <f t="shared" si="196"/>
        <v>0</v>
      </c>
      <c r="AB558" s="151">
        <f t="shared" si="197"/>
        <v>0</v>
      </c>
      <c r="AC558" s="199"/>
      <c r="AD558" s="199"/>
      <c r="AE558" s="151">
        <f t="shared" si="198"/>
        <v>0</v>
      </c>
      <c r="AF558" s="202"/>
      <c r="AG558" s="333"/>
      <c r="AH558" s="202"/>
      <c r="AI558" s="333"/>
      <c r="AJ558" s="202"/>
      <c r="AK558" s="333"/>
      <c r="AL558" s="151">
        <f t="shared" si="199"/>
        <v>0</v>
      </c>
      <c r="AM558" s="199"/>
      <c r="AN558" s="199"/>
      <c r="AO558" s="167">
        <f t="shared" si="182"/>
        <v>0</v>
      </c>
      <c r="AP558" s="167">
        <f t="shared" si="183"/>
        <v>0</v>
      </c>
      <c r="AQ558" s="152" t="str">
        <f t="shared" si="179"/>
        <v/>
      </c>
      <c r="AR558" s="207">
        <f t="shared" si="180"/>
        <v>0</v>
      </c>
      <c r="AS558" s="167">
        <f t="shared" si="192"/>
        <v>0</v>
      </c>
      <c r="AT558" s="167">
        <f>IFERROR((AR558/SUM('4_Структура пл.соб.'!$F$4:$F$6))*100,0)</f>
        <v>0</v>
      </c>
      <c r="AU558" s="207">
        <f>IFERROR(AF558+(SUM($AC558:$AD558)/100*($AE$14/$AB$14*100))/'4_Структура пл.соб.'!$B$7*'4_Структура пл.соб.'!$B$4,0)</f>
        <v>0</v>
      </c>
      <c r="AV558" s="167">
        <f>IFERROR(AU558/'5_Розрахунок тарифів'!$H$7,0)</f>
        <v>0</v>
      </c>
      <c r="AW558" s="167">
        <f>IFERROR((AU558/SUM('4_Структура пл.соб.'!$F$4:$F$6))*100,0)</f>
        <v>0</v>
      </c>
      <c r="AX558" s="207">
        <f>IFERROR(AH558+(SUM($AC558:$AD558)/100*($AE$14/$AB$14*100))/'4_Структура пл.соб.'!$B$7*'4_Структура пл.соб.'!$B$5,0)</f>
        <v>0</v>
      </c>
      <c r="AY558" s="167">
        <f>IFERROR(AX558/'5_Розрахунок тарифів'!$L$7,0)</f>
        <v>0</v>
      </c>
      <c r="AZ558" s="167">
        <f>IFERROR((AX558/SUM('4_Структура пл.соб.'!$F$4:$F$6))*100,0)</f>
        <v>0</v>
      </c>
      <c r="BA558" s="207">
        <f>IFERROR(AJ558+(SUM($AC558:$AD558)/100*($AE$14/$AB$14*100))/'4_Структура пл.соб.'!$B$7*'4_Структура пл.соб.'!$B$6,0)</f>
        <v>0</v>
      </c>
      <c r="BB558" s="167">
        <f>IFERROR(BA558/'5_Розрахунок тарифів'!$P$7,0)</f>
        <v>0</v>
      </c>
      <c r="BC558" s="167">
        <f>IFERROR((BA558/SUM('4_Структура пл.соб.'!$F$4:$F$6))*100,0)</f>
        <v>0</v>
      </c>
      <c r="BD558" s="167">
        <f t="shared" si="193"/>
        <v>0</v>
      </c>
      <c r="BE558" s="167">
        <f t="shared" si="194"/>
        <v>0</v>
      </c>
      <c r="BF558" s="203"/>
      <c r="BG558" s="203"/>
    </row>
    <row r="559" spans="1:59" s="118" customFormat="1" x14ac:dyDescent="0.25">
      <c r="A559" s="128" t="str">
        <f>IF(ISBLANK(B559),"",COUNTA($B$11:B559))</f>
        <v/>
      </c>
      <c r="B559" s="200"/>
      <c r="C559" s="150">
        <f t="shared" si="184"/>
        <v>0</v>
      </c>
      <c r="D559" s="151">
        <f t="shared" si="185"/>
        <v>0</v>
      </c>
      <c r="E559" s="199"/>
      <c r="F559" s="199"/>
      <c r="G559" s="151">
        <f t="shared" si="186"/>
        <v>0</v>
      </c>
      <c r="H559" s="199"/>
      <c r="I559" s="199"/>
      <c r="J559" s="199"/>
      <c r="K559" s="151">
        <f t="shared" si="195"/>
        <v>0</v>
      </c>
      <c r="L559" s="199"/>
      <c r="M559" s="199"/>
      <c r="N559" s="152" t="str">
        <f t="shared" si="187"/>
        <v/>
      </c>
      <c r="O559" s="150">
        <f t="shared" si="188"/>
        <v>0</v>
      </c>
      <c r="P559" s="151">
        <f t="shared" si="189"/>
        <v>0</v>
      </c>
      <c r="Q559" s="199"/>
      <c r="R559" s="199"/>
      <c r="S559" s="151">
        <f t="shared" si="190"/>
        <v>0</v>
      </c>
      <c r="T559" s="199"/>
      <c r="U559" s="199"/>
      <c r="V559" s="199"/>
      <c r="W559" s="151">
        <f t="shared" si="181"/>
        <v>0</v>
      </c>
      <c r="X559" s="199"/>
      <c r="Y559" s="199"/>
      <c r="Z559" s="152" t="str">
        <f t="shared" si="191"/>
        <v/>
      </c>
      <c r="AA559" s="150">
        <f t="shared" si="196"/>
        <v>0</v>
      </c>
      <c r="AB559" s="151">
        <f t="shared" si="197"/>
        <v>0</v>
      </c>
      <c r="AC559" s="199"/>
      <c r="AD559" s="199"/>
      <c r="AE559" s="151">
        <f t="shared" si="198"/>
        <v>0</v>
      </c>
      <c r="AF559" s="202"/>
      <c r="AG559" s="333"/>
      <c r="AH559" s="202"/>
      <c r="AI559" s="333"/>
      <c r="AJ559" s="202"/>
      <c r="AK559" s="333"/>
      <c r="AL559" s="151">
        <f t="shared" si="199"/>
        <v>0</v>
      </c>
      <c r="AM559" s="199"/>
      <c r="AN559" s="199"/>
      <c r="AO559" s="167">
        <f t="shared" si="182"/>
        <v>0</v>
      </c>
      <c r="AP559" s="167">
        <f t="shared" si="183"/>
        <v>0</v>
      </c>
      <c r="AQ559" s="152" t="str">
        <f t="shared" si="179"/>
        <v/>
      </c>
      <c r="AR559" s="207">
        <f t="shared" si="180"/>
        <v>0</v>
      </c>
      <c r="AS559" s="167">
        <f t="shared" si="192"/>
        <v>0</v>
      </c>
      <c r="AT559" s="167">
        <f>IFERROR((AR559/SUM('4_Структура пл.соб.'!$F$4:$F$6))*100,0)</f>
        <v>0</v>
      </c>
      <c r="AU559" s="207">
        <f>IFERROR(AF559+(SUM($AC559:$AD559)/100*($AE$14/$AB$14*100))/'4_Структура пл.соб.'!$B$7*'4_Структура пл.соб.'!$B$4,0)</f>
        <v>0</v>
      </c>
      <c r="AV559" s="167">
        <f>IFERROR(AU559/'5_Розрахунок тарифів'!$H$7,0)</f>
        <v>0</v>
      </c>
      <c r="AW559" s="167">
        <f>IFERROR((AU559/SUM('4_Структура пл.соб.'!$F$4:$F$6))*100,0)</f>
        <v>0</v>
      </c>
      <c r="AX559" s="207">
        <f>IFERROR(AH559+(SUM($AC559:$AD559)/100*($AE$14/$AB$14*100))/'4_Структура пл.соб.'!$B$7*'4_Структура пл.соб.'!$B$5,0)</f>
        <v>0</v>
      </c>
      <c r="AY559" s="167">
        <f>IFERROR(AX559/'5_Розрахунок тарифів'!$L$7,0)</f>
        <v>0</v>
      </c>
      <c r="AZ559" s="167">
        <f>IFERROR((AX559/SUM('4_Структура пл.соб.'!$F$4:$F$6))*100,0)</f>
        <v>0</v>
      </c>
      <c r="BA559" s="207">
        <f>IFERROR(AJ559+(SUM($AC559:$AD559)/100*($AE$14/$AB$14*100))/'4_Структура пл.соб.'!$B$7*'4_Структура пл.соб.'!$B$6,0)</f>
        <v>0</v>
      </c>
      <c r="BB559" s="167">
        <f>IFERROR(BA559/'5_Розрахунок тарифів'!$P$7,0)</f>
        <v>0</v>
      </c>
      <c r="BC559" s="167">
        <f>IFERROR((BA559/SUM('4_Структура пл.соб.'!$F$4:$F$6))*100,0)</f>
        <v>0</v>
      </c>
      <c r="BD559" s="167">
        <f t="shared" si="193"/>
        <v>0</v>
      </c>
      <c r="BE559" s="167">
        <f t="shared" si="194"/>
        <v>0</v>
      </c>
      <c r="BF559" s="203"/>
      <c r="BG559" s="203"/>
    </row>
    <row r="560" spans="1:59" s="118" customFormat="1" x14ac:dyDescent="0.25">
      <c r="A560" s="128" t="str">
        <f>IF(ISBLANK(B560),"",COUNTA($B$11:B560))</f>
        <v/>
      </c>
      <c r="B560" s="200"/>
      <c r="C560" s="150">
        <f t="shared" si="184"/>
        <v>0</v>
      </c>
      <c r="D560" s="151">
        <f t="shared" si="185"/>
        <v>0</v>
      </c>
      <c r="E560" s="199"/>
      <c r="F560" s="199"/>
      <c r="G560" s="151">
        <f t="shared" si="186"/>
        <v>0</v>
      </c>
      <c r="H560" s="199"/>
      <c r="I560" s="199"/>
      <c r="J560" s="199"/>
      <c r="K560" s="151">
        <f t="shared" si="195"/>
        <v>0</v>
      </c>
      <c r="L560" s="199"/>
      <c r="M560" s="199"/>
      <c r="N560" s="152" t="str">
        <f t="shared" si="187"/>
        <v/>
      </c>
      <c r="O560" s="150">
        <f t="shared" si="188"/>
        <v>0</v>
      </c>
      <c r="P560" s="151">
        <f t="shared" si="189"/>
        <v>0</v>
      </c>
      <c r="Q560" s="199"/>
      <c r="R560" s="199"/>
      <c r="S560" s="151">
        <f t="shared" si="190"/>
        <v>0</v>
      </c>
      <c r="T560" s="199"/>
      <c r="U560" s="199"/>
      <c r="V560" s="199"/>
      <c r="W560" s="151">
        <f t="shared" si="181"/>
        <v>0</v>
      </c>
      <c r="X560" s="199"/>
      <c r="Y560" s="199"/>
      <c r="Z560" s="152" t="str">
        <f t="shared" si="191"/>
        <v/>
      </c>
      <c r="AA560" s="150">
        <f t="shared" si="196"/>
        <v>0</v>
      </c>
      <c r="AB560" s="151">
        <f t="shared" si="197"/>
        <v>0</v>
      </c>
      <c r="AC560" s="199"/>
      <c r="AD560" s="199"/>
      <c r="AE560" s="151">
        <f t="shared" si="198"/>
        <v>0</v>
      </c>
      <c r="AF560" s="202"/>
      <c r="AG560" s="333"/>
      <c r="AH560" s="202"/>
      <c r="AI560" s="333"/>
      <c r="AJ560" s="202"/>
      <c r="AK560" s="333"/>
      <c r="AL560" s="151">
        <f t="shared" si="199"/>
        <v>0</v>
      </c>
      <c r="AM560" s="199"/>
      <c r="AN560" s="199"/>
      <c r="AO560" s="167">
        <f t="shared" si="182"/>
        <v>0</v>
      </c>
      <c r="AP560" s="167">
        <f t="shared" si="183"/>
        <v>0</v>
      </c>
      <c r="AQ560" s="152" t="str">
        <f t="shared" si="179"/>
        <v/>
      </c>
      <c r="AR560" s="207">
        <f t="shared" si="180"/>
        <v>0</v>
      </c>
      <c r="AS560" s="167">
        <f t="shared" si="192"/>
        <v>0</v>
      </c>
      <c r="AT560" s="167">
        <f>IFERROR((AR560/SUM('4_Структура пл.соб.'!$F$4:$F$6))*100,0)</f>
        <v>0</v>
      </c>
      <c r="AU560" s="207">
        <f>IFERROR(AF560+(SUM($AC560:$AD560)/100*($AE$14/$AB$14*100))/'4_Структура пл.соб.'!$B$7*'4_Структура пл.соб.'!$B$4,0)</f>
        <v>0</v>
      </c>
      <c r="AV560" s="167">
        <f>IFERROR(AU560/'5_Розрахунок тарифів'!$H$7,0)</f>
        <v>0</v>
      </c>
      <c r="AW560" s="167">
        <f>IFERROR((AU560/SUM('4_Структура пл.соб.'!$F$4:$F$6))*100,0)</f>
        <v>0</v>
      </c>
      <c r="AX560" s="207">
        <f>IFERROR(AH560+(SUM($AC560:$AD560)/100*($AE$14/$AB$14*100))/'4_Структура пл.соб.'!$B$7*'4_Структура пл.соб.'!$B$5,0)</f>
        <v>0</v>
      </c>
      <c r="AY560" s="167">
        <f>IFERROR(AX560/'5_Розрахунок тарифів'!$L$7,0)</f>
        <v>0</v>
      </c>
      <c r="AZ560" s="167">
        <f>IFERROR((AX560/SUM('4_Структура пл.соб.'!$F$4:$F$6))*100,0)</f>
        <v>0</v>
      </c>
      <c r="BA560" s="207">
        <f>IFERROR(AJ560+(SUM($AC560:$AD560)/100*($AE$14/$AB$14*100))/'4_Структура пл.соб.'!$B$7*'4_Структура пл.соб.'!$B$6,0)</f>
        <v>0</v>
      </c>
      <c r="BB560" s="167">
        <f>IFERROR(BA560/'5_Розрахунок тарифів'!$P$7,0)</f>
        <v>0</v>
      </c>
      <c r="BC560" s="167">
        <f>IFERROR((BA560/SUM('4_Структура пл.соб.'!$F$4:$F$6))*100,0)</f>
        <v>0</v>
      </c>
      <c r="BD560" s="167">
        <f t="shared" si="193"/>
        <v>0</v>
      </c>
      <c r="BE560" s="167">
        <f t="shared" si="194"/>
        <v>0</v>
      </c>
      <c r="BF560" s="203"/>
      <c r="BG560" s="203"/>
    </row>
    <row r="561" spans="1:59" s="118" customFormat="1" x14ac:dyDescent="0.25">
      <c r="A561" s="128" t="str">
        <f>IF(ISBLANK(B561),"",COUNTA($B$11:B561))</f>
        <v/>
      </c>
      <c r="B561" s="200"/>
      <c r="C561" s="150">
        <f t="shared" si="184"/>
        <v>0</v>
      </c>
      <c r="D561" s="151">
        <f t="shared" si="185"/>
        <v>0</v>
      </c>
      <c r="E561" s="199"/>
      <c r="F561" s="199"/>
      <c r="G561" s="151">
        <f t="shared" si="186"/>
        <v>0</v>
      </c>
      <c r="H561" s="199"/>
      <c r="I561" s="199"/>
      <c r="J561" s="199"/>
      <c r="K561" s="151">
        <f t="shared" si="195"/>
        <v>0</v>
      </c>
      <c r="L561" s="199"/>
      <c r="M561" s="199"/>
      <c r="N561" s="152" t="str">
        <f t="shared" si="187"/>
        <v/>
      </c>
      <c r="O561" s="150">
        <f t="shared" si="188"/>
        <v>0</v>
      </c>
      <c r="P561" s="151">
        <f t="shared" si="189"/>
        <v>0</v>
      </c>
      <c r="Q561" s="199"/>
      <c r="R561" s="199"/>
      <c r="S561" s="151">
        <f t="shared" si="190"/>
        <v>0</v>
      </c>
      <c r="T561" s="199"/>
      <c r="U561" s="199"/>
      <c r="V561" s="199"/>
      <c r="W561" s="151">
        <f t="shared" si="181"/>
        <v>0</v>
      </c>
      <c r="X561" s="199"/>
      <c r="Y561" s="199"/>
      <c r="Z561" s="152" t="str">
        <f t="shared" si="191"/>
        <v/>
      </c>
      <c r="AA561" s="150">
        <f t="shared" si="196"/>
        <v>0</v>
      </c>
      <c r="AB561" s="151">
        <f t="shared" si="197"/>
        <v>0</v>
      </c>
      <c r="AC561" s="199"/>
      <c r="AD561" s="199"/>
      <c r="AE561" s="151">
        <f t="shared" si="198"/>
        <v>0</v>
      </c>
      <c r="AF561" s="202"/>
      <c r="AG561" s="333"/>
      <c r="AH561" s="202"/>
      <c r="AI561" s="333"/>
      <c r="AJ561" s="202"/>
      <c r="AK561" s="333"/>
      <c r="AL561" s="151">
        <f t="shared" si="199"/>
        <v>0</v>
      </c>
      <c r="AM561" s="199"/>
      <c r="AN561" s="199"/>
      <c r="AO561" s="167">
        <f t="shared" si="182"/>
        <v>0</v>
      </c>
      <c r="AP561" s="167">
        <f t="shared" si="183"/>
        <v>0</v>
      </c>
      <c r="AQ561" s="152" t="str">
        <f t="shared" si="179"/>
        <v/>
      </c>
      <c r="AR561" s="207">
        <f t="shared" si="180"/>
        <v>0</v>
      </c>
      <c r="AS561" s="167">
        <f t="shared" si="192"/>
        <v>0</v>
      </c>
      <c r="AT561" s="167">
        <f>IFERROR((AR561/SUM('4_Структура пл.соб.'!$F$4:$F$6))*100,0)</f>
        <v>0</v>
      </c>
      <c r="AU561" s="207">
        <f>IFERROR(AF561+(SUM($AC561:$AD561)/100*($AE$14/$AB$14*100))/'4_Структура пл.соб.'!$B$7*'4_Структура пл.соб.'!$B$4,0)</f>
        <v>0</v>
      </c>
      <c r="AV561" s="167">
        <f>IFERROR(AU561/'5_Розрахунок тарифів'!$H$7,0)</f>
        <v>0</v>
      </c>
      <c r="AW561" s="167">
        <f>IFERROR((AU561/SUM('4_Структура пл.соб.'!$F$4:$F$6))*100,0)</f>
        <v>0</v>
      </c>
      <c r="AX561" s="207">
        <f>IFERROR(AH561+(SUM($AC561:$AD561)/100*($AE$14/$AB$14*100))/'4_Структура пл.соб.'!$B$7*'4_Структура пл.соб.'!$B$5,0)</f>
        <v>0</v>
      </c>
      <c r="AY561" s="167">
        <f>IFERROR(AX561/'5_Розрахунок тарифів'!$L$7,0)</f>
        <v>0</v>
      </c>
      <c r="AZ561" s="167">
        <f>IFERROR((AX561/SUM('4_Структура пл.соб.'!$F$4:$F$6))*100,0)</f>
        <v>0</v>
      </c>
      <c r="BA561" s="207">
        <f>IFERROR(AJ561+(SUM($AC561:$AD561)/100*($AE$14/$AB$14*100))/'4_Структура пл.соб.'!$B$7*'4_Структура пл.соб.'!$B$6,0)</f>
        <v>0</v>
      </c>
      <c r="BB561" s="167">
        <f>IFERROR(BA561/'5_Розрахунок тарифів'!$P$7,0)</f>
        <v>0</v>
      </c>
      <c r="BC561" s="167">
        <f>IFERROR((BA561/SUM('4_Структура пл.соб.'!$F$4:$F$6))*100,0)</f>
        <v>0</v>
      </c>
      <c r="BD561" s="167">
        <f t="shared" si="193"/>
        <v>0</v>
      </c>
      <c r="BE561" s="167">
        <f t="shared" si="194"/>
        <v>0</v>
      </c>
      <c r="BF561" s="203"/>
      <c r="BG561" s="203"/>
    </row>
    <row r="562" spans="1:59" s="118" customFormat="1" x14ac:dyDescent="0.25">
      <c r="A562" s="128" t="str">
        <f>IF(ISBLANK(B562),"",COUNTA($B$11:B562))</f>
        <v/>
      </c>
      <c r="B562" s="200"/>
      <c r="C562" s="150">
        <f t="shared" si="184"/>
        <v>0</v>
      </c>
      <c r="D562" s="151">
        <f t="shared" si="185"/>
        <v>0</v>
      </c>
      <c r="E562" s="199"/>
      <c r="F562" s="199"/>
      <c r="G562" s="151">
        <f t="shared" si="186"/>
        <v>0</v>
      </c>
      <c r="H562" s="199"/>
      <c r="I562" s="199"/>
      <c r="J562" s="199"/>
      <c r="K562" s="151">
        <f t="shared" si="195"/>
        <v>0</v>
      </c>
      <c r="L562" s="199"/>
      <c r="M562" s="199"/>
      <c r="N562" s="152" t="str">
        <f t="shared" si="187"/>
        <v/>
      </c>
      <c r="O562" s="150">
        <f t="shared" si="188"/>
        <v>0</v>
      </c>
      <c r="P562" s="151">
        <f t="shared" si="189"/>
        <v>0</v>
      </c>
      <c r="Q562" s="199"/>
      <c r="R562" s="199"/>
      <c r="S562" s="151">
        <f t="shared" si="190"/>
        <v>0</v>
      </c>
      <c r="T562" s="199"/>
      <c r="U562" s="199"/>
      <c r="V562" s="199"/>
      <c r="W562" s="151">
        <f t="shared" si="181"/>
        <v>0</v>
      </c>
      <c r="X562" s="199"/>
      <c r="Y562" s="199"/>
      <c r="Z562" s="152" t="str">
        <f t="shared" si="191"/>
        <v/>
      </c>
      <c r="AA562" s="150">
        <f t="shared" si="196"/>
        <v>0</v>
      </c>
      <c r="AB562" s="151">
        <f t="shared" si="197"/>
        <v>0</v>
      </c>
      <c r="AC562" s="199"/>
      <c r="AD562" s="199"/>
      <c r="AE562" s="151">
        <f t="shared" si="198"/>
        <v>0</v>
      </c>
      <c r="AF562" s="202"/>
      <c r="AG562" s="333"/>
      <c r="AH562" s="202"/>
      <c r="AI562" s="333"/>
      <c r="AJ562" s="202"/>
      <c r="AK562" s="333"/>
      <c r="AL562" s="151">
        <f t="shared" si="199"/>
        <v>0</v>
      </c>
      <c r="AM562" s="199"/>
      <c r="AN562" s="199"/>
      <c r="AO562" s="167">
        <f t="shared" si="182"/>
        <v>0</v>
      </c>
      <c r="AP562" s="167">
        <f t="shared" si="183"/>
        <v>0</v>
      </c>
      <c r="AQ562" s="152" t="str">
        <f t="shared" si="179"/>
        <v/>
      </c>
      <c r="AR562" s="207">
        <f t="shared" si="180"/>
        <v>0</v>
      </c>
      <c r="AS562" s="167">
        <f t="shared" si="192"/>
        <v>0</v>
      </c>
      <c r="AT562" s="167">
        <f>IFERROR((AR562/SUM('4_Структура пл.соб.'!$F$4:$F$6))*100,0)</f>
        <v>0</v>
      </c>
      <c r="AU562" s="207">
        <f>IFERROR(AF562+(SUM($AC562:$AD562)/100*($AE$14/$AB$14*100))/'4_Структура пл.соб.'!$B$7*'4_Структура пл.соб.'!$B$4,0)</f>
        <v>0</v>
      </c>
      <c r="AV562" s="167">
        <f>IFERROR(AU562/'5_Розрахунок тарифів'!$H$7,0)</f>
        <v>0</v>
      </c>
      <c r="AW562" s="167">
        <f>IFERROR((AU562/SUM('4_Структура пл.соб.'!$F$4:$F$6))*100,0)</f>
        <v>0</v>
      </c>
      <c r="AX562" s="207">
        <f>IFERROR(AH562+(SUM($AC562:$AD562)/100*($AE$14/$AB$14*100))/'4_Структура пл.соб.'!$B$7*'4_Структура пл.соб.'!$B$5,0)</f>
        <v>0</v>
      </c>
      <c r="AY562" s="167">
        <f>IFERROR(AX562/'5_Розрахунок тарифів'!$L$7,0)</f>
        <v>0</v>
      </c>
      <c r="AZ562" s="167">
        <f>IFERROR((AX562/SUM('4_Структура пл.соб.'!$F$4:$F$6))*100,0)</f>
        <v>0</v>
      </c>
      <c r="BA562" s="207">
        <f>IFERROR(AJ562+(SUM($AC562:$AD562)/100*($AE$14/$AB$14*100))/'4_Структура пл.соб.'!$B$7*'4_Структура пл.соб.'!$B$6,0)</f>
        <v>0</v>
      </c>
      <c r="BB562" s="167">
        <f>IFERROR(BA562/'5_Розрахунок тарифів'!$P$7,0)</f>
        <v>0</v>
      </c>
      <c r="BC562" s="167">
        <f>IFERROR((BA562/SUM('4_Структура пл.соб.'!$F$4:$F$6))*100,0)</f>
        <v>0</v>
      </c>
      <c r="BD562" s="167">
        <f t="shared" si="193"/>
        <v>0</v>
      </c>
      <c r="BE562" s="167">
        <f t="shared" si="194"/>
        <v>0</v>
      </c>
      <c r="BF562" s="203"/>
      <c r="BG562" s="203"/>
    </row>
    <row r="563" spans="1:59" s="118" customFormat="1" x14ac:dyDescent="0.25">
      <c r="A563" s="128" t="str">
        <f>IF(ISBLANK(B563),"",COUNTA($B$11:B563))</f>
        <v/>
      </c>
      <c r="B563" s="200"/>
      <c r="C563" s="150">
        <f t="shared" si="184"/>
        <v>0</v>
      </c>
      <c r="D563" s="151">
        <f t="shared" si="185"/>
        <v>0</v>
      </c>
      <c r="E563" s="199"/>
      <c r="F563" s="199"/>
      <c r="G563" s="151">
        <f t="shared" si="186"/>
        <v>0</v>
      </c>
      <c r="H563" s="199"/>
      <c r="I563" s="199"/>
      <c r="J563" s="199"/>
      <c r="K563" s="151">
        <f t="shared" si="195"/>
        <v>0</v>
      </c>
      <c r="L563" s="199"/>
      <c r="M563" s="199"/>
      <c r="N563" s="152" t="str">
        <f t="shared" si="187"/>
        <v/>
      </c>
      <c r="O563" s="150">
        <f t="shared" si="188"/>
        <v>0</v>
      </c>
      <c r="P563" s="151">
        <f t="shared" si="189"/>
        <v>0</v>
      </c>
      <c r="Q563" s="199"/>
      <c r="R563" s="199"/>
      <c r="S563" s="151">
        <f t="shared" si="190"/>
        <v>0</v>
      </c>
      <c r="T563" s="199"/>
      <c r="U563" s="199"/>
      <c r="V563" s="199"/>
      <c r="W563" s="151">
        <f t="shared" si="181"/>
        <v>0</v>
      </c>
      <c r="X563" s="199"/>
      <c r="Y563" s="199"/>
      <c r="Z563" s="152" t="str">
        <f t="shared" si="191"/>
        <v/>
      </c>
      <c r="AA563" s="150">
        <f t="shared" si="196"/>
        <v>0</v>
      </c>
      <c r="AB563" s="151">
        <f t="shared" si="197"/>
        <v>0</v>
      </c>
      <c r="AC563" s="199"/>
      <c r="AD563" s="199"/>
      <c r="AE563" s="151">
        <f t="shared" si="198"/>
        <v>0</v>
      </c>
      <c r="AF563" s="202"/>
      <c r="AG563" s="333"/>
      <c r="AH563" s="202"/>
      <c r="AI563" s="333"/>
      <c r="AJ563" s="202"/>
      <c r="AK563" s="333"/>
      <c r="AL563" s="151">
        <f t="shared" si="199"/>
        <v>0</v>
      </c>
      <c r="AM563" s="199"/>
      <c r="AN563" s="199"/>
      <c r="AO563" s="167">
        <f t="shared" si="182"/>
        <v>0</v>
      </c>
      <c r="AP563" s="167">
        <f t="shared" si="183"/>
        <v>0</v>
      </c>
      <c r="AQ563" s="152" t="str">
        <f t="shared" si="179"/>
        <v/>
      </c>
      <c r="AR563" s="207">
        <f t="shared" si="180"/>
        <v>0</v>
      </c>
      <c r="AS563" s="167">
        <f t="shared" si="192"/>
        <v>0</v>
      </c>
      <c r="AT563" s="167">
        <f>IFERROR((AR563/SUM('4_Структура пл.соб.'!$F$4:$F$6))*100,0)</f>
        <v>0</v>
      </c>
      <c r="AU563" s="207">
        <f>IFERROR(AF563+(SUM($AC563:$AD563)/100*($AE$14/$AB$14*100))/'4_Структура пл.соб.'!$B$7*'4_Структура пл.соб.'!$B$4,0)</f>
        <v>0</v>
      </c>
      <c r="AV563" s="167">
        <f>IFERROR(AU563/'5_Розрахунок тарифів'!$H$7,0)</f>
        <v>0</v>
      </c>
      <c r="AW563" s="167">
        <f>IFERROR((AU563/SUM('4_Структура пл.соб.'!$F$4:$F$6))*100,0)</f>
        <v>0</v>
      </c>
      <c r="AX563" s="207">
        <f>IFERROR(AH563+(SUM($AC563:$AD563)/100*($AE$14/$AB$14*100))/'4_Структура пл.соб.'!$B$7*'4_Структура пл.соб.'!$B$5,0)</f>
        <v>0</v>
      </c>
      <c r="AY563" s="167">
        <f>IFERROR(AX563/'5_Розрахунок тарифів'!$L$7,0)</f>
        <v>0</v>
      </c>
      <c r="AZ563" s="167">
        <f>IFERROR((AX563/SUM('4_Структура пл.соб.'!$F$4:$F$6))*100,0)</f>
        <v>0</v>
      </c>
      <c r="BA563" s="207">
        <f>IFERROR(AJ563+(SUM($AC563:$AD563)/100*($AE$14/$AB$14*100))/'4_Структура пл.соб.'!$B$7*'4_Структура пл.соб.'!$B$6,0)</f>
        <v>0</v>
      </c>
      <c r="BB563" s="167">
        <f>IFERROR(BA563/'5_Розрахунок тарифів'!$P$7,0)</f>
        <v>0</v>
      </c>
      <c r="BC563" s="167">
        <f>IFERROR((BA563/SUM('4_Структура пл.соб.'!$F$4:$F$6))*100,0)</f>
        <v>0</v>
      </c>
      <c r="BD563" s="167">
        <f t="shared" si="193"/>
        <v>0</v>
      </c>
      <c r="BE563" s="167">
        <f t="shared" si="194"/>
        <v>0</v>
      </c>
      <c r="BF563" s="203"/>
      <c r="BG563" s="203"/>
    </row>
    <row r="564" spans="1:59" s="118" customFormat="1" x14ac:dyDescent="0.25">
      <c r="A564" s="128" t="str">
        <f>IF(ISBLANK(B564),"",COUNTA($B$11:B564))</f>
        <v/>
      </c>
      <c r="B564" s="200"/>
      <c r="C564" s="150">
        <f t="shared" si="184"/>
        <v>0</v>
      </c>
      <c r="D564" s="151">
        <f t="shared" si="185"/>
        <v>0</v>
      </c>
      <c r="E564" s="199"/>
      <c r="F564" s="199"/>
      <c r="G564" s="151">
        <f t="shared" si="186"/>
        <v>0</v>
      </c>
      <c r="H564" s="199"/>
      <c r="I564" s="199"/>
      <c r="J564" s="199"/>
      <c r="K564" s="151">
        <f t="shared" si="195"/>
        <v>0</v>
      </c>
      <c r="L564" s="199"/>
      <c r="M564" s="199"/>
      <c r="N564" s="152" t="str">
        <f t="shared" si="187"/>
        <v/>
      </c>
      <c r="O564" s="150">
        <f t="shared" si="188"/>
        <v>0</v>
      </c>
      <c r="P564" s="151">
        <f t="shared" si="189"/>
        <v>0</v>
      </c>
      <c r="Q564" s="199"/>
      <c r="R564" s="199"/>
      <c r="S564" s="151">
        <f t="shared" si="190"/>
        <v>0</v>
      </c>
      <c r="T564" s="199"/>
      <c r="U564" s="199"/>
      <c r="V564" s="199"/>
      <c r="W564" s="151">
        <f t="shared" si="181"/>
        <v>0</v>
      </c>
      <c r="X564" s="199"/>
      <c r="Y564" s="199"/>
      <c r="Z564" s="152" t="str">
        <f t="shared" si="191"/>
        <v/>
      </c>
      <c r="AA564" s="150">
        <f t="shared" si="196"/>
        <v>0</v>
      </c>
      <c r="AB564" s="151">
        <f t="shared" si="197"/>
        <v>0</v>
      </c>
      <c r="AC564" s="199"/>
      <c r="AD564" s="199"/>
      <c r="AE564" s="151">
        <f t="shared" si="198"/>
        <v>0</v>
      </c>
      <c r="AF564" s="202"/>
      <c r="AG564" s="333"/>
      <c r="AH564" s="202"/>
      <c r="AI564" s="333"/>
      <c r="AJ564" s="202"/>
      <c r="AK564" s="333"/>
      <c r="AL564" s="151">
        <f t="shared" si="199"/>
        <v>0</v>
      </c>
      <c r="AM564" s="199"/>
      <c r="AN564" s="199"/>
      <c r="AO564" s="167">
        <f t="shared" si="182"/>
        <v>0</v>
      </c>
      <c r="AP564" s="167">
        <f t="shared" si="183"/>
        <v>0</v>
      </c>
      <c r="AQ564" s="152" t="str">
        <f t="shared" si="179"/>
        <v/>
      </c>
      <c r="AR564" s="207">
        <f t="shared" si="180"/>
        <v>0</v>
      </c>
      <c r="AS564" s="167">
        <f t="shared" si="192"/>
        <v>0</v>
      </c>
      <c r="AT564" s="167">
        <f>IFERROR((AR564/SUM('4_Структура пл.соб.'!$F$4:$F$6))*100,0)</f>
        <v>0</v>
      </c>
      <c r="AU564" s="207">
        <f>IFERROR(AF564+(SUM($AC564:$AD564)/100*($AE$14/$AB$14*100))/'4_Структура пл.соб.'!$B$7*'4_Структура пл.соб.'!$B$4,0)</f>
        <v>0</v>
      </c>
      <c r="AV564" s="167">
        <f>IFERROR(AU564/'5_Розрахунок тарифів'!$H$7,0)</f>
        <v>0</v>
      </c>
      <c r="AW564" s="167">
        <f>IFERROR((AU564/SUM('4_Структура пл.соб.'!$F$4:$F$6))*100,0)</f>
        <v>0</v>
      </c>
      <c r="AX564" s="207">
        <f>IFERROR(AH564+(SUM($AC564:$AD564)/100*($AE$14/$AB$14*100))/'4_Структура пл.соб.'!$B$7*'4_Структура пл.соб.'!$B$5,0)</f>
        <v>0</v>
      </c>
      <c r="AY564" s="167">
        <f>IFERROR(AX564/'5_Розрахунок тарифів'!$L$7,0)</f>
        <v>0</v>
      </c>
      <c r="AZ564" s="167">
        <f>IFERROR((AX564/SUM('4_Структура пл.соб.'!$F$4:$F$6))*100,0)</f>
        <v>0</v>
      </c>
      <c r="BA564" s="207">
        <f>IFERROR(AJ564+(SUM($AC564:$AD564)/100*($AE$14/$AB$14*100))/'4_Структура пл.соб.'!$B$7*'4_Структура пл.соб.'!$B$6,0)</f>
        <v>0</v>
      </c>
      <c r="BB564" s="167">
        <f>IFERROR(BA564/'5_Розрахунок тарифів'!$P$7,0)</f>
        <v>0</v>
      </c>
      <c r="BC564" s="167">
        <f>IFERROR((BA564/SUM('4_Структура пл.соб.'!$F$4:$F$6))*100,0)</f>
        <v>0</v>
      </c>
      <c r="BD564" s="167">
        <f t="shared" si="193"/>
        <v>0</v>
      </c>
      <c r="BE564" s="167">
        <f t="shared" si="194"/>
        <v>0</v>
      </c>
      <c r="BF564" s="203"/>
      <c r="BG564" s="203"/>
    </row>
    <row r="565" spans="1:59" s="118" customFormat="1" x14ac:dyDescent="0.25">
      <c r="A565" s="128" t="str">
        <f>IF(ISBLANK(B565),"",COUNTA($B$11:B565))</f>
        <v/>
      </c>
      <c r="B565" s="200"/>
      <c r="C565" s="150">
        <f t="shared" si="184"/>
        <v>0</v>
      </c>
      <c r="D565" s="151">
        <f t="shared" si="185"/>
        <v>0</v>
      </c>
      <c r="E565" s="199"/>
      <c r="F565" s="199"/>
      <c r="G565" s="151">
        <f t="shared" si="186"/>
        <v>0</v>
      </c>
      <c r="H565" s="199"/>
      <c r="I565" s="199"/>
      <c r="J565" s="199"/>
      <c r="K565" s="151">
        <f t="shared" si="195"/>
        <v>0</v>
      </c>
      <c r="L565" s="199"/>
      <c r="M565" s="199"/>
      <c r="N565" s="152" t="str">
        <f t="shared" si="187"/>
        <v/>
      </c>
      <c r="O565" s="150">
        <f t="shared" si="188"/>
        <v>0</v>
      </c>
      <c r="P565" s="151">
        <f t="shared" si="189"/>
        <v>0</v>
      </c>
      <c r="Q565" s="199"/>
      <c r="R565" s="199"/>
      <c r="S565" s="151">
        <f t="shared" si="190"/>
        <v>0</v>
      </c>
      <c r="T565" s="199"/>
      <c r="U565" s="199"/>
      <c r="V565" s="199"/>
      <c r="W565" s="151">
        <f t="shared" si="181"/>
        <v>0</v>
      </c>
      <c r="X565" s="199"/>
      <c r="Y565" s="199"/>
      <c r="Z565" s="152" t="str">
        <f t="shared" si="191"/>
        <v/>
      </c>
      <c r="AA565" s="150">
        <f t="shared" si="196"/>
        <v>0</v>
      </c>
      <c r="AB565" s="151">
        <f t="shared" si="197"/>
        <v>0</v>
      </c>
      <c r="AC565" s="199"/>
      <c r="AD565" s="199"/>
      <c r="AE565" s="151">
        <f t="shared" si="198"/>
        <v>0</v>
      </c>
      <c r="AF565" s="202"/>
      <c r="AG565" s="333"/>
      <c r="AH565" s="202"/>
      <c r="AI565" s="333"/>
      <c r="AJ565" s="202"/>
      <c r="AK565" s="333"/>
      <c r="AL565" s="151">
        <f t="shared" si="199"/>
        <v>0</v>
      </c>
      <c r="AM565" s="199"/>
      <c r="AN565" s="199"/>
      <c r="AO565" s="167">
        <f t="shared" si="182"/>
        <v>0</v>
      </c>
      <c r="AP565" s="167">
        <f t="shared" si="183"/>
        <v>0</v>
      </c>
      <c r="AQ565" s="152" t="str">
        <f t="shared" si="179"/>
        <v/>
      </c>
      <c r="AR565" s="207">
        <f t="shared" si="180"/>
        <v>0</v>
      </c>
      <c r="AS565" s="167">
        <f t="shared" si="192"/>
        <v>0</v>
      </c>
      <c r="AT565" s="167">
        <f>IFERROR((AR565/SUM('4_Структура пл.соб.'!$F$4:$F$6))*100,0)</f>
        <v>0</v>
      </c>
      <c r="AU565" s="207">
        <f>IFERROR(AF565+(SUM($AC565:$AD565)/100*($AE$14/$AB$14*100))/'4_Структура пл.соб.'!$B$7*'4_Структура пл.соб.'!$B$4,0)</f>
        <v>0</v>
      </c>
      <c r="AV565" s="167">
        <f>IFERROR(AU565/'5_Розрахунок тарифів'!$H$7,0)</f>
        <v>0</v>
      </c>
      <c r="AW565" s="167">
        <f>IFERROR((AU565/SUM('4_Структура пл.соб.'!$F$4:$F$6))*100,0)</f>
        <v>0</v>
      </c>
      <c r="AX565" s="207">
        <f>IFERROR(AH565+(SUM($AC565:$AD565)/100*($AE$14/$AB$14*100))/'4_Структура пл.соб.'!$B$7*'4_Структура пл.соб.'!$B$5,0)</f>
        <v>0</v>
      </c>
      <c r="AY565" s="167">
        <f>IFERROR(AX565/'5_Розрахунок тарифів'!$L$7,0)</f>
        <v>0</v>
      </c>
      <c r="AZ565" s="167">
        <f>IFERROR((AX565/SUM('4_Структура пл.соб.'!$F$4:$F$6))*100,0)</f>
        <v>0</v>
      </c>
      <c r="BA565" s="207">
        <f>IFERROR(AJ565+(SUM($AC565:$AD565)/100*($AE$14/$AB$14*100))/'4_Структура пл.соб.'!$B$7*'4_Структура пл.соб.'!$B$6,0)</f>
        <v>0</v>
      </c>
      <c r="BB565" s="167">
        <f>IFERROR(BA565/'5_Розрахунок тарифів'!$P$7,0)</f>
        <v>0</v>
      </c>
      <c r="BC565" s="167">
        <f>IFERROR((BA565/SUM('4_Структура пл.соб.'!$F$4:$F$6))*100,0)</f>
        <v>0</v>
      </c>
      <c r="BD565" s="167">
        <f t="shared" si="193"/>
        <v>0</v>
      </c>
      <c r="BE565" s="167">
        <f t="shared" si="194"/>
        <v>0</v>
      </c>
      <c r="BF565" s="203"/>
      <c r="BG565" s="203"/>
    </row>
    <row r="566" spans="1:59" s="118" customFormat="1" x14ac:dyDescent="0.25">
      <c r="A566" s="128" t="str">
        <f>IF(ISBLANK(B566),"",COUNTA($B$11:B566))</f>
        <v/>
      </c>
      <c r="B566" s="200"/>
      <c r="C566" s="150">
        <f t="shared" si="184"/>
        <v>0</v>
      </c>
      <c r="D566" s="151">
        <f t="shared" si="185"/>
        <v>0</v>
      </c>
      <c r="E566" s="199"/>
      <c r="F566" s="199"/>
      <c r="G566" s="151">
        <f t="shared" si="186"/>
        <v>0</v>
      </c>
      <c r="H566" s="199"/>
      <c r="I566" s="199"/>
      <c r="J566" s="199"/>
      <c r="K566" s="151">
        <f t="shared" si="195"/>
        <v>0</v>
      </c>
      <c r="L566" s="199"/>
      <c r="M566" s="199"/>
      <c r="N566" s="152" t="str">
        <f t="shared" si="187"/>
        <v/>
      </c>
      <c r="O566" s="150">
        <f t="shared" si="188"/>
        <v>0</v>
      </c>
      <c r="P566" s="151">
        <f t="shared" si="189"/>
        <v>0</v>
      </c>
      <c r="Q566" s="199"/>
      <c r="R566" s="199"/>
      <c r="S566" s="151">
        <f t="shared" si="190"/>
        <v>0</v>
      </c>
      <c r="T566" s="199"/>
      <c r="U566" s="199"/>
      <c r="V566" s="199"/>
      <c r="W566" s="151">
        <f t="shared" si="181"/>
        <v>0</v>
      </c>
      <c r="X566" s="199"/>
      <c r="Y566" s="199"/>
      <c r="Z566" s="152" t="str">
        <f t="shared" si="191"/>
        <v/>
      </c>
      <c r="AA566" s="150">
        <f t="shared" si="196"/>
        <v>0</v>
      </c>
      <c r="AB566" s="151">
        <f t="shared" si="197"/>
        <v>0</v>
      </c>
      <c r="AC566" s="199"/>
      <c r="AD566" s="199"/>
      <c r="AE566" s="151">
        <f t="shared" si="198"/>
        <v>0</v>
      </c>
      <c r="AF566" s="202"/>
      <c r="AG566" s="333"/>
      <c r="AH566" s="202"/>
      <c r="AI566" s="333"/>
      <c r="AJ566" s="202"/>
      <c r="AK566" s="333"/>
      <c r="AL566" s="151">
        <f t="shared" si="199"/>
        <v>0</v>
      </c>
      <c r="AM566" s="199"/>
      <c r="AN566" s="199"/>
      <c r="AO566" s="167">
        <f t="shared" si="182"/>
        <v>0</v>
      </c>
      <c r="AP566" s="167">
        <f t="shared" si="183"/>
        <v>0</v>
      </c>
      <c r="AQ566" s="152" t="str">
        <f t="shared" si="179"/>
        <v/>
      </c>
      <c r="AR566" s="207">
        <f t="shared" si="180"/>
        <v>0</v>
      </c>
      <c r="AS566" s="167">
        <f t="shared" si="192"/>
        <v>0</v>
      </c>
      <c r="AT566" s="167">
        <f>IFERROR((AR566/SUM('4_Структура пл.соб.'!$F$4:$F$6))*100,0)</f>
        <v>0</v>
      </c>
      <c r="AU566" s="207">
        <f>IFERROR(AF566+(SUM($AC566:$AD566)/100*($AE$14/$AB$14*100))/'4_Структура пл.соб.'!$B$7*'4_Структура пл.соб.'!$B$4,0)</f>
        <v>0</v>
      </c>
      <c r="AV566" s="167">
        <f>IFERROR(AU566/'5_Розрахунок тарифів'!$H$7,0)</f>
        <v>0</v>
      </c>
      <c r="AW566" s="167">
        <f>IFERROR((AU566/SUM('4_Структура пл.соб.'!$F$4:$F$6))*100,0)</f>
        <v>0</v>
      </c>
      <c r="AX566" s="207">
        <f>IFERROR(AH566+(SUM($AC566:$AD566)/100*($AE$14/$AB$14*100))/'4_Структура пл.соб.'!$B$7*'4_Структура пл.соб.'!$B$5,0)</f>
        <v>0</v>
      </c>
      <c r="AY566" s="167">
        <f>IFERROR(AX566/'5_Розрахунок тарифів'!$L$7,0)</f>
        <v>0</v>
      </c>
      <c r="AZ566" s="167">
        <f>IFERROR((AX566/SUM('4_Структура пл.соб.'!$F$4:$F$6))*100,0)</f>
        <v>0</v>
      </c>
      <c r="BA566" s="207">
        <f>IFERROR(AJ566+(SUM($AC566:$AD566)/100*($AE$14/$AB$14*100))/'4_Структура пл.соб.'!$B$7*'4_Структура пл.соб.'!$B$6,0)</f>
        <v>0</v>
      </c>
      <c r="BB566" s="167">
        <f>IFERROR(BA566/'5_Розрахунок тарифів'!$P$7,0)</f>
        <v>0</v>
      </c>
      <c r="BC566" s="167">
        <f>IFERROR((BA566/SUM('4_Структура пл.соб.'!$F$4:$F$6))*100,0)</f>
        <v>0</v>
      </c>
      <c r="BD566" s="167">
        <f t="shared" si="193"/>
        <v>0</v>
      </c>
      <c r="BE566" s="167">
        <f t="shared" si="194"/>
        <v>0</v>
      </c>
      <c r="BF566" s="203"/>
      <c r="BG566" s="203"/>
    </row>
    <row r="567" spans="1:59" s="118" customFormat="1" x14ac:dyDescent="0.25">
      <c r="A567" s="128" t="str">
        <f>IF(ISBLANK(B567),"",COUNTA($B$11:B567))</f>
        <v/>
      </c>
      <c r="B567" s="200"/>
      <c r="C567" s="150">
        <f t="shared" si="184"/>
        <v>0</v>
      </c>
      <c r="D567" s="151">
        <f t="shared" si="185"/>
        <v>0</v>
      </c>
      <c r="E567" s="199"/>
      <c r="F567" s="199"/>
      <c r="G567" s="151">
        <f t="shared" si="186"/>
        <v>0</v>
      </c>
      <c r="H567" s="199"/>
      <c r="I567" s="199"/>
      <c r="J567" s="199"/>
      <c r="K567" s="151">
        <f t="shared" si="195"/>
        <v>0</v>
      </c>
      <c r="L567" s="199"/>
      <c r="M567" s="199"/>
      <c r="N567" s="152" t="str">
        <f t="shared" si="187"/>
        <v/>
      </c>
      <c r="O567" s="150">
        <f t="shared" si="188"/>
        <v>0</v>
      </c>
      <c r="P567" s="151">
        <f t="shared" si="189"/>
        <v>0</v>
      </c>
      <c r="Q567" s="199"/>
      <c r="R567" s="199"/>
      <c r="S567" s="151">
        <f t="shared" si="190"/>
        <v>0</v>
      </c>
      <c r="T567" s="199"/>
      <c r="U567" s="199"/>
      <c r="V567" s="199"/>
      <c r="W567" s="151">
        <f t="shared" si="181"/>
        <v>0</v>
      </c>
      <c r="X567" s="199"/>
      <c r="Y567" s="199"/>
      <c r="Z567" s="152" t="str">
        <f t="shared" si="191"/>
        <v/>
      </c>
      <c r="AA567" s="150">
        <f t="shared" si="196"/>
        <v>0</v>
      </c>
      <c r="AB567" s="151">
        <f t="shared" si="197"/>
        <v>0</v>
      </c>
      <c r="AC567" s="199"/>
      <c r="AD567" s="199"/>
      <c r="AE567" s="151">
        <f t="shared" si="198"/>
        <v>0</v>
      </c>
      <c r="AF567" s="202"/>
      <c r="AG567" s="333"/>
      <c r="AH567" s="202"/>
      <c r="AI567" s="333"/>
      <c r="AJ567" s="202"/>
      <c r="AK567" s="333"/>
      <c r="AL567" s="151">
        <f t="shared" si="199"/>
        <v>0</v>
      </c>
      <c r="AM567" s="199"/>
      <c r="AN567" s="199"/>
      <c r="AO567" s="167">
        <f t="shared" si="182"/>
        <v>0</v>
      </c>
      <c r="AP567" s="167">
        <f t="shared" si="183"/>
        <v>0</v>
      </c>
      <c r="AQ567" s="152" t="str">
        <f t="shared" si="179"/>
        <v/>
      </c>
      <c r="AR567" s="207">
        <f t="shared" si="180"/>
        <v>0</v>
      </c>
      <c r="AS567" s="167">
        <f t="shared" si="192"/>
        <v>0</v>
      </c>
      <c r="AT567" s="167">
        <f>IFERROR((AR567/SUM('4_Структура пл.соб.'!$F$4:$F$6))*100,0)</f>
        <v>0</v>
      </c>
      <c r="AU567" s="207">
        <f>IFERROR(AF567+(SUM($AC567:$AD567)/100*($AE$14/$AB$14*100))/'4_Структура пл.соб.'!$B$7*'4_Структура пл.соб.'!$B$4,0)</f>
        <v>0</v>
      </c>
      <c r="AV567" s="167">
        <f>IFERROR(AU567/'5_Розрахунок тарифів'!$H$7,0)</f>
        <v>0</v>
      </c>
      <c r="AW567" s="167">
        <f>IFERROR((AU567/SUM('4_Структура пл.соб.'!$F$4:$F$6))*100,0)</f>
        <v>0</v>
      </c>
      <c r="AX567" s="207">
        <f>IFERROR(AH567+(SUM($AC567:$AD567)/100*($AE$14/$AB$14*100))/'4_Структура пл.соб.'!$B$7*'4_Структура пл.соб.'!$B$5,0)</f>
        <v>0</v>
      </c>
      <c r="AY567" s="167">
        <f>IFERROR(AX567/'5_Розрахунок тарифів'!$L$7,0)</f>
        <v>0</v>
      </c>
      <c r="AZ567" s="167">
        <f>IFERROR((AX567/SUM('4_Структура пл.соб.'!$F$4:$F$6))*100,0)</f>
        <v>0</v>
      </c>
      <c r="BA567" s="207">
        <f>IFERROR(AJ567+(SUM($AC567:$AD567)/100*($AE$14/$AB$14*100))/'4_Структура пл.соб.'!$B$7*'4_Структура пл.соб.'!$B$6,0)</f>
        <v>0</v>
      </c>
      <c r="BB567" s="167">
        <f>IFERROR(BA567/'5_Розрахунок тарифів'!$P$7,0)</f>
        <v>0</v>
      </c>
      <c r="BC567" s="167">
        <f>IFERROR((BA567/SUM('4_Структура пл.соб.'!$F$4:$F$6))*100,0)</f>
        <v>0</v>
      </c>
      <c r="BD567" s="167">
        <f t="shared" si="193"/>
        <v>0</v>
      </c>
      <c r="BE567" s="167">
        <f t="shared" si="194"/>
        <v>0</v>
      </c>
      <c r="BF567" s="203"/>
      <c r="BG567" s="203"/>
    </row>
    <row r="568" spans="1:59" s="118" customFormat="1" x14ac:dyDescent="0.25">
      <c r="A568" s="128" t="str">
        <f>IF(ISBLANK(B568),"",COUNTA($B$11:B568))</f>
        <v/>
      </c>
      <c r="B568" s="200"/>
      <c r="C568" s="150">
        <f t="shared" si="184"/>
        <v>0</v>
      </c>
      <c r="D568" s="151">
        <f t="shared" si="185"/>
        <v>0</v>
      </c>
      <c r="E568" s="199"/>
      <c r="F568" s="199"/>
      <c r="G568" s="151">
        <f t="shared" si="186"/>
        <v>0</v>
      </c>
      <c r="H568" s="199"/>
      <c r="I568" s="199"/>
      <c r="J568" s="199"/>
      <c r="K568" s="151">
        <f t="shared" si="195"/>
        <v>0</v>
      </c>
      <c r="L568" s="199"/>
      <c r="M568" s="199"/>
      <c r="N568" s="152" t="str">
        <f t="shared" si="187"/>
        <v/>
      </c>
      <c r="O568" s="150">
        <f t="shared" si="188"/>
        <v>0</v>
      </c>
      <c r="P568" s="151">
        <f t="shared" si="189"/>
        <v>0</v>
      </c>
      <c r="Q568" s="199"/>
      <c r="R568" s="199"/>
      <c r="S568" s="151">
        <f t="shared" si="190"/>
        <v>0</v>
      </c>
      <c r="T568" s="199"/>
      <c r="U568" s="199"/>
      <c r="V568" s="199"/>
      <c r="W568" s="151">
        <f t="shared" si="181"/>
        <v>0</v>
      </c>
      <c r="X568" s="199"/>
      <c r="Y568" s="199"/>
      <c r="Z568" s="152" t="str">
        <f t="shared" si="191"/>
        <v/>
      </c>
      <c r="AA568" s="150">
        <f t="shared" si="196"/>
        <v>0</v>
      </c>
      <c r="AB568" s="151">
        <f t="shared" si="197"/>
        <v>0</v>
      </c>
      <c r="AC568" s="199"/>
      <c r="AD568" s="199"/>
      <c r="AE568" s="151">
        <f t="shared" si="198"/>
        <v>0</v>
      </c>
      <c r="AF568" s="202"/>
      <c r="AG568" s="333"/>
      <c r="AH568" s="202"/>
      <c r="AI568" s="333"/>
      <c r="AJ568" s="202"/>
      <c r="AK568" s="333"/>
      <c r="AL568" s="151">
        <f t="shared" si="199"/>
        <v>0</v>
      </c>
      <c r="AM568" s="199"/>
      <c r="AN568" s="199"/>
      <c r="AO568" s="167">
        <f t="shared" si="182"/>
        <v>0</v>
      </c>
      <c r="AP568" s="167">
        <f t="shared" si="183"/>
        <v>0</v>
      </c>
      <c r="AQ568" s="152" t="str">
        <f t="shared" si="179"/>
        <v/>
      </c>
      <c r="AR568" s="207">
        <f t="shared" si="180"/>
        <v>0</v>
      </c>
      <c r="AS568" s="167">
        <f t="shared" si="192"/>
        <v>0</v>
      </c>
      <c r="AT568" s="167">
        <f>IFERROR((AR568/SUM('4_Структура пл.соб.'!$F$4:$F$6))*100,0)</f>
        <v>0</v>
      </c>
      <c r="AU568" s="207">
        <f>IFERROR(AF568+(SUM($AC568:$AD568)/100*($AE$14/$AB$14*100))/'4_Структура пл.соб.'!$B$7*'4_Структура пл.соб.'!$B$4,0)</f>
        <v>0</v>
      </c>
      <c r="AV568" s="167">
        <f>IFERROR(AU568/'5_Розрахунок тарифів'!$H$7,0)</f>
        <v>0</v>
      </c>
      <c r="AW568" s="167">
        <f>IFERROR((AU568/SUM('4_Структура пл.соб.'!$F$4:$F$6))*100,0)</f>
        <v>0</v>
      </c>
      <c r="AX568" s="207">
        <f>IFERROR(AH568+(SUM($AC568:$AD568)/100*($AE$14/$AB$14*100))/'4_Структура пл.соб.'!$B$7*'4_Структура пл.соб.'!$B$5,0)</f>
        <v>0</v>
      </c>
      <c r="AY568" s="167">
        <f>IFERROR(AX568/'5_Розрахунок тарифів'!$L$7,0)</f>
        <v>0</v>
      </c>
      <c r="AZ568" s="167">
        <f>IFERROR((AX568/SUM('4_Структура пл.соб.'!$F$4:$F$6))*100,0)</f>
        <v>0</v>
      </c>
      <c r="BA568" s="207">
        <f>IFERROR(AJ568+(SUM($AC568:$AD568)/100*($AE$14/$AB$14*100))/'4_Структура пл.соб.'!$B$7*'4_Структура пл.соб.'!$B$6,0)</f>
        <v>0</v>
      </c>
      <c r="BB568" s="167">
        <f>IFERROR(BA568/'5_Розрахунок тарифів'!$P$7,0)</f>
        <v>0</v>
      </c>
      <c r="BC568" s="167">
        <f>IFERROR((BA568/SUM('4_Структура пл.соб.'!$F$4:$F$6))*100,0)</f>
        <v>0</v>
      </c>
      <c r="BD568" s="167">
        <f t="shared" si="193"/>
        <v>0</v>
      </c>
      <c r="BE568" s="167">
        <f t="shared" si="194"/>
        <v>0</v>
      </c>
      <c r="BF568" s="203"/>
      <c r="BG568" s="203"/>
    </row>
    <row r="569" spans="1:59" s="118" customFormat="1" x14ac:dyDescent="0.25">
      <c r="A569" s="128" t="str">
        <f>IF(ISBLANK(B569),"",COUNTA($B$11:B569))</f>
        <v/>
      </c>
      <c r="B569" s="200"/>
      <c r="C569" s="150">
        <f t="shared" si="184"/>
        <v>0</v>
      </c>
      <c r="D569" s="151">
        <f t="shared" si="185"/>
        <v>0</v>
      </c>
      <c r="E569" s="199"/>
      <c r="F569" s="199"/>
      <c r="G569" s="151">
        <f t="shared" si="186"/>
        <v>0</v>
      </c>
      <c r="H569" s="199"/>
      <c r="I569" s="199"/>
      <c r="J569" s="199"/>
      <c r="K569" s="151">
        <f t="shared" si="195"/>
        <v>0</v>
      </c>
      <c r="L569" s="199"/>
      <c r="M569" s="199"/>
      <c r="N569" s="152" t="str">
        <f t="shared" si="187"/>
        <v/>
      </c>
      <c r="O569" s="150">
        <f t="shared" si="188"/>
        <v>0</v>
      </c>
      <c r="P569" s="151">
        <f t="shared" si="189"/>
        <v>0</v>
      </c>
      <c r="Q569" s="199"/>
      <c r="R569" s="199"/>
      <c r="S569" s="151">
        <f t="shared" si="190"/>
        <v>0</v>
      </c>
      <c r="T569" s="199"/>
      <c r="U569" s="199"/>
      <c r="V569" s="199"/>
      <c r="W569" s="151">
        <f t="shared" si="181"/>
        <v>0</v>
      </c>
      <c r="X569" s="199"/>
      <c r="Y569" s="199"/>
      <c r="Z569" s="152" t="str">
        <f t="shared" si="191"/>
        <v/>
      </c>
      <c r="AA569" s="150">
        <f t="shared" si="196"/>
        <v>0</v>
      </c>
      <c r="AB569" s="151">
        <f t="shared" si="197"/>
        <v>0</v>
      </c>
      <c r="AC569" s="199"/>
      <c r="AD569" s="199"/>
      <c r="AE569" s="151">
        <f t="shared" si="198"/>
        <v>0</v>
      </c>
      <c r="AF569" s="202"/>
      <c r="AG569" s="333"/>
      <c r="AH569" s="202"/>
      <c r="AI569" s="333"/>
      <c r="AJ569" s="202"/>
      <c r="AK569" s="333"/>
      <c r="AL569" s="151">
        <f t="shared" si="199"/>
        <v>0</v>
      </c>
      <c r="AM569" s="199"/>
      <c r="AN569" s="199"/>
      <c r="AO569" s="167">
        <f t="shared" si="182"/>
        <v>0</v>
      </c>
      <c r="AP569" s="167">
        <f t="shared" si="183"/>
        <v>0</v>
      </c>
      <c r="AQ569" s="152" t="str">
        <f t="shared" si="179"/>
        <v/>
      </c>
      <c r="AR569" s="207">
        <f t="shared" si="180"/>
        <v>0</v>
      </c>
      <c r="AS569" s="167">
        <f t="shared" si="192"/>
        <v>0</v>
      </c>
      <c r="AT569" s="167">
        <f>IFERROR((AR569/SUM('4_Структура пл.соб.'!$F$4:$F$6))*100,0)</f>
        <v>0</v>
      </c>
      <c r="AU569" s="207">
        <f>IFERROR(AF569+(SUM($AC569:$AD569)/100*($AE$14/$AB$14*100))/'4_Структура пл.соб.'!$B$7*'4_Структура пл.соб.'!$B$4,0)</f>
        <v>0</v>
      </c>
      <c r="AV569" s="167">
        <f>IFERROR(AU569/'5_Розрахунок тарифів'!$H$7,0)</f>
        <v>0</v>
      </c>
      <c r="AW569" s="167">
        <f>IFERROR((AU569/SUM('4_Структура пл.соб.'!$F$4:$F$6))*100,0)</f>
        <v>0</v>
      </c>
      <c r="AX569" s="207">
        <f>IFERROR(AH569+(SUM($AC569:$AD569)/100*($AE$14/$AB$14*100))/'4_Структура пл.соб.'!$B$7*'4_Структура пл.соб.'!$B$5,0)</f>
        <v>0</v>
      </c>
      <c r="AY569" s="167">
        <f>IFERROR(AX569/'5_Розрахунок тарифів'!$L$7,0)</f>
        <v>0</v>
      </c>
      <c r="AZ569" s="167">
        <f>IFERROR((AX569/SUM('4_Структура пл.соб.'!$F$4:$F$6))*100,0)</f>
        <v>0</v>
      </c>
      <c r="BA569" s="207">
        <f>IFERROR(AJ569+(SUM($AC569:$AD569)/100*($AE$14/$AB$14*100))/'4_Структура пл.соб.'!$B$7*'4_Структура пл.соб.'!$B$6,0)</f>
        <v>0</v>
      </c>
      <c r="BB569" s="167">
        <f>IFERROR(BA569/'5_Розрахунок тарифів'!$P$7,0)</f>
        <v>0</v>
      </c>
      <c r="BC569" s="167">
        <f>IFERROR((BA569/SUM('4_Структура пл.соб.'!$F$4:$F$6))*100,0)</f>
        <v>0</v>
      </c>
      <c r="BD569" s="167">
        <f t="shared" si="193"/>
        <v>0</v>
      </c>
      <c r="BE569" s="167">
        <f t="shared" si="194"/>
        <v>0</v>
      </c>
      <c r="BF569" s="203"/>
      <c r="BG569" s="203"/>
    </row>
    <row r="570" spans="1:59" s="118" customFormat="1" x14ac:dyDescent="0.25">
      <c r="A570" s="128" t="str">
        <f>IF(ISBLANK(B570),"",COUNTA($B$11:B570))</f>
        <v/>
      </c>
      <c r="B570" s="200"/>
      <c r="C570" s="150">
        <f t="shared" si="184"/>
        <v>0</v>
      </c>
      <c r="D570" s="151">
        <f t="shared" si="185"/>
        <v>0</v>
      </c>
      <c r="E570" s="199"/>
      <c r="F570" s="199"/>
      <c r="G570" s="151">
        <f t="shared" si="186"/>
        <v>0</v>
      </c>
      <c r="H570" s="199"/>
      <c r="I570" s="199"/>
      <c r="J570" s="199"/>
      <c r="K570" s="151">
        <f t="shared" si="195"/>
        <v>0</v>
      </c>
      <c r="L570" s="199"/>
      <c r="M570" s="199"/>
      <c r="N570" s="152" t="str">
        <f t="shared" si="187"/>
        <v/>
      </c>
      <c r="O570" s="150">
        <f t="shared" si="188"/>
        <v>0</v>
      </c>
      <c r="P570" s="151">
        <f t="shared" si="189"/>
        <v>0</v>
      </c>
      <c r="Q570" s="199"/>
      <c r="R570" s="199"/>
      <c r="S570" s="151">
        <f t="shared" si="190"/>
        <v>0</v>
      </c>
      <c r="T570" s="199"/>
      <c r="U570" s="199"/>
      <c r="V570" s="199"/>
      <c r="W570" s="151">
        <f t="shared" si="181"/>
        <v>0</v>
      </c>
      <c r="X570" s="199"/>
      <c r="Y570" s="199"/>
      <c r="Z570" s="152" t="str">
        <f t="shared" si="191"/>
        <v/>
      </c>
      <c r="AA570" s="150">
        <f t="shared" si="196"/>
        <v>0</v>
      </c>
      <c r="AB570" s="151">
        <f t="shared" si="197"/>
        <v>0</v>
      </c>
      <c r="AC570" s="199"/>
      <c r="AD570" s="199"/>
      <c r="AE570" s="151">
        <f t="shared" si="198"/>
        <v>0</v>
      </c>
      <c r="AF570" s="202"/>
      <c r="AG570" s="333"/>
      <c r="AH570" s="202"/>
      <c r="AI570" s="333"/>
      <c r="AJ570" s="202"/>
      <c r="AK570" s="333"/>
      <c r="AL570" s="151">
        <f t="shared" si="199"/>
        <v>0</v>
      </c>
      <c r="AM570" s="199"/>
      <c r="AN570" s="199"/>
      <c r="AO570" s="167">
        <f t="shared" si="182"/>
        <v>0</v>
      </c>
      <c r="AP570" s="167">
        <f t="shared" si="183"/>
        <v>0</v>
      </c>
      <c r="AQ570" s="152" t="str">
        <f t="shared" si="179"/>
        <v/>
      </c>
      <c r="AR570" s="207">
        <f t="shared" si="180"/>
        <v>0</v>
      </c>
      <c r="AS570" s="167">
        <f t="shared" si="192"/>
        <v>0</v>
      </c>
      <c r="AT570" s="167">
        <f>IFERROR((AR570/SUM('4_Структура пл.соб.'!$F$4:$F$6))*100,0)</f>
        <v>0</v>
      </c>
      <c r="AU570" s="207">
        <f>IFERROR(AF570+(SUM($AC570:$AD570)/100*($AE$14/$AB$14*100))/'4_Структура пл.соб.'!$B$7*'4_Структура пл.соб.'!$B$4,0)</f>
        <v>0</v>
      </c>
      <c r="AV570" s="167">
        <f>IFERROR(AU570/'5_Розрахунок тарифів'!$H$7,0)</f>
        <v>0</v>
      </c>
      <c r="AW570" s="167">
        <f>IFERROR((AU570/SUM('4_Структура пл.соб.'!$F$4:$F$6))*100,0)</f>
        <v>0</v>
      </c>
      <c r="AX570" s="207">
        <f>IFERROR(AH570+(SUM($AC570:$AD570)/100*($AE$14/$AB$14*100))/'4_Структура пл.соб.'!$B$7*'4_Структура пл.соб.'!$B$5,0)</f>
        <v>0</v>
      </c>
      <c r="AY570" s="167">
        <f>IFERROR(AX570/'5_Розрахунок тарифів'!$L$7,0)</f>
        <v>0</v>
      </c>
      <c r="AZ570" s="167">
        <f>IFERROR((AX570/SUM('4_Структура пл.соб.'!$F$4:$F$6))*100,0)</f>
        <v>0</v>
      </c>
      <c r="BA570" s="207">
        <f>IFERROR(AJ570+(SUM($AC570:$AD570)/100*($AE$14/$AB$14*100))/'4_Структура пл.соб.'!$B$7*'4_Структура пл.соб.'!$B$6,0)</f>
        <v>0</v>
      </c>
      <c r="BB570" s="167">
        <f>IFERROR(BA570/'5_Розрахунок тарифів'!$P$7,0)</f>
        <v>0</v>
      </c>
      <c r="BC570" s="167">
        <f>IFERROR((BA570/SUM('4_Структура пл.соб.'!$F$4:$F$6))*100,0)</f>
        <v>0</v>
      </c>
      <c r="BD570" s="167">
        <f t="shared" si="193"/>
        <v>0</v>
      </c>
      <c r="BE570" s="167">
        <f t="shared" si="194"/>
        <v>0</v>
      </c>
      <c r="BF570" s="203"/>
      <c r="BG570" s="203"/>
    </row>
    <row r="571" spans="1:59" s="118" customFormat="1" x14ac:dyDescent="0.25">
      <c r="A571" s="128" t="str">
        <f>IF(ISBLANK(B571),"",COUNTA($B$11:B571))</f>
        <v/>
      </c>
      <c r="B571" s="200"/>
      <c r="C571" s="150">
        <f t="shared" si="184"/>
        <v>0</v>
      </c>
      <c r="D571" s="151">
        <f t="shared" si="185"/>
        <v>0</v>
      </c>
      <c r="E571" s="199"/>
      <c r="F571" s="199"/>
      <c r="G571" s="151">
        <f t="shared" si="186"/>
        <v>0</v>
      </c>
      <c r="H571" s="199"/>
      <c r="I571" s="199"/>
      <c r="J571" s="199"/>
      <c r="K571" s="151">
        <f t="shared" si="195"/>
        <v>0</v>
      </c>
      <c r="L571" s="199"/>
      <c r="M571" s="199"/>
      <c r="N571" s="152" t="str">
        <f t="shared" si="187"/>
        <v/>
      </c>
      <c r="O571" s="150">
        <f t="shared" si="188"/>
        <v>0</v>
      </c>
      <c r="P571" s="151">
        <f t="shared" si="189"/>
        <v>0</v>
      </c>
      <c r="Q571" s="199"/>
      <c r="R571" s="199"/>
      <c r="S571" s="151">
        <f t="shared" si="190"/>
        <v>0</v>
      </c>
      <c r="T571" s="199"/>
      <c r="U571" s="199"/>
      <c r="V571" s="199"/>
      <c r="W571" s="151">
        <f t="shared" si="181"/>
        <v>0</v>
      </c>
      <c r="X571" s="199"/>
      <c r="Y571" s="199"/>
      <c r="Z571" s="152" t="str">
        <f t="shared" si="191"/>
        <v/>
      </c>
      <c r="AA571" s="150">
        <f t="shared" si="196"/>
        <v>0</v>
      </c>
      <c r="AB571" s="151">
        <f t="shared" si="197"/>
        <v>0</v>
      </c>
      <c r="AC571" s="199"/>
      <c r="AD571" s="199"/>
      <c r="AE571" s="151">
        <f t="shared" si="198"/>
        <v>0</v>
      </c>
      <c r="AF571" s="202"/>
      <c r="AG571" s="333"/>
      <c r="AH571" s="202"/>
      <c r="AI571" s="333"/>
      <c r="AJ571" s="202"/>
      <c r="AK571" s="333"/>
      <c r="AL571" s="151">
        <f t="shared" si="199"/>
        <v>0</v>
      </c>
      <c r="AM571" s="199"/>
      <c r="AN571" s="199"/>
      <c r="AO571" s="167">
        <f t="shared" si="182"/>
        <v>0</v>
      </c>
      <c r="AP571" s="167">
        <f t="shared" si="183"/>
        <v>0</v>
      </c>
      <c r="AQ571" s="152" t="str">
        <f t="shared" si="179"/>
        <v/>
      </c>
      <c r="AR571" s="207">
        <f t="shared" si="180"/>
        <v>0</v>
      </c>
      <c r="AS571" s="167">
        <f t="shared" si="192"/>
        <v>0</v>
      </c>
      <c r="AT571" s="167">
        <f>IFERROR((AR571/SUM('4_Структура пл.соб.'!$F$4:$F$6))*100,0)</f>
        <v>0</v>
      </c>
      <c r="AU571" s="207">
        <f>IFERROR(AF571+(SUM($AC571:$AD571)/100*($AE$14/$AB$14*100))/'4_Структура пл.соб.'!$B$7*'4_Структура пл.соб.'!$B$4,0)</f>
        <v>0</v>
      </c>
      <c r="AV571" s="167">
        <f>IFERROR(AU571/'5_Розрахунок тарифів'!$H$7,0)</f>
        <v>0</v>
      </c>
      <c r="AW571" s="167">
        <f>IFERROR((AU571/SUM('4_Структура пл.соб.'!$F$4:$F$6))*100,0)</f>
        <v>0</v>
      </c>
      <c r="AX571" s="207">
        <f>IFERROR(AH571+(SUM($AC571:$AD571)/100*($AE$14/$AB$14*100))/'4_Структура пл.соб.'!$B$7*'4_Структура пл.соб.'!$B$5,0)</f>
        <v>0</v>
      </c>
      <c r="AY571" s="167">
        <f>IFERROR(AX571/'5_Розрахунок тарифів'!$L$7,0)</f>
        <v>0</v>
      </c>
      <c r="AZ571" s="167">
        <f>IFERROR((AX571/SUM('4_Структура пл.соб.'!$F$4:$F$6))*100,0)</f>
        <v>0</v>
      </c>
      <c r="BA571" s="207">
        <f>IFERROR(AJ571+(SUM($AC571:$AD571)/100*($AE$14/$AB$14*100))/'4_Структура пл.соб.'!$B$7*'4_Структура пл.соб.'!$B$6,0)</f>
        <v>0</v>
      </c>
      <c r="BB571" s="167">
        <f>IFERROR(BA571/'5_Розрахунок тарифів'!$P$7,0)</f>
        <v>0</v>
      </c>
      <c r="BC571" s="167">
        <f>IFERROR((BA571/SUM('4_Структура пл.соб.'!$F$4:$F$6))*100,0)</f>
        <v>0</v>
      </c>
      <c r="BD571" s="167">
        <f t="shared" si="193"/>
        <v>0</v>
      </c>
      <c r="BE571" s="167">
        <f t="shared" si="194"/>
        <v>0</v>
      </c>
      <c r="BF571" s="203"/>
      <c r="BG571" s="203"/>
    </row>
    <row r="572" spans="1:59" s="118" customFormat="1" x14ac:dyDescent="0.25">
      <c r="A572" s="128" t="str">
        <f>IF(ISBLANK(B572),"",COUNTA($B$11:B572))</f>
        <v/>
      </c>
      <c r="B572" s="200"/>
      <c r="C572" s="150">
        <f t="shared" si="184"/>
        <v>0</v>
      </c>
      <c r="D572" s="151">
        <f t="shared" si="185"/>
        <v>0</v>
      </c>
      <c r="E572" s="199"/>
      <c r="F572" s="199"/>
      <c r="G572" s="151">
        <f t="shared" si="186"/>
        <v>0</v>
      </c>
      <c r="H572" s="199"/>
      <c r="I572" s="199"/>
      <c r="J572" s="199"/>
      <c r="K572" s="151">
        <f t="shared" si="195"/>
        <v>0</v>
      </c>
      <c r="L572" s="199"/>
      <c r="M572" s="199"/>
      <c r="N572" s="152" t="str">
        <f t="shared" si="187"/>
        <v/>
      </c>
      <c r="O572" s="150">
        <f t="shared" si="188"/>
        <v>0</v>
      </c>
      <c r="P572" s="151">
        <f t="shared" si="189"/>
        <v>0</v>
      </c>
      <c r="Q572" s="199"/>
      <c r="R572" s="199"/>
      <c r="S572" s="151">
        <f t="shared" si="190"/>
        <v>0</v>
      </c>
      <c r="T572" s="199"/>
      <c r="U572" s="199"/>
      <c r="V572" s="199"/>
      <c r="W572" s="151">
        <f t="shared" si="181"/>
        <v>0</v>
      </c>
      <c r="X572" s="199"/>
      <c r="Y572" s="199"/>
      <c r="Z572" s="152" t="str">
        <f t="shared" si="191"/>
        <v/>
      </c>
      <c r="AA572" s="150">
        <f t="shared" si="196"/>
        <v>0</v>
      </c>
      <c r="AB572" s="151">
        <f t="shared" si="197"/>
        <v>0</v>
      </c>
      <c r="AC572" s="199"/>
      <c r="AD572" s="199"/>
      <c r="AE572" s="151">
        <f t="shared" si="198"/>
        <v>0</v>
      </c>
      <c r="AF572" s="202"/>
      <c r="AG572" s="333"/>
      <c r="AH572" s="202"/>
      <c r="AI572" s="333"/>
      <c r="AJ572" s="202"/>
      <c r="AK572" s="333"/>
      <c r="AL572" s="151">
        <f t="shared" si="199"/>
        <v>0</v>
      </c>
      <c r="AM572" s="199"/>
      <c r="AN572" s="199"/>
      <c r="AO572" s="167">
        <f t="shared" si="182"/>
        <v>0</v>
      </c>
      <c r="AP572" s="167">
        <f t="shared" si="183"/>
        <v>0</v>
      </c>
      <c r="AQ572" s="152" t="str">
        <f t="shared" si="179"/>
        <v/>
      </c>
      <c r="AR572" s="207">
        <f t="shared" si="180"/>
        <v>0</v>
      </c>
      <c r="AS572" s="167">
        <f t="shared" si="192"/>
        <v>0</v>
      </c>
      <c r="AT572" s="167">
        <f>IFERROR((AR572/SUM('4_Структура пл.соб.'!$F$4:$F$6))*100,0)</f>
        <v>0</v>
      </c>
      <c r="AU572" s="207">
        <f>IFERROR(AF572+(SUM($AC572:$AD572)/100*($AE$14/$AB$14*100))/'4_Структура пл.соб.'!$B$7*'4_Структура пл.соб.'!$B$4,0)</f>
        <v>0</v>
      </c>
      <c r="AV572" s="167">
        <f>IFERROR(AU572/'5_Розрахунок тарифів'!$H$7,0)</f>
        <v>0</v>
      </c>
      <c r="AW572" s="167">
        <f>IFERROR((AU572/SUM('4_Структура пл.соб.'!$F$4:$F$6))*100,0)</f>
        <v>0</v>
      </c>
      <c r="AX572" s="207">
        <f>IFERROR(AH572+(SUM($AC572:$AD572)/100*($AE$14/$AB$14*100))/'4_Структура пл.соб.'!$B$7*'4_Структура пл.соб.'!$B$5,0)</f>
        <v>0</v>
      </c>
      <c r="AY572" s="167">
        <f>IFERROR(AX572/'5_Розрахунок тарифів'!$L$7,0)</f>
        <v>0</v>
      </c>
      <c r="AZ572" s="167">
        <f>IFERROR((AX572/SUM('4_Структура пл.соб.'!$F$4:$F$6))*100,0)</f>
        <v>0</v>
      </c>
      <c r="BA572" s="207">
        <f>IFERROR(AJ572+(SUM($AC572:$AD572)/100*($AE$14/$AB$14*100))/'4_Структура пл.соб.'!$B$7*'4_Структура пл.соб.'!$B$6,0)</f>
        <v>0</v>
      </c>
      <c r="BB572" s="167">
        <f>IFERROR(BA572/'5_Розрахунок тарифів'!$P$7,0)</f>
        <v>0</v>
      </c>
      <c r="BC572" s="167">
        <f>IFERROR((BA572/SUM('4_Структура пл.соб.'!$F$4:$F$6))*100,0)</f>
        <v>0</v>
      </c>
      <c r="BD572" s="167">
        <f t="shared" si="193"/>
        <v>0</v>
      </c>
      <c r="BE572" s="167">
        <f t="shared" si="194"/>
        <v>0</v>
      </c>
      <c r="BF572" s="203"/>
      <c r="BG572" s="203"/>
    </row>
    <row r="573" spans="1:59" s="118" customFormat="1" x14ac:dyDescent="0.25">
      <c r="A573" s="128" t="str">
        <f>IF(ISBLANK(B573),"",COUNTA($B$11:B573))</f>
        <v/>
      </c>
      <c r="B573" s="200"/>
      <c r="C573" s="150">
        <f t="shared" si="184"/>
        <v>0</v>
      </c>
      <c r="D573" s="151">
        <f t="shared" si="185"/>
        <v>0</v>
      </c>
      <c r="E573" s="199"/>
      <c r="F573" s="199"/>
      <c r="G573" s="151">
        <f t="shared" si="186"/>
        <v>0</v>
      </c>
      <c r="H573" s="199"/>
      <c r="I573" s="199"/>
      <c r="J573" s="199"/>
      <c r="K573" s="151">
        <f t="shared" si="195"/>
        <v>0</v>
      </c>
      <c r="L573" s="199"/>
      <c r="M573" s="199"/>
      <c r="N573" s="152" t="str">
        <f t="shared" si="187"/>
        <v/>
      </c>
      <c r="O573" s="150">
        <f t="shared" si="188"/>
        <v>0</v>
      </c>
      <c r="P573" s="151">
        <f t="shared" si="189"/>
        <v>0</v>
      </c>
      <c r="Q573" s="199"/>
      <c r="R573" s="199"/>
      <c r="S573" s="151">
        <f t="shared" si="190"/>
        <v>0</v>
      </c>
      <c r="T573" s="199"/>
      <c r="U573" s="199"/>
      <c r="V573" s="199"/>
      <c r="W573" s="151">
        <f t="shared" si="181"/>
        <v>0</v>
      </c>
      <c r="X573" s="199"/>
      <c r="Y573" s="199"/>
      <c r="Z573" s="152" t="str">
        <f t="shared" si="191"/>
        <v/>
      </c>
      <c r="AA573" s="150">
        <f t="shared" si="196"/>
        <v>0</v>
      </c>
      <c r="AB573" s="151">
        <f t="shared" si="197"/>
        <v>0</v>
      </c>
      <c r="AC573" s="199"/>
      <c r="AD573" s="199"/>
      <c r="AE573" s="151">
        <f t="shared" si="198"/>
        <v>0</v>
      </c>
      <c r="AF573" s="202"/>
      <c r="AG573" s="333"/>
      <c r="AH573" s="202"/>
      <c r="AI573" s="333"/>
      <c r="AJ573" s="202"/>
      <c r="AK573" s="333"/>
      <c r="AL573" s="151">
        <f t="shared" si="199"/>
        <v>0</v>
      </c>
      <c r="AM573" s="199"/>
      <c r="AN573" s="199"/>
      <c r="AO573" s="167">
        <f t="shared" si="182"/>
        <v>0</v>
      </c>
      <c r="AP573" s="167">
        <f t="shared" si="183"/>
        <v>0</v>
      </c>
      <c r="AQ573" s="152" t="str">
        <f t="shared" si="179"/>
        <v/>
      </c>
      <c r="AR573" s="207">
        <f t="shared" si="180"/>
        <v>0</v>
      </c>
      <c r="AS573" s="167">
        <f t="shared" si="192"/>
        <v>0</v>
      </c>
      <c r="AT573" s="167">
        <f>IFERROR((AR573/SUM('4_Структура пл.соб.'!$F$4:$F$6))*100,0)</f>
        <v>0</v>
      </c>
      <c r="AU573" s="207">
        <f>IFERROR(AF573+(SUM($AC573:$AD573)/100*($AE$14/$AB$14*100))/'4_Структура пл.соб.'!$B$7*'4_Структура пл.соб.'!$B$4,0)</f>
        <v>0</v>
      </c>
      <c r="AV573" s="167">
        <f>IFERROR(AU573/'5_Розрахунок тарифів'!$H$7,0)</f>
        <v>0</v>
      </c>
      <c r="AW573" s="167">
        <f>IFERROR((AU573/SUM('4_Структура пл.соб.'!$F$4:$F$6))*100,0)</f>
        <v>0</v>
      </c>
      <c r="AX573" s="207">
        <f>IFERROR(AH573+(SUM($AC573:$AD573)/100*($AE$14/$AB$14*100))/'4_Структура пл.соб.'!$B$7*'4_Структура пл.соб.'!$B$5,0)</f>
        <v>0</v>
      </c>
      <c r="AY573" s="167">
        <f>IFERROR(AX573/'5_Розрахунок тарифів'!$L$7,0)</f>
        <v>0</v>
      </c>
      <c r="AZ573" s="167">
        <f>IFERROR((AX573/SUM('4_Структура пл.соб.'!$F$4:$F$6))*100,0)</f>
        <v>0</v>
      </c>
      <c r="BA573" s="207">
        <f>IFERROR(AJ573+(SUM($AC573:$AD573)/100*($AE$14/$AB$14*100))/'4_Структура пл.соб.'!$B$7*'4_Структура пл.соб.'!$B$6,0)</f>
        <v>0</v>
      </c>
      <c r="BB573" s="167">
        <f>IFERROR(BA573/'5_Розрахунок тарифів'!$P$7,0)</f>
        <v>0</v>
      </c>
      <c r="BC573" s="167">
        <f>IFERROR((BA573/SUM('4_Структура пл.соб.'!$F$4:$F$6))*100,0)</f>
        <v>0</v>
      </c>
      <c r="BD573" s="167">
        <f t="shared" si="193"/>
        <v>0</v>
      </c>
      <c r="BE573" s="167">
        <f t="shared" si="194"/>
        <v>0</v>
      </c>
      <c r="BF573" s="203"/>
      <c r="BG573" s="203"/>
    </row>
    <row r="574" spans="1:59" s="118" customFormat="1" x14ac:dyDescent="0.25">
      <c r="A574" s="128" t="str">
        <f>IF(ISBLANK(B574),"",COUNTA($B$11:B574))</f>
        <v/>
      </c>
      <c r="B574" s="200"/>
      <c r="C574" s="150">
        <f t="shared" si="184"/>
        <v>0</v>
      </c>
      <c r="D574" s="151">
        <f t="shared" si="185"/>
        <v>0</v>
      </c>
      <c r="E574" s="199"/>
      <c r="F574" s="199"/>
      <c r="G574" s="151">
        <f t="shared" si="186"/>
        <v>0</v>
      </c>
      <c r="H574" s="199"/>
      <c r="I574" s="199"/>
      <c r="J574" s="199"/>
      <c r="K574" s="151">
        <f t="shared" si="195"/>
        <v>0</v>
      </c>
      <c r="L574" s="199"/>
      <c r="M574" s="199"/>
      <c r="N574" s="152" t="str">
        <f t="shared" si="187"/>
        <v/>
      </c>
      <c r="O574" s="150">
        <f t="shared" si="188"/>
        <v>0</v>
      </c>
      <c r="P574" s="151">
        <f t="shared" si="189"/>
        <v>0</v>
      </c>
      <c r="Q574" s="199"/>
      <c r="R574" s="199"/>
      <c r="S574" s="151">
        <f t="shared" si="190"/>
        <v>0</v>
      </c>
      <c r="T574" s="199"/>
      <c r="U574" s="199"/>
      <c r="V574" s="199"/>
      <c r="W574" s="151">
        <f t="shared" si="181"/>
        <v>0</v>
      </c>
      <c r="X574" s="199"/>
      <c r="Y574" s="199"/>
      <c r="Z574" s="152" t="str">
        <f t="shared" si="191"/>
        <v/>
      </c>
      <c r="AA574" s="150">
        <f t="shared" si="196"/>
        <v>0</v>
      </c>
      <c r="AB574" s="151">
        <f t="shared" si="197"/>
        <v>0</v>
      </c>
      <c r="AC574" s="199"/>
      <c r="AD574" s="199"/>
      <c r="AE574" s="151">
        <f t="shared" si="198"/>
        <v>0</v>
      </c>
      <c r="AF574" s="202"/>
      <c r="AG574" s="333"/>
      <c r="AH574" s="202"/>
      <c r="AI574" s="333"/>
      <c r="AJ574" s="202"/>
      <c r="AK574" s="333"/>
      <c r="AL574" s="151">
        <f t="shared" si="199"/>
        <v>0</v>
      </c>
      <c r="AM574" s="199"/>
      <c r="AN574" s="199"/>
      <c r="AO574" s="167">
        <f t="shared" si="182"/>
        <v>0</v>
      </c>
      <c r="AP574" s="167">
        <f t="shared" si="183"/>
        <v>0</v>
      </c>
      <c r="AQ574" s="152" t="str">
        <f t="shared" si="179"/>
        <v/>
      </c>
      <c r="AR574" s="207">
        <f t="shared" si="180"/>
        <v>0</v>
      </c>
      <c r="AS574" s="167">
        <f t="shared" si="192"/>
        <v>0</v>
      </c>
      <c r="AT574" s="167">
        <f>IFERROR((AR574/SUM('4_Структура пл.соб.'!$F$4:$F$6))*100,0)</f>
        <v>0</v>
      </c>
      <c r="AU574" s="207">
        <f>IFERROR(AF574+(SUM($AC574:$AD574)/100*($AE$14/$AB$14*100))/'4_Структура пл.соб.'!$B$7*'4_Структура пл.соб.'!$B$4,0)</f>
        <v>0</v>
      </c>
      <c r="AV574" s="167">
        <f>IFERROR(AU574/'5_Розрахунок тарифів'!$H$7,0)</f>
        <v>0</v>
      </c>
      <c r="AW574" s="167">
        <f>IFERROR((AU574/SUM('4_Структура пл.соб.'!$F$4:$F$6))*100,0)</f>
        <v>0</v>
      </c>
      <c r="AX574" s="207">
        <f>IFERROR(AH574+(SUM($AC574:$AD574)/100*($AE$14/$AB$14*100))/'4_Структура пл.соб.'!$B$7*'4_Структура пл.соб.'!$B$5,0)</f>
        <v>0</v>
      </c>
      <c r="AY574" s="167">
        <f>IFERROR(AX574/'5_Розрахунок тарифів'!$L$7,0)</f>
        <v>0</v>
      </c>
      <c r="AZ574" s="167">
        <f>IFERROR((AX574/SUM('4_Структура пл.соб.'!$F$4:$F$6))*100,0)</f>
        <v>0</v>
      </c>
      <c r="BA574" s="207">
        <f>IFERROR(AJ574+(SUM($AC574:$AD574)/100*($AE$14/$AB$14*100))/'4_Структура пл.соб.'!$B$7*'4_Структура пл.соб.'!$B$6,0)</f>
        <v>0</v>
      </c>
      <c r="BB574" s="167">
        <f>IFERROR(BA574/'5_Розрахунок тарифів'!$P$7,0)</f>
        <v>0</v>
      </c>
      <c r="BC574" s="167">
        <f>IFERROR((BA574/SUM('4_Структура пл.соб.'!$F$4:$F$6))*100,0)</f>
        <v>0</v>
      </c>
      <c r="BD574" s="167">
        <f t="shared" si="193"/>
        <v>0</v>
      </c>
      <c r="BE574" s="167">
        <f t="shared" si="194"/>
        <v>0</v>
      </c>
      <c r="BF574" s="203"/>
      <c r="BG574" s="203"/>
    </row>
    <row r="575" spans="1:59" s="118" customFormat="1" x14ac:dyDescent="0.25">
      <c r="A575" s="128" t="str">
        <f>IF(ISBLANK(B575),"",COUNTA($B$11:B575))</f>
        <v/>
      </c>
      <c r="B575" s="200"/>
      <c r="C575" s="150">
        <f t="shared" si="184"/>
        <v>0</v>
      </c>
      <c r="D575" s="151">
        <f t="shared" si="185"/>
        <v>0</v>
      </c>
      <c r="E575" s="199"/>
      <c r="F575" s="199"/>
      <c r="G575" s="151">
        <f t="shared" si="186"/>
        <v>0</v>
      </c>
      <c r="H575" s="199"/>
      <c r="I575" s="199"/>
      <c r="J575" s="199"/>
      <c r="K575" s="151">
        <f t="shared" si="195"/>
        <v>0</v>
      </c>
      <c r="L575" s="199"/>
      <c r="M575" s="199"/>
      <c r="N575" s="152" t="str">
        <f t="shared" si="187"/>
        <v/>
      </c>
      <c r="O575" s="150">
        <f t="shared" si="188"/>
        <v>0</v>
      </c>
      <c r="P575" s="151">
        <f t="shared" si="189"/>
        <v>0</v>
      </c>
      <c r="Q575" s="199"/>
      <c r="R575" s="199"/>
      <c r="S575" s="151">
        <f t="shared" si="190"/>
        <v>0</v>
      </c>
      <c r="T575" s="199"/>
      <c r="U575" s="199"/>
      <c r="V575" s="199"/>
      <c r="W575" s="151">
        <f t="shared" si="181"/>
        <v>0</v>
      </c>
      <c r="X575" s="199"/>
      <c r="Y575" s="199"/>
      <c r="Z575" s="152" t="str">
        <f t="shared" si="191"/>
        <v/>
      </c>
      <c r="AA575" s="150">
        <f t="shared" si="196"/>
        <v>0</v>
      </c>
      <c r="AB575" s="151">
        <f t="shared" si="197"/>
        <v>0</v>
      </c>
      <c r="AC575" s="199"/>
      <c r="AD575" s="199"/>
      <c r="AE575" s="151">
        <f t="shared" si="198"/>
        <v>0</v>
      </c>
      <c r="AF575" s="202"/>
      <c r="AG575" s="333"/>
      <c r="AH575" s="202"/>
      <c r="AI575" s="333"/>
      <c r="AJ575" s="202"/>
      <c r="AK575" s="333"/>
      <c r="AL575" s="151">
        <f t="shared" si="199"/>
        <v>0</v>
      </c>
      <c r="AM575" s="199"/>
      <c r="AN575" s="199"/>
      <c r="AO575" s="167">
        <f t="shared" si="182"/>
        <v>0</v>
      </c>
      <c r="AP575" s="167">
        <f t="shared" si="183"/>
        <v>0</v>
      </c>
      <c r="AQ575" s="152" t="str">
        <f t="shared" si="179"/>
        <v/>
      </c>
      <c r="AR575" s="207">
        <f t="shared" si="180"/>
        <v>0</v>
      </c>
      <c r="AS575" s="167">
        <f t="shared" si="192"/>
        <v>0</v>
      </c>
      <c r="AT575" s="167">
        <f>IFERROR((AR575/SUM('4_Структура пл.соб.'!$F$4:$F$6))*100,0)</f>
        <v>0</v>
      </c>
      <c r="AU575" s="207">
        <f>IFERROR(AF575+(SUM($AC575:$AD575)/100*($AE$14/$AB$14*100))/'4_Структура пл.соб.'!$B$7*'4_Структура пл.соб.'!$B$4,0)</f>
        <v>0</v>
      </c>
      <c r="AV575" s="167">
        <f>IFERROR(AU575/'5_Розрахунок тарифів'!$H$7,0)</f>
        <v>0</v>
      </c>
      <c r="AW575" s="167">
        <f>IFERROR((AU575/SUM('4_Структура пл.соб.'!$F$4:$F$6))*100,0)</f>
        <v>0</v>
      </c>
      <c r="AX575" s="207">
        <f>IFERROR(AH575+(SUM($AC575:$AD575)/100*($AE$14/$AB$14*100))/'4_Структура пл.соб.'!$B$7*'4_Структура пл.соб.'!$B$5,0)</f>
        <v>0</v>
      </c>
      <c r="AY575" s="167">
        <f>IFERROR(AX575/'5_Розрахунок тарифів'!$L$7,0)</f>
        <v>0</v>
      </c>
      <c r="AZ575" s="167">
        <f>IFERROR((AX575/SUM('4_Структура пл.соб.'!$F$4:$F$6))*100,0)</f>
        <v>0</v>
      </c>
      <c r="BA575" s="207">
        <f>IFERROR(AJ575+(SUM($AC575:$AD575)/100*($AE$14/$AB$14*100))/'4_Структура пл.соб.'!$B$7*'4_Структура пл.соб.'!$B$6,0)</f>
        <v>0</v>
      </c>
      <c r="BB575" s="167">
        <f>IFERROR(BA575/'5_Розрахунок тарифів'!$P$7,0)</f>
        <v>0</v>
      </c>
      <c r="BC575" s="167">
        <f>IFERROR((BA575/SUM('4_Структура пл.соб.'!$F$4:$F$6))*100,0)</f>
        <v>0</v>
      </c>
      <c r="BD575" s="167">
        <f t="shared" si="193"/>
        <v>0</v>
      </c>
      <c r="BE575" s="167">
        <f t="shared" si="194"/>
        <v>0</v>
      </c>
      <c r="BF575" s="203"/>
      <c r="BG575" s="203"/>
    </row>
    <row r="576" spans="1:59" s="118" customFormat="1" x14ac:dyDescent="0.25">
      <c r="A576" s="128" t="str">
        <f>IF(ISBLANK(B576),"",COUNTA($B$11:B576))</f>
        <v/>
      </c>
      <c r="B576" s="200"/>
      <c r="C576" s="150">
        <f t="shared" si="184"/>
        <v>0</v>
      </c>
      <c r="D576" s="151">
        <f t="shared" si="185"/>
        <v>0</v>
      </c>
      <c r="E576" s="199"/>
      <c r="F576" s="199"/>
      <c r="G576" s="151">
        <f t="shared" si="186"/>
        <v>0</v>
      </c>
      <c r="H576" s="199"/>
      <c r="I576" s="199"/>
      <c r="J576" s="199"/>
      <c r="K576" s="151">
        <f t="shared" si="195"/>
        <v>0</v>
      </c>
      <c r="L576" s="199"/>
      <c r="M576" s="199"/>
      <c r="N576" s="152" t="str">
        <f t="shared" si="187"/>
        <v/>
      </c>
      <c r="O576" s="150">
        <f t="shared" si="188"/>
        <v>0</v>
      </c>
      <c r="P576" s="151">
        <f t="shared" si="189"/>
        <v>0</v>
      </c>
      <c r="Q576" s="199"/>
      <c r="R576" s="199"/>
      <c r="S576" s="151">
        <f t="shared" si="190"/>
        <v>0</v>
      </c>
      <c r="T576" s="199"/>
      <c r="U576" s="199"/>
      <c r="V576" s="199"/>
      <c r="W576" s="151">
        <f t="shared" si="181"/>
        <v>0</v>
      </c>
      <c r="X576" s="199"/>
      <c r="Y576" s="199"/>
      <c r="Z576" s="152" t="str">
        <f t="shared" si="191"/>
        <v/>
      </c>
      <c r="AA576" s="150">
        <f t="shared" si="196"/>
        <v>0</v>
      </c>
      <c r="AB576" s="151">
        <f t="shared" si="197"/>
        <v>0</v>
      </c>
      <c r="AC576" s="199"/>
      <c r="AD576" s="199"/>
      <c r="AE576" s="151">
        <f t="shared" si="198"/>
        <v>0</v>
      </c>
      <c r="AF576" s="202"/>
      <c r="AG576" s="333"/>
      <c r="AH576" s="202"/>
      <c r="AI576" s="333"/>
      <c r="AJ576" s="202"/>
      <c r="AK576" s="333"/>
      <c r="AL576" s="151">
        <f t="shared" si="199"/>
        <v>0</v>
      </c>
      <c r="AM576" s="199"/>
      <c r="AN576" s="199"/>
      <c r="AO576" s="167">
        <f t="shared" si="182"/>
        <v>0</v>
      </c>
      <c r="AP576" s="167">
        <f t="shared" si="183"/>
        <v>0</v>
      </c>
      <c r="AQ576" s="152" t="str">
        <f t="shared" si="179"/>
        <v/>
      </c>
      <c r="AR576" s="207">
        <f t="shared" si="180"/>
        <v>0</v>
      </c>
      <c r="AS576" s="167">
        <f t="shared" si="192"/>
        <v>0</v>
      </c>
      <c r="AT576" s="167">
        <f>IFERROR((AR576/SUM('4_Структура пл.соб.'!$F$4:$F$6))*100,0)</f>
        <v>0</v>
      </c>
      <c r="AU576" s="207">
        <f>IFERROR(AF576+(SUM($AC576:$AD576)/100*($AE$14/$AB$14*100))/'4_Структура пл.соб.'!$B$7*'4_Структура пл.соб.'!$B$4,0)</f>
        <v>0</v>
      </c>
      <c r="AV576" s="167">
        <f>IFERROR(AU576/'5_Розрахунок тарифів'!$H$7,0)</f>
        <v>0</v>
      </c>
      <c r="AW576" s="167">
        <f>IFERROR((AU576/SUM('4_Структура пл.соб.'!$F$4:$F$6))*100,0)</f>
        <v>0</v>
      </c>
      <c r="AX576" s="207">
        <f>IFERROR(AH576+(SUM($AC576:$AD576)/100*($AE$14/$AB$14*100))/'4_Структура пл.соб.'!$B$7*'4_Структура пл.соб.'!$B$5,0)</f>
        <v>0</v>
      </c>
      <c r="AY576" s="167">
        <f>IFERROR(AX576/'5_Розрахунок тарифів'!$L$7,0)</f>
        <v>0</v>
      </c>
      <c r="AZ576" s="167">
        <f>IFERROR((AX576/SUM('4_Структура пл.соб.'!$F$4:$F$6))*100,0)</f>
        <v>0</v>
      </c>
      <c r="BA576" s="207">
        <f>IFERROR(AJ576+(SUM($AC576:$AD576)/100*($AE$14/$AB$14*100))/'4_Структура пл.соб.'!$B$7*'4_Структура пл.соб.'!$B$6,0)</f>
        <v>0</v>
      </c>
      <c r="BB576" s="167">
        <f>IFERROR(BA576/'5_Розрахунок тарифів'!$P$7,0)</f>
        <v>0</v>
      </c>
      <c r="BC576" s="167">
        <f>IFERROR((BA576/SUM('4_Структура пл.соб.'!$F$4:$F$6))*100,0)</f>
        <v>0</v>
      </c>
      <c r="BD576" s="167">
        <f t="shared" si="193"/>
        <v>0</v>
      </c>
      <c r="BE576" s="167">
        <f t="shared" si="194"/>
        <v>0</v>
      </c>
      <c r="BF576" s="203"/>
      <c r="BG576" s="203"/>
    </row>
    <row r="577" spans="1:59" s="118" customFormat="1" x14ac:dyDescent="0.25">
      <c r="A577" s="128" t="str">
        <f>IF(ISBLANK(B577),"",COUNTA($B$11:B577))</f>
        <v/>
      </c>
      <c r="B577" s="200"/>
      <c r="C577" s="150">
        <f t="shared" si="184"/>
        <v>0</v>
      </c>
      <c r="D577" s="151">
        <f t="shared" si="185"/>
        <v>0</v>
      </c>
      <c r="E577" s="199"/>
      <c r="F577" s="199"/>
      <c r="G577" s="151">
        <f t="shared" si="186"/>
        <v>0</v>
      </c>
      <c r="H577" s="199"/>
      <c r="I577" s="199"/>
      <c r="J577" s="199"/>
      <c r="K577" s="151">
        <f t="shared" si="195"/>
        <v>0</v>
      </c>
      <c r="L577" s="199"/>
      <c r="M577" s="199"/>
      <c r="N577" s="152" t="str">
        <f t="shared" si="187"/>
        <v/>
      </c>
      <c r="O577" s="150">
        <f t="shared" si="188"/>
        <v>0</v>
      </c>
      <c r="P577" s="151">
        <f t="shared" si="189"/>
        <v>0</v>
      </c>
      <c r="Q577" s="199"/>
      <c r="R577" s="199"/>
      <c r="S577" s="151">
        <f t="shared" si="190"/>
        <v>0</v>
      </c>
      <c r="T577" s="199"/>
      <c r="U577" s="199"/>
      <c r="V577" s="199"/>
      <c r="W577" s="151">
        <f t="shared" si="181"/>
        <v>0</v>
      </c>
      <c r="X577" s="199"/>
      <c r="Y577" s="199"/>
      <c r="Z577" s="152" t="str">
        <f t="shared" si="191"/>
        <v/>
      </c>
      <c r="AA577" s="150">
        <f t="shared" si="196"/>
        <v>0</v>
      </c>
      <c r="AB577" s="151">
        <f t="shared" si="197"/>
        <v>0</v>
      </c>
      <c r="AC577" s="199"/>
      <c r="AD577" s="199"/>
      <c r="AE577" s="151">
        <f t="shared" si="198"/>
        <v>0</v>
      </c>
      <c r="AF577" s="202"/>
      <c r="AG577" s="333"/>
      <c r="AH577" s="202"/>
      <c r="AI577" s="333"/>
      <c r="AJ577" s="202"/>
      <c r="AK577" s="333"/>
      <c r="AL577" s="151">
        <f t="shared" si="199"/>
        <v>0</v>
      </c>
      <c r="AM577" s="199"/>
      <c r="AN577" s="199"/>
      <c r="AO577" s="167">
        <f t="shared" si="182"/>
        <v>0</v>
      </c>
      <c r="AP577" s="167">
        <f t="shared" si="183"/>
        <v>0</v>
      </c>
      <c r="AQ577" s="152" t="str">
        <f t="shared" si="179"/>
        <v/>
      </c>
      <c r="AR577" s="207">
        <f t="shared" si="180"/>
        <v>0</v>
      </c>
      <c r="AS577" s="167">
        <f t="shared" si="192"/>
        <v>0</v>
      </c>
      <c r="AT577" s="167">
        <f>IFERROR((AR577/SUM('4_Структура пл.соб.'!$F$4:$F$6))*100,0)</f>
        <v>0</v>
      </c>
      <c r="AU577" s="207">
        <f>IFERROR(AF577+(SUM($AC577:$AD577)/100*($AE$14/$AB$14*100))/'4_Структура пл.соб.'!$B$7*'4_Структура пл.соб.'!$B$4,0)</f>
        <v>0</v>
      </c>
      <c r="AV577" s="167">
        <f>IFERROR(AU577/'5_Розрахунок тарифів'!$H$7,0)</f>
        <v>0</v>
      </c>
      <c r="AW577" s="167">
        <f>IFERROR((AU577/SUM('4_Структура пл.соб.'!$F$4:$F$6))*100,0)</f>
        <v>0</v>
      </c>
      <c r="AX577" s="207">
        <f>IFERROR(AH577+(SUM($AC577:$AD577)/100*($AE$14/$AB$14*100))/'4_Структура пл.соб.'!$B$7*'4_Структура пл.соб.'!$B$5,0)</f>
        <v>0</v>
      </c>
      <c r="AY577" s="167">
        <f>IFERROR(AX577/'5_Розрахунок тарифів'!$L$7,0)</f>
        <v>0</v>
      </c>
      <c r="AZ577" s="167">
        <f>IFERROR((AX577/SUM('4_Структура пл.соб.'!$F$4:$F$6))*100,0)</f>
        <v>0</v>
      </c>
      <c r="BA577" s="207">
        <f>IFERROR(AJ577+(SUM($AC577:$AD577)/100*($AE$14/$AB$14*100))/'4_Структура пл.соб.'!$B$7*'4_Структура пл.соб.'!$B$6,0)</f>
        <v>0</v>
      </c>
      <c r="BB577" s="167">
        <f>IFERROR(BA577/'5_Розрахунок тарифів'!$P$7,0)</f>
        <v>0</v>
      </c>
      <c r="BC577" s="167">
        <f>IFERROR((BA577/SUM('4_Структура пл.соб.'!$F$4:$F$6))*100,0)</f>
        <v>0</v>
      </c>
      <c r="BD577" s="167">
        <f t="shared" si="193"/>
        <v>0</v>
      </c>
      <c r="BE577" s="167">
        <f t="shared" si="194"/>
        <v>0</v>
      </c>
      <c r="BF577" s="203"/>
      <c r="BG577" s="203"/>
    </row>
    <row r="578" spans="1:59" s="118" customFormat="1" x14ac:dyDescent="0.25">
      <c r="A578" s="128" t="str">
        <f>IF(ISBLANK(B578),"",COUNTA($B$11:B578))</f>
        <v/>
      </c>
      <c r="B578" s="200"/>
      <c r="C578" s="150">
        <f t="shared" si="184"/>
        <v>0</v>
      </c>
      <c r="D578" s="151">
        <f t="shared" si="185"/>
        <v>0</v>
      </c>
      <c r="E578" s="199"/>
      <c r="F578" s="199"/>
      <c r="G578" s="151">
        <f t="shared" si="186"/>
        <v>0</v>
      </c>
      <c r="H578" s="199"/>
      <c r="I578" s="199"/>
      <c r="J578" s="199"/>
      <c r="K578" s="151">
        <f t="shared" si="195"/>
        <v>0</v>
      </c>
      <c r="L578" s="199"/>
      <c r="M578" s="199"/>
      <c r="N578" s="152" t="str">
        <f t="shared" si="187"/>
        <v/>
      </c>
      <c r="O578" s="150">
        <f t="shared" si="188"/>
        <v>0</v>
      </c>
      <c r="P578" s="151">
        <f t="shared" si="189"/>
        <v>0</v>
      </c>
      <c r="Q578" s="199"/>
      <c r="R578" s="199"/>
      <c r="S578" s="151">
        <f t="shared" si="190"/>
        <v>0</v>
      </c>
      <c r="T578" s="199"/>
      <c r="U578" s="199"/>
      <c r="V578" s="199"/>
      <c r="W578" s="151">
        <f t="shared" si="181"/>
        <v>0</v>
      </c>
      <c r="X578" s="199"/>
      <c r="Y578" s="199"/>
      <c r="Z578" s="152" t="str">
        <f t="shared" si="191"/>
        <v/>
      </c>
      <c r="AA578" s="150">
        <f t="shared" si="196"/>
        <v>0</v>
      </c>
      <c r="AB578" s="151">
        <f t="shared" si="197"/>
        <v>0</v>
      </c>
      <c r="AC578" s="199"/>
      <c r="AD578" s="199"/>
      <c r="AE578" s="151">
        <f t="shared" si="198"/>
        <v>0</v>
      </c>
      <c r="AF578" s="202"/>
      <c r="AG578" s="333"/>
      <c r="AH578" s="202"/>
      <c r="AI578" s="333"/>
      <c r="AJ578" s="202"/>
      <c r="AK578" s="333"/>
      <c r="AL578" s="151">
        <f t="shared" si="199"/>
        <v>0</v>
      </c>
      <c r="AM578" s="199"/>
      <c r="AN578" s="199"/>
      <c r="AO578" s="167">
        <f t="shared" si="182"/>
        <v>0</v>
      </c>
      <c r="AP578" s="167">
        <f t="shared" si="183"/>
        <v>0</v>
      </c>
      <c r="AQ578" s="152" t="str">
        <f t="shared" si="179"/>
        <v/>
      </c>
      <c r="AR578" s="207">
        <f t="shared" si="180"/>
        <v>0</v>
      </c>
      <c r="AS578" s="167">
        <f t="shared" si="192"/>
        <v>0</v>
      </c>
      <c r="AT578" s="167">
        <f>IFERROR((AR578/SUM('4_Структура пл.соб.'!$F$4:$F$6))*100,0)</f>
        <v>0</v>
      </c>
      <c r="AU578" s="207">
        <f>IFERROR(AF578+(SUM($AC578:$AD578)/100*($AE$14/$AB$14*100))/'4_Структура пл.соб.'!$B$7*'4_Структура пл.соб.'!$B$4,0)</f>
        <v>0</v>
      </c>
      <c r="AV578" s="167">
        <f>IFERROR(AU578/'5_Розрахунок тарифів'!$H$7,0)</f>
        <v>0</v>
      </c>
      <c r="AW578" s="167">
        <f>IFERROR((AU578/SUM('4_Структура пл.соб.'!$F$4:$F$6))*100,0)</f>
        <v>0</v>
      </c>
      <c r="AX578" s="207">
        <f>IFERROR(AH578+(SUM($AC578:$AD578)/100*($AE$14/$AB$14*100))/'4_Структура пл.соб.'!$B$7*'4_Структура пл.соб.'!$B$5,0)</f>
        <v>0</v>
      </c>
      <c r="AY578" s="167">
        <f>IFERROR(AX578/'5_Розрахунок тарифів'!$L$7,0)</f>
        <v>0</v>
      </c>
      <c r="AZ578" s="167">
        <f>IFERROR((AX578/SUM('4_Структура пл.соб.'!$F$4:$F$6))*100,0)</f>
        <v>0</v>
      </c>
      <c r="BA578" s="207">
        <f>IFERROR(AJ578+(SUM($AC578:$AD578)/100*($AE$14/$AB$14*100))/'4_Структура пл.соб.'!$B$7*'4_Структура пл.соб.'!$B$6,0)</f>
        <v>0</v>
      </c>
      <c r="BB578" s="167">
        <f>IFERROR(BA578/'5_Розрахунок тарифів'!$P$7,0)</f>
        <v>0</v>
      </c>
      <c r="BC578" s="167">
        <f>IFERROR((BA578/SUM('4_Структура пл.соб.'!$F$4:$F$6))*100,0)</f>
        <v>0</v>
      </c>
      <c r="BD578" s="167">
        <f t="shared" si="193"/>
        <v>0</v>
      </c>
      <c r="BE578" s="167">
        <f t="shared" si="194"/>
        <v>0</v>
      </c>
      <c r="BF578" s="203"/>
      <c r="BG578" s="203"/>
    </row>
    <row r="579" spans="1:59" s="118" customFormat="1" x14ac:dyDescent="0.25">
      <c r="A579" s="128" t="str">
        <f>IF(ISBLANK(B579),"",COUNTA($B$11:B579))</f>
        <v/>
      </c>
      <c r="B579" s="200"/>
      <c r="C579" s="150">
        <f t="shared" si="184"/>
        <v>0</v>
      </c>
      <c r="D579" s="151">
        <f t="shared" si="185"/>
        <v>0</v>
      </c>
      <c r="E579" s="199"/>
      <c r="F579" s="199"/>
      <c r="G579" s="151">
        <f t="shared" si="186"/>
        <v>0</v>
      </c>
      <c r="H579" s="199"/>
      <c r="I579" s="199"/>
      <c r="J579" s="199"/>
      <c r="K579" s="151">
        <f t="shared" si="195"/>
        <v>0</v>
      </c>
      <c r="L579" s="199"/>
      <c r="M579" s="199"/>
      <c r="N579" s="152" t="str">
        <f t="shared" si="187"/>
        <v/>
      </c>
      <c r="O579" s="150">
        <f t="shared" si="188"/>
        <v>0</v>
      </c>
      <c r="P579" s="151">
        <f t="shared" si="189"/>
        <v>0</v>
      </c>
      <c r="Q579" s="199"/>
      <c r="R579" s="199"/>
      <c r="S579" s="151">
        <f t="shared" si="190"/>
        <v>0</v>
      </c>
      <c r="T579" s="199"/>
      <c r="U579" s="199"/>
      <c r="V579" s="199"/>
      <c r="W579" s="151">
        <f t="shared" si="181"/>
        <v>0</v>
      </c>
      <c r="X579" s="199"/>
      <c r="Y579" s="199"/>
      <c r="Z579" s="152" t="str">
        <f t="shared" si="191"/>
        <v/>
      </c>
      <c r="AA579" s="150">
        <f t="shared" si="196"/>
        <v>0</v>
      </c>
      <c r="AB579" s="151">
        <f t="shared" si="197"/>
        <v>0</v>
      </c>
      <c r="AC579" s="199"/>
      <c r="AD579" s="199"/>
      <c r="AE579" s="151">
        <f t="shared" si="198"/>
        <v>0</v>
      </c>
      <c r="AF579" s="202"/>
      <c r="AG579" s="333"/>
      <c r="AH579" s="202"/>
      <c r="AI579" s="333"/>
      <c r="AJ579" s="202"/>
      <c r="AK579" s="333"/>
      <c r="AL579" s="151">
        <f t="shared" si="199"/>
        <v>0</v>
      </c>
      <c r="AM579" s="199"/>
      <c r="AN579" s="199"/>
      <c r="AO579" s="167">
        <f t="shared" si="182"/>
        <v>0</v>
      </c>
      <c r="AP579" s="167">
        <f t="shared" si="183"/>
        <v>0</v>
      </c>
      <c r="AQ579" s="152" t="str">
        <f t="shared" si="179"/>
        <v/>
      </c>
      <c r="AR579" s="207">
        <f t="shared" si="180"/>
        <v>0</v>
      </c>
      <c r="AS579" s="167">
        <f t="shared" si="192"/>
        <v>0</v>
      </c>
      <c r="AT579" s="167">
        <f>IFERROR((AR579/SUM('4_Структура пл.соб.'!$F$4:$F$6))*100,0)</f>
        <v>0</v>
      </c>
      <c r="AU579" s="207">
        <f>IFERROR(AF579+(SUM($AC579:$AD579)/100*($AE$14/$AB$14*100))/'4_Структура пл.соб.'!$B$7*'4_Структура пл.соб.'!$B$4,0)</f>
        <v>0</v>
      </c>
      <c r="AV579" s="167">
        <f>IFERROR(AU579/'5_Розрахунок тарифів'!$H$7,0)</f>
        <v>0</v>
      </c>
      <c r="AW579" s="167">
        <f>IFERROR((AU579/SUM('4_Структура пл.соб.'!$F$4:$F$6))*100,0)</f>
        <v>0</v>
      </c>
      <c r="AX579" s="207">
        <f>IFERROR(AH579+(SUM($AC579:$AD579)/100*($AE$14/$AB$14*100))/'4_Структура пл.соб.'!$B$7*'4_Структура пл.соб.'!$B$5,0)</f>
        <v>0</v>
      </c>
      <c r="AY579" s="167">
        <f>IFERROR(AX579/'5_Розрахунок тарифів'!$L$7,0)</f>
        <v>0</v>
      </c>
      <c r="AZ579" s="167">
        <f>IFERROR((AX579/SUM('4_Структура пл.соб.'!$F$4:$F$6))*100,0)</f>
        <v>0</v>
      </c>
      <c r="BA579" s="207">
        <f>IFERROR(AJ579+(SUM($AC579:$AD579)/100*($AE$14/$AB$14*100))/'4_Структура пл.соб.'!$B$7*'4_Структура пл.соб.'!$B$6,0)</f>
        <v>0</v>
      </c>
      <c r="BB579" s="167">
        <f>IFERROR(BA579/'5_Розрахунок тарифів'!$P$7,0)</f>
        <v>0</v>
      </c>
      <c r="BC579" s="167">
        <f>IFERROR((BA579/SUM('4_Структура пл.соб.'!$F$4:$F$6))*100,0)</f>
        <v>0</v>
      </c>
      <c r="BD579" s="167">
        <f t="shared" si="193"/>
        <v>0</v>
      </c>
      <c r="BE579" s="167">
        <f t="shared" si="194"/>
        <v>0</v>
      </c>
      <c r="BF579" s="203"/>
      <c r="BG579" s="203"/>
    </row>
    <row r="580" spans="1:59" s="118" customFormat="1" x14ac:dyDescent="0.25">
      <c r="A580" s="128" t="str">
        <f>IF(ISBLANK(B580),"",COUNTA($B$11:B580))</f>
        <v/>
      </c>
      <c r="B580" s="200"/>
      <c r="C580" s="150">
        <f t="shared" si="184"/>
        <v>0</v>
      </c>
      <c r="D580" s="151">
        <f t="shared" si="185"/>
        <v>0</v>
      </c>
      <c r="E580" s="199"/>
      <c r="F580" s="199"/>
      <c r="G580" s="151">
        <f t="shared" si="186"/>
        <v>0</v>
      </c>
      <c r="H580" s="199"/>
      <c r="I580" s="199"/>
      <c r="J580" s="199"/>
      <c r="K580" s="151">
        <f t="shared" si="195"/>
        <v>0</v>
      </c>
      <c r="L580" s="199"/>
      <c r="M580" s="199"/>
      <c r="N580" s="152" t="str">
        <f t="shared" si="187"/>
        <v/>
      </c>
      <c r="O580" s="150">
        <f t="shared" si="188"/>
        <v>0</v>
      </c>
      <c r="P580" s="151">
        <f t="shared" si="189"/>
        <v>0</v>
      </c>
      <c r="Q580" s="199"/>
      <c r="R580" s="199"/>
      <c r="S580" s="151">
        <f t="shared" si="190"/>
        <v>0</v>
      </c>
      <c r="T580" s="199"/>
      <c r="U580" s="199"/>
      <c r="V580" s="199"/>
      <c r="W580" s="151">
        <f t="shared" si="181"/>
        <v>0</v>
      </c>
      <c r="X580" s="199"/>
      <c r="Y580" s="199"/>
      <c r="Z580" s="152" t="str">
        <f t="shared" si="191"/>
        <v/>
      </c>
      <c r="AA580" s="150">
        <f t="shared" si="196"/>
        <v>0</v>
      </c>
      <c r="AB580" s="151">
        <f t="shared" si="197"/>
        <v>0</v>
      </c>
      <c r="AC580" s="199"/>
      <c r="AD580" s="199"/>
      <c r="AE580" s="151">
        <f t="shared" si="198"/>
        <v>0</v>
      </c>
      <c r="AF580" s="202"/>
      <c r="AG580" s="333"/>
      <c r="AH580" s="202"/>
      <c r="AI580" s="333"/>
      <c r="AJ580" s="202"/>
      <c r="AK580" s="333"/>
      <c r="AL580" s="151">
        <f t="shared" si="199"/>
        <v>0</v>
      </c>
      <c r="AM580" s="199"/>
      <c r="AN580" s="199"/>
      <c r="AO580" s="167">
        <f t="shared" si="182"/>
        <v>0</v>
      </c>
      <c r="AP580" s="167">
        <f t="shared" si="183"/>
        <v>0</v>
      </c>
      <c r="AQ580" s="152" t="str">
        <f t="shared" si="179"/>
        <v/>
      </c>
      <c r="AR580" s="207">
        <f t="shared" si="180"/>
        <v>0</v>
      </c>
      <c r="AS580" s="167">
        <f t="shared" si="192"/>
        <v>0</v>
      </c>
      <c r="AT580" s="167">
        <f>IFERROR((AR580/SUM('4_Структура пл.соб.'!$F$4:$F$6))*100,0)</f>
        <v>0</v>
      </c>
      <c r="AU580" s="207">
        <f>IFERROR(AF580+(SUM($AC580:$AD580)/100*($AE$14/$AB$14*100))/'4_Структура пл.соб.'!$B$7*'4_Структура пл.соб.'!$B$4,0)</f>
        <v>0</v>
      </c>
      <c r="AV580" s="167">
        <f>IFERROR(AU580/'5_Розрахунок тарифів'!$H$7,0)</f>
        <v>0</v>
      </c>
      <c r="AW580" s="167">
        <f>IFERROR((AU580/SUM('4_Структура пл.соб.'!$F$4:$F$6))*100,0)</f>
        <v>0</v>
      </c>
      <c r="AX580" s="207">
        <f>IFERROR(AH580+(SUM($AC580:$AD580)/100*($AE$14/$AB$14*100))/'4_Структура пл.соб.'!$B$7*'4_Структура пл.соб.'!$B$5,0)</f>
        <v>0</v>
      </c>
      <c r="AY580" s="167">
        <f>IFERROR(AX580/'5_Розрахунок тарифів'!$L$7,0)</f>
        <v>0</v>
      </c>
      <c r="AZ580" s="167">
        <f>IFERROR((AX580/SUM('4_Структура пл.соб.'!$F$4:$F$6))*100,0)</f>
        <v>0</v>
      </c>
      <c r="BA580" s="207">
        <f>IFERROR(AJ580+(SUM($AC580:$AD580)/100*($AE$14/$AB$14*100))/'4_Структура пл.соб.'!$B$7*'4_Структура пл.соб.'!$B$6,0)</f>
        <v>0</v>
      </c>
      <c r="BB580" s="167">
        <f>IFERROR(BA580/'5_Розрахунок тарифів'!$P$7,0)</f>
        <v>0</v>
      </c>
      <c r="BC580" s="167">
        <f>IFERROR((BA580/SUM('4_Структура пл.соб.'!$F$4:$F$6))*100,0)</f>
        <v>0</v>
      </c>
      <c r="BD580" s="167">
        <f t="shared" si="193"/>
        <v>0</v>
      </c>
      <c r="BE580" s="167">
        <f t="shared" si="194"/>
        <v>0</v>
      </c>
      <c r="BF580" s="203"/>
      <c r="BG580" s="203"/>
    </row>
    <row r="581" spans="1:59" s="118" customFormat="1" x14ac:dyDescent="0.25">
      <c r="A581" s="128" t="str">
        <f>IF(ISBLANK(B581),"",COUNTA($B$11:B581))</f>
        <v/>
      </c>
      <c r="B581" s="200"/>
      <c r="C581" s="150">
        <f t="shared" si="184"/>
        <v>0</v>
      </c>
      <c r="D581" s="151">
        <f t="shared" si="185"/>
        <v>0</v>
      </c>
      <c r="E581" s="199"/>
      <c r="F581" s="199"/>
      <c r="G581" s="151">
        <f t="shared" si="186"/>
        <v>0</v>
      </c>
      <c r="H581" s="199"/>
      <c r="I581" s="199"/>
      <c r="J581" s="199"/>
      <c r="K581" s="151">
        <f t="shared" si="195"/>
        <v>0</v>
      </c>
      <c r="L581" s="199"/>
      <c r="M581" s="199"/>
      <c r="N581" s="152" t="str">
        <f t="shared" si="187"/>
        <v/>
      </c>
      <c r="O581" s="150">
        <f t="shared" si="188"/>
        <v>0</v>
      </c>
      <c r="P581" s="151">
        <f t="shared" si="189"/>
        <v>0</v>
      </c>
      <c r="Q581" s="199"/>
      <c r="R581" s="199"/>
      <c r="S581" s="151">
        <f t="shared" si="190"/>
        <v>0</v>
      </c>
      <c r="T581" s="199"/>
      <c r="U581" s="199"/>
      <c r="V581" s="199"/>
      <c r="W581" s="151">
        <f t="shared" si="181"/>
        <v>0</v>
      </c>
      <c r="X581" s="199"/>
      <c r="Y581" s="199"/>
      <c r="Z581" s="152" t="str">
        <f t="shared" si="191"/>
        <v/>
      </c>
      <c r="AA581" s="150">
        <f t="shared" si="196"/>
        <v>0</v>
      </c>
      <c r="AB581" s="151">
        <f t="shared" si="197"/>
        <v>0</v>
      </c>
      <c r="AC581" s="199"/>
      <c r="AD581" s="199"/>
      <c r="AE581" s="151">
        <f t="shared" si="198"/>
        <v>0</v>
      </c>
      <c r="AF581" s="202"/>
      <c r="AG581" s="333"/>
      <c r="AH581" s="202"/>
      <c r="AI581" s="333"/>
      <c r="AJ581" s="202"/>
      <c r="AK581" s="333"/>
      <c r="AL581" s="151">
        <f t="shared" si="199"/>
        <v>0</v>
      </c>
      <c r="AM581" s="199"/>
      <c r="AN581" s="199"/>
      <c r="AO581" s="167">
        <f t="shared" si="182"/>
        <v>0</v>
      </c>
      <c r="AP581" s="167">
        <f t="shared" si="183"/>
        <v>0</v>
      </c>
      <c r="AQ581" s="152" t="str">
        <f t="shared" si="179"/>
        <v/>
      </c>
      <c r="AR581" s="207">
        <f t="shared" si="180"/>
        <v>0</v>
      </c>
      <c r="AS581" s="167">
        <f t="shared" si="192"/>
        <v>0</v>
      </c>
      <c r="AT581" s="167">
        <f>IFERROR((AR581/SUM('4_Структура пл.соб.'!$F$4:$F$6))*100,0)</f>
        <v>0</v>
      </c>
      <c r="AU581" s="207">
        <f>IFERROR(AF581+(SUM($AC581:$AD581)/100*($AE$14/$AB$14*100))/'4_Структура пл.соб.'!$B$7*'4_Структура пл.соб.'!$B$4,0)</f>
        <v>0</v>
      </c>
      <c r="AV581" s="167">
        <f>IFERROR(AU581/'5_Розрахунок тарифів'!$H$7,0)</f>
        <v>0</v>
      </c>
      <c r="AW581" s="167">
        <f>IFERROR((AU581/SUM('4_Структура пл.соб.'!$F$4:$F$6))*100,0)</f>
        <v>0</v>
      </c>
      <c r="AX581" s="207">
        <f>IFERROR(AH581+(SUM($AC581:$AD581)/100*($AE$14/$AB$14*100))/'4_Структура пл.соб.'!$B$7*'4_Структура пл.соб.'!$B$5,0)</f>
        <v>0</v>
      </c>
      <c r="AY581" s="167">
        <f>IFERROR(AX581/'5_Розрахунок тарифів'!$L$7,0)</f>
        <v>0</v>
      </c>
      <c r="AZ581" s="167">
        <f>IFERROR((AX581/SUM('4_Структура пл.соб.'!$F$4:$F$6))*100,0)</f>
        <v>0</v>
      </c>
      <c r="BA581" s="207">
        <f>IFERROR(AJ581+(SUM($AC581:$AD581)/100*($AE$14/$AB$14*100))/'4_Структура пл.соб.'!$B$7*'4_Структура пл.соб.'!$B$6,0)</f>
        <v>0</v>
      </c>
      <c r="BB581" s="167">
        <f>IFERROR(BA581/'5_Розрахунок тарифів'!$P$7,0)</f>
        <v>0</v>
      </c>
      <c r="BC581" s="167">
        <f>IFERROR((BA581/SUM('4_Структура пл.соб.'!$F$4:$F$6))*100,0)</f>
        <v>0</v>
      </c>
      <c r="BD581" s="167">
        <f t="shared" si="193"/>
        <v>0</v>
      </c>
      <c r="BE581" s="167">
        <f t="shared" si="194"/>
        <v>0</v>
      </c>
      <c r="BF581" s="203"/>
      <c r="BG581" s="203"/>
    </row>
    <row r="582" spans="1:59" s="118" customFormat="1" x14ac:dyDescent="0.25">
      <c r="A582" s="128" t="str">
        <f>IF(ISBLANK(B582),"",COUNTA($B$11:B582))</f>
        <v/>
      </c>
      <c r="B582" s="200"/>
      <c r="C582" s="150">
        <f t="shared" si="184"/>
        <v>0</v>
      </c>
      <c r="D582" s="151">
        <f t="shared" si="185"/>
        <v>0</v>
      </c>
      <c r="E582" s="199"/>
      <c r="F582" s="199"/>
      <c r="G582" s="151">
        <f t="shared" si="186"/>
        <v>0</v>
      </c>
      <c r="H582" s="199"/>
      <c r="I582" s="199"/>
      <c r="J582" s="199"/>
      <c r="K582" s="151">
        <f t="shared" si="195"/>
        <v>0</v>
      </c>
      <c r="L582" s="199"/>
      <c r="M582" s="199"/>
      <c r="N582" s="152" t="str">
        <f t="shared" si="187"/>
        <v/>
      </c>
      <c r="O582" s="150">
        <f t="shared" si="188"/>
        <v>0</v>
      </c>
      <c r="P582" s="151">
        <f t="shared" si="189"/>
        <v>0</v>
      </c>
      <c r="Q582" s="199"/>
      <c r="R582" s="199"/>
      <c r="S582" s="151">
        <f t="shared" si="190"/>
        <v>0</v>
      </c>
      <c r="T582" s="199"/>
      <c r="U582" s="199"/>
      <c r="V582" s="199"/>
      <c r="W582" s="151">
        <f t="shared" si="181"/>
        <v>0</v>
      </c>
      <c r="X582" s="199"/>
      <c r="Y582" s="199"/>
      <c r="Z582" s="152" t="str">
        <f t="shared" si="191"/>
        <v/>
      </c>
      <c r="AA582" s="150">
        <f t="shared" si="196"/>
        <v>0</v>
      </c>
      <c r="AB582" s="151">
        <f t="shared" si="197"/>
        <v>0</v>
      </c>
      <c r="AC582" s="199"/>
      <c r="AD582" s="199"/>
      <c r="AE582" s="151">
        <f t="shared" si="198"/>
        <v>0</v>
      </c>
      <c r="AF582" s="202"/>
      <c r="AG582" s="333"/>
      <c r="AH582" s="202"/>
      <c r="AI582" s="333"/>
      <c r="AJ582" s="202"/>
      <c r="AK582" s="333"/>
      <c r="AL582" s="151">
        <f t="shared" si="199"/>
        <v>0</v>
      </c>
      <c r="AM582" s="199"/>
      <c r="AN582" s="199"/>
      <c r="AO582" s="167">
        <f t="shared" si="182"/>
        <v>0</v>
      </c>
      <c r="AP582" s="167">
        <f t="shared" si="183"/>
        <v>0</v>
      </c>
      <c r="AQ582" s="152" t="str">
        <f t="shared" si="179"/>
        <v/>
      </c>
      <c r="AR582" s="207">
        <f t="shared" si="180"/>
        <v>0</v>
      </c>
      <c r="AS582" s="167">
        <f t="shared" si="192"/>
        <v>0</v>
      </c>
      <c r="AT582" s="167">
        <f>IFERROR((AR582/SUM('4_Структура пл.соб.'!$F$4:$F$6))*100,0)</f>
        <v>0</v>
      </c>
      <c r="AU582" s="207">
        <f>IFERROR(AF582+(SUM($AC582:$AD582)/100*($AE$14/$AB$14*100))/'4_Структура пл.соб.'!$B$7*'4_Структура пл.соб.'!$B$4,0)</f>
        <v>0</v>
      </c>
      <c r="AV582" s="167">
        <f>IFERROR(AU582/'5_Розрахунок тарифів'!$H$7,0)</f>
        <v>0</v>
      </c>
      <c r="AW582" s="167">
        <f>IFERROR((AU582/SUM('4_Структура пл.соб.'!$F$4:$F$6))*100,0)</f>
        <v>0</v>
      </c>
      <c r="AX582" s="207">
        <f>IFERROR(AH582+(SUM($AC582:$AD582)/100*($AE$14/$AB$14*100))/'4_Структура пл.соб.'!$B$7*'4_Структура пл.соб.'!$B$5,0)</f>
        <v>0</v>
      </c>
      <c r="AY582" s="167">
        <f>IFERROR(AX582/'5_Розрахунок тарифів'!$L$7,0)</f>
        <v>0</v>
      </c>
      <c r="AZ582" s="167">
        <f>IFERROR((AX582/SUM('4_Структура пл.соб.'!$F$4:$F$6))*100,0)</f>
        <v>0</v>
      </c>
      <c r="BA582" s="207">
        <f>IFERROR(AJ582+(SUM($AC582:$AD582)/100*($AE$14/$AB$14*100))/'4_Структура пл.соб.'!$B$7*'4_Структура пл.соб.'!$B$6,0)</f>
        <v>0</v>
      </c>
      <c r="BB582" s="167">
        <f>IFERROR(BA582/'5_Розрахунок тарифів'!$P$7,0)</f>
        <v>0</v>
      </c>
      <c r="BC582" s="167">
        <f>IFERROR((BA582/SUM('4_Структура пл.соб.'!$F$4:$F$6))*100,0)</f>
        <v>0</v>
      </c>
      <c r="BD582" s="167">
        <f t="shared" si="193"/>
        <v>0</v>
      </c>
      <c r="BE582" s="167">
        <f t="shared" si="194"/>
        <v>0</v>
      </c>
      <c r="BF582" s="203"/>
      <c r="BG582" s="203"/>
    </row>
    <row r="583" spans="1:59" s="118" customFormat="1" x14ac:dyDescent="0.25">
      <c r="A583" s="128" t="str">
        <f>IF(ISBLANK(B583),"",COUNTA($B$11:B583))</f>
        <v/>
      </c>
      <c r="B583" s="200"/>
      <c r="C583" s="150">
        <f t="shared" si="184"/>
        <v>0</v>
      </c>
      <c r="D583" s="151">
        <f t="shared" si="185"/>
        <v>0</v>
      </c>
      <c r="E583" s="199"/>
      <c r="F583" s="199"/>
      <c r="G583" s="151">
        <f t="shared" si="186"/>
        <v>0</v>
      </c>
      <c r="H583" s="199"/>
      <c r="I583" s="199"/>
      <c r="J583" s="199"/>
      <c r="K583" s="151">
        <f t="shared" si="195"/>
        <v>0</v>
      </c>
      <c r="L583" s="199"/>
      <c r="M583" s="199"/>
      <c r="N583" s="152" t="str">
        <f t="shared" si="187"/>
        <v/>
      </c>
      <c r="O583" s="150">
        <f t="shared" si="188"/>
        <v>0</v>
      </c>
      <c r="P583" s="151">
        <f t="shared" si="189"/>
        <v>0</v>
      </c>
      <c r="Q583" s="199"/>
      <c r="R583" s="199"/>
      <c r="S583" s="151">
        <f t="shared" si="190"/>
        <v>0</v>
      </c>
      <c r="T583" s="199"/>
      <c r="U583" s="199"/>
      <c r="V583" s="199"/>
      <c r="W583" s="151">
        <f t="shared" si="181"/>
        <v>0</v>
      </c>
      <c r="X583" s="199"/>
      <c r="Y583" s="199"/>
      <c r="Z583" s="152" t="str">
        <f t="shared" si="191"/>
        <v/>
      </c>
      <c r="AA583" s="150">
        <f t="shared" si="196"/>
        <v>0</v>
      </c>
      <c r="AB583" s="151">
        <f t="shared" si="197"/>
        <v>0</v>
      </c>
      <c r="AC583" s="199"/>
      <c r="AD583" s="199"/>
      <c r="AE583" s="151">
        <f t="shared" si="198"/>
        <v>0</v>
      </c>
      <c r="AF583" s="202"/>
      <c r="AG583" s="333"/>
      <c r="AH583" s="202"/>
      <c r="AI583" s="333"/>
      <c r="AJ583" s="202"/>
      <c r="AK583" s="333"/>
      <c r="AL583" s="151">
        <f t="shared" si="199"/>
        <v>0</v>
      </c>
      <c r="AM583" s="199"/>
      <c r="AN583" s="199"/>
      <c r="AO583" s="167">
        <f t="shared" si="182"/>
        <v>0</v>
      </c>
      <c r="AP583" s="167">
        <f t="shared" si="183"/>
        <v>0</v>
      </c>
      <c r="AQ583" s="152" t="str">
        <f t="shared" si="179"/>
        <v/>
      </c>
      <c r="AR583" s="207">
        <f t="shared" si="180"/>
        <v>0</v>
      </c>
      <c r="AS583" s="167">
        <f t="shared" si="192"/>
        <v>0</v>
      </c>
      <c r="AT583" s="167">
        <f>IFERROR((AR583/SUM('4_Структура пл.соб.'!$F$4:$F$6))*100,0)</f>
        <v>0</v>
      </c>
      <c r="AU583" s="207">
        <f>IFERROR(AF583+(SUM($AC583:$AD583)/100*($AE$14/$AB$14*100))/'4_Структура пл.соб.'!$B$7*'4_Структура пл.соб.'!$B$4,0)</f>
        <v>0</v>
      </c>
      <c r="AV583" s="167">
        <f>IFERROR(AU583/'5_Розрахунок тарифів'!$H$7,0)</f>
        <v>0</v>
      </c>
      <c r="AW583" s="167">
        <f>IFERROR((AU583/SUM('4_Структура пл.соб.'!$F$4:$F$6))*100,0)</f>
        <v>0</v>
      </c>
      <c r="AX583" s="207">
        <f>IFERROR(AH583+(SUM($AC583:$AD583)/100*($AE$14/$AB$14*100))/'4_Структура пл.соб.'!$B$7*'4_Структура пл.соб.'!$B$5,0)</f>
        <v>0</v>
      </c>
      <c r="AY583" s="167">
        <f>IFERROR(AX583/'5_Розрахунок тарифів'!$L$7,0)</f>
        <v>0</v>
      </c>
      <c r="AZ583" s="167">
        <f>IFERROR((AX583/SUM('4_Структура пл.соб.'!$F$4:$F$6))*100,0)</f>
        <v>0</v>
      </c>
      <c r="BA583" s="207">
        <f>IFERROR(AJ583+(SUM($AC583:$AD583)/100*($AE$14/$AB$14*100))/'4_Структура пл.соб.'!$B$7*'4_Структура пл.соб.'!$B$6,0)</f>
        <v>0</v>
      </c>
      <c r="BB583" s="167">
        <f>IFERROR(BA583/'5_Розрахунок тарифів'!$P$7,0)</f>
        <v>0</v>
      </c>
      <c r="BC583" s="167">
        <f>IFERROR((BA583/SUM('4_Структура пл.соб.'!$F$4:$F$6))*100,0)</f>
        <v>0</v>
      </c>
      <c r="BD583" s="167">
        <f t="shared" si="193"/>
        <v>0</v>
      </c>
      <c r="BE583" s="167">
        <f t="shared" si="194"/>
        <v>0</v>
      </c>
      <c r="BF583" s="203"/>
      <c r="BG583" s="203"/>
    </row>
    <row r="584" spans="1:59" s="118" customFormat="1" x14ac:dyDescent="0.25">
      <c r="A584" s="128" t="str">
        <f>IF(ISBLANK(B584),"",COUNTA($B$11:B584))</f>
        <v/>
      </c>
      <c r="B584" s="200"/>
      <c r="C584" s="150">
        <f t="shared" si="184"/>
        <v>0</v>
      </c>
      <c r="D584" s="151">
        <f t="shared" si="185"/>
        <v>0</v>
      </c>
      <c r="E584" s="199"/>
      <c r="F584" s="199"/>
      <c r="G584" s="151">
        <f t="shared" si="186"/>
        <v>0</v>
      </c>
      <c r="H584" s="199"/>
      <c r="I584" s="199"/>
      <c r="J584" s="199"/>
      <c r="K584" s="151">
        <f t="shared" si="195"/>
        <v>0</v>
      </c>
      <c r="L584" s="199"/>
      <c r="M584" s="199"/>
      <c r="N584" s="152" t="str">
        <f t="shared" si="187"/>
        <v/>
      </c>
      <c r="O584" s="150">
        <f t="shared" si="188"/>
        <v>0</v>
      </c>
      <c r="P584" s="151">
        <f t="shared" si="189"/>
        <v>0</v>
      </c>
      <c r="Q584" s="199"/>
      <c r="R584" s="199"/>
      <c r="S584" s="151">
        <f t="shared" si="190"/>
        <v>0</v>
      </c>
      <c r="T584" s="199"/>
      <c r="U584" s="199"/>
      <c r="V584" s="199"/>
      <c r="W584" s="151">
        <f t="shared" si="181"/>
        <v>0</v>
      </c>
      <c r="X584" s="199"/>
      <c r="Y584" s="199"/>
      <c r="Z584" s="152" t="str">
        <f t="shared" si="191"/>
        <v/>
      </c>
      <c r="AA584" s="150">
        <f t="shared" si="196"/>
        <v>0</v>
      </c>
      <c r="AB584" s="151">
        <f t="shared" si="197"/>
        <v>0</v>
      </c>
      <c r="AC584" s="199"/>
      <c r="AD584" s="199"/>
      <c r="AE584" s="151">
        <f t="shared" si="198"/>
        <v>0</v>
      </c>
      <c r="AF584" s="202"/>
      <c r="AG584" s="333"/>
      <c r="AH584" s="202"/>
      <c r="AI584" s="333"/>
      <c r="AJ584" s="202"/>
      <c r="AK584" s="333"/>
      <c r="AL584" s="151">
        <f t="shared" si="199"/>
        <v>0</v>
      </c>
      <c r="AM584" s="199"/>
      <c r="AN584" s="199"/>
      <c r="AO584" s="167">
        <f t="shared" si="182"/>
        <v>0</v>
      </c>
      <c r="AP584" s="167">
        <f t="shared" si="183"/>
        <v>0</v>
      </c>
      <c r="AQ584" s="152" t="str">
        <f t="shared" si="179"/>
        <v/>
      </c>
      <c r="AR584" s="207">
        <f t="shared" si="180"/>
        <v>0</v>
      </c>
      <c r="AS584" s="167">
        <f t="shared" si="192"/>
        <v>0</v>
      </c>
      <c r="AT584" s="167">
        <f>IFERROR((AR584/SUM('4_Структура пл.соб.'!$F$4:$F$6))*100,0)</f>
        <v>0</v>
      </c>
      <c r="AU584" s="207">
        <f>IFERROR(AF584+(SUM($AC584:$AD584)/100*($AE$14/$AB$14*100))/'4_Структура пл.соб.'!$B$7*'4_Структура пл.соб.'!$B$4,0)</f>
        <v>0</v>
      </c>
      <c r="AV584" s="167">
        <f>IFERROR(AU584/'5_Розрахунок тарифів'!$H$7,0)</f>
        <v>0</v>
      </c>
      <c r="AW584" s="167">
        <f>IFERROR((AU584/SUM('4_Структура пл.соб.'!$F$4:$F$6))*100,0)</f>
        <v>0</v>
      </c>
      <c r="AX584" s="207">
        <f>IFERROR(AH584+(SUM($AC584:$AD584)/100*($AE$14/$AB$14*100))/'4_Структура пл.соб.'!$B$7*'4_Структура пл.соб.'!$B$5,0)</f>
        <v>0</v>
      </c>
      <c r="AY584" s="167">
        <f>IFERROR(AX584/'5_Розрахунок тарифів'!$L$7,0)</f>
        <v>0</v>
      </c>
      <c r="AZ584" s="167">
        <f>IFERROR((AX584/SUM('4_Структура пл.соб.'!$F$4:$F$6))*100,0)</f>
        <v>0</v>
      </c>
      <c r="BA584" s="207">
        <f>IFERROR(AJ584+(SUM($AC584:$AD584)/100*($AE$14/$AB$14*100))/'4_Структура пл.соб.'!$B$7*'4_Структура пл.соб.'!$B$6,0)</f>
        <v>0</v>
      </c>
      <c r="BB584" s="167">
        <f>IFERROR(BA584/'5_Розрахунок тарифів'!$P$7,0)</f>
        <v>0</v>
      </c>
      <c r="BC584" s="167">
        <f>IFERROR((BA584/SUM('4_Структура пл.соб.'!$F$4:$F$6))*100,0)</f>
        <v>0</v>
      </c>
      <c r="BD584" s="167">
        <f t="shared" si="193"/>
        <v>0</v>
      </c>
      <c r="BE584" s="167">
        <f t="shared" si="194"/>
        <v>0</v>
      </c>
      <c r="BF584" s="203"/>
      <c r="BG584" s="203"/>
    </row>
    <row r="585" spans="1:59" s="118" customFormat="1" x14ac:dyDescent="0.25">
      <c r="A585" s="128" t="str">
        <f>IF(ISBLANK(B585),"",COUNTA($B$11:B585))</f>
        <v/>
      </c>
      <c r="B585" s="200"/>
      <c r="C585" s="150">
        <f t="shared" si="184"/>
        <v>0</v>
      </c>
      <c r="D585" s="151">
        <f t="shared" si="185"/>
        <v>0</v>
      </c>
      <c r="E585" s="199"/>
      <c r="F585" s="199"/>
      <c r="G585" s="151">
        <f t="shared" si="186"/>
        <v>0</v>
      </c>
      <c r="H585" s="199"/>
      <c r="I585" s="199"/>
      <c r="J585" s="199"/>
      <c r="K585" s="151">
        <f t="shared" si="195"/>
        <v>0</v>
      </c>
      <c r="L585" s="199"/>
      <c r="M585" s="199"/>
      <c r="N585" s="152" t="str">
        <f t="shared" si="187"/>
        <v/>
      </c>
      <c r="O585" s="150">
        <f t="shared" si="188"/>
        <v>0</v>
      </c>
      <c r="P585" s="151">
        <f t="shared" si="189"/>
        <v>0</v>
      </c>
      <c r="Q585" s="199"/>
      <c r="R585" s="199"/>
      <c r="S585" s="151">
        <f t="shared" si="190"/>
        <v>0</v>
      </c>
      <c r="T585" s="199"/>
      <c r="U585" s="199"/>
      <c r="V585" s="199"/>
      <c r="W585" s="151">
        <f t="shared" si="181"/>
        <v>0</v>
      </c>
      <c r="X585" s="199"/>
      <c r="Y585" s="199"/>
      <c r="Z585" s="152" t="str">
        <f t="shared" si="191"/>
        <v/>
      </c>
      <c r="AA585" s="150">
        <f t="shared" si="196"/>
        <v>0</v>
      </c>
      <c r="AB585" s="151">
        <f t="shared" si="197"/>
        <v>0</v>
      </c>
      <c r="AC585" s="199"/>
      <c r="AD585" s="199"/>
      <c r="AE585" s="151">
        <f t="shared" si="198"/>
        <v>0</v>
      </c>
      <c r="AF585" s="202"/>
      <c r="AG585" s="333"/>
      <c r="AH585" s="202"/>
      <c r="AI585" s="333"/>
      <c r="AJ585" s="202"/>
      <c r="AK585" s="333"/>
      <c r="AL585" s="151">
        <f t="shared" si="199"/>
        <v>0</v>
      </c>
      <c r="AM585" s="199"/>
      <c r="AN585" s="199"/>
      <c r="AO585" s="167">
        <f t="shared" si="182"/>
        <v>0</v>
      </c>
      <c r="AP585" s="167">
        <f t="shared" si="183"/>
        <v>0</v>
      </c>
      <c r="AQ585" s="152" t="str">
        <f t="shared" si="179"/>
        <v/>
      </c>
      <c r="AR585" s="207">
        <f t="shared" si="180"/>
        <v>0</v>
      </c>
      <c r="AS585" s="167">
        <f t="shared" si="192"/>
        <v>0</v>
      </c>
      <c r="AT585" s="167">
        <f>IFERROR((AR585/SUM('4_Структура пл.соб.'!$F$4:$F$6))*100,0)</f>
        <v>0</v>
      </c>
      <c r="AU585" s="207">
        <f>IFERROR(AF585+(SUM($AC585:$AD585)/100*($AE$14/$AB$14*100))/'4_Структура пл.соб.'!$B$7*'4_Структура пл.соб.'!$B$4,0)</f>
        <v>0</v>
      </c>
      <c r="AV585" s="167">
        <f>IFERROR(AU585/'5_Розрахунок тарифів'!$H$7,0)</f>
        <v>0</v>
      </c>
      <c r="AW585" s="167">
        <f>IFERROR((AU585/SUM('4_Структура пл.соб.'!$F$4:$F$6))*100,0)</f>
        <v>0</v>
      </c>
      <c r="AX585" s="207">
        <f>IFERROR(AH585+(SUM($AC585:$AD585)/100*($AE$14/$AB$14*100))/'4_Структура пл.соб.'!$B$7*'4_Структура пл.соб.'!$B$5,0)</f>
        <v>0</v>
      </c>
      <c r="AY585" s="167">
        <f>IFERROR(AX585/'5_Розрахунок тарифів'!$L$7,0)</f>
        <v>0</v>
      </c>
      <c r="AZ585" s="167">
        <f>IFERROR((AX585/SUM('4_Структура пл.соб.'!$F$4:$F$6))*100,0)</f>
        <v>0</v>
      </c>
      <c r="BA585" s="207">
        <f>IFERROR(AJ585+(SUM($AC585:$AD585)/100*($AE$14/$AB$14*100))/'4_Структура пл.соб.'!$B$7*'4_Структура пл.соб.'!$B$6,0)</f>
        <v>0</v>
      </c>
      <c r="BB585" s="167">
        <f>IFERROR(BA585/'5_Розрахунок тарифів'!$P$7,0)</f>
        <v>0</v>
      </c>
      <c r="BC585" s="167">
        <f>IFERROR((BA585/SUM('4_Структура пл.соб.'!$F$4:$F$6))*100,0)</f>
        <v>0</v>
      </c>
      <c r="BD585" s="167">
        <f t="shared" si="193"/>
        <v>0</v>
      </c>
      <c r="BE585" s="167">
        <f t="shared" si="194"/>
        <v>0</v>
      </c>
      <c r="BF585" s="203"/>
      <c r="BG585" s="203"/>
    </row>
    <row r="586" spans="1:59" s="118" customFormat="1" x14ac:dyDescent="0.25">
      <c r="A586" s="128" t="str">
        <f>IF(ISBLANK(B586),"",COUNTA($B$11:B586))</f>
        <v/>
      </c>
      <c r="B586" s="200"/>
      <c r="C586" s="150">
        <f t="shared" si="184"/>
        <v>0</v>
      </c>
      <c r="D586" s="151">
        <f t="shared" si="185"/>
        <v>0</v>
      </c>
      <c r="E586" s="199"/>
      <c r="F586" s="199"/>
      <c r="G586" s="151">
        <f t="shared" si="186"/>
        <v>0</v>
      </c>
      <c r="H586" s="199"/>
      <c r="I586" s="199"/>
      <c r="J586" s="199"/>
      <c r="K586" s="151">
        <f t="shared" si="195"/>
        <v>0</v>
      </c>
      <c r="L586" s="199"/>
      <c r="M586" s="199"/>
      <c r="N586" s="152" t="str">
        <f t="shared" si="187"/>
        <v/>
      </c>
      <c r="O586" s="150">
        <f t="shared" si="188"/>
        <v>0</v>
      </c>
      <c r="P586" s="151">
        <f t="shared" si="189"/>
        <v>0</v>
      </c>
      <c r="Q586" s="199"/>
      <c r="R586" s="199"/>
      <c r="S586" s="151">
        <f t="shared" si="190"/>
        <v>0</v>
      </c>
      <c r="T586" s="199"/>
      <c r="U586" s="199"/>
      <c r="V586" s="199"/>
      <c r="W586" s="151">
        <f t="shared" si="181"/>
        <v>0</v>
      </c>
      <c r="X586" s="199"/>
      <c r="Y586" s="199"/>
      <c r="Z586" s="152" t="str">
        <f t="shared" si="191"/>
        <v/>
      </c>
      <c r="AA586" s="150">
        <f t="shared" si="196"/>
        <v>0</v>
      </c>
      <c r="AB586" s="151">
        <f t="shared" si="197"/>
        <v>0</v>
      </c>
      <c r="AC586" s="199"/>
      <c r="AD586" s="199"/>
      <c r="AE586" s="151">
        <f t="shared" si="198"/>
        <v>0</v>
      </c>
      <c r="AF586" s="202"/>
      <c r="AG586" s="333"/>
      <c r="AH586" s="202"/>
      <c r="AI586" s="333"/>
      <c r="AJ586" s="202"/>
      <c r="AK586" s="333"/>
      <c r="AL586" s="151">
        <f t="shared" si="199"/>
        <v>0</v>
      </c>
      <c r="AM586" s="199"/>
      <c r="AN586" s="199"/>
      <c r="AO586" s="167">
        <f t="shared" si="182"/>
        <v>0</v>
      </c>
      <c r="AP586" s="167">
        <f t="shared" si="183"/>
        <v>0</v>
      </c>
      <c r="AQ586" s="152" t="str">
        <f t="shared" si="179"/>
        <v/>
      </c>
      <c r="AR586" s="207">
        <f t="shared" si="180"/>
        <v>0</v>
      </c>
      <c r="AS586" s="167">
        <f t="shared" si="192"/>
        <v>0</v>
      </c>
      <c r="AT586" s="167">
        <f>IFERROR((AR586/SUM('4_Структура пл.соб.'!$F$4:$F$6))*100,0)</f>
        <v>0</v>
      </c>
      <c r="AU586" s="207">
        <f>IFERROR(AF586+(SUM($AC586:$AD586)/100*($AE$14/$AB$14*100))/'4_Структура пл.соб.'!$B$7*'4_Структура пл.соб.'!$B$4,0)</f>
        <v>0</v>
      </c>
      <c r="AV586" s="167">
        <f>IFERROR(AU586/'5_Розрахунок тарифів'!$H$7,0)</f>
        <v>0</v>
      </c>
      <c r="AW586" s="167">
        <f>IFERROR((AU586/SUM('4_Структура пл.соб.'!$F$4:$F$6))*100,0)</f>
        <v>0</v>
      </c>
      <c r="AX586" s="207">
        <f>IFERROR(AH586+(SUM($AC586:$AD586)/100*($AE$14/$AB$14*100))/'4_Структура пл.соб.'!$B$7*'4_Структура пл.соб.'!$B$5,0)</f>
        <v>0</v>
      </c>
      <c r="AY586" s="167">
        <f>IFERROR(AX586/'5_Розрахунок тарифів'!$L$7,0)</f>
        <v>0</v>
      </c>
      <c r="AZ586" s="167">
        <f>IFERROR((AX586/SUM('4_Структура пл.соб.'!$F$4:$F$6))*100,0)</f>
        <v>0</v>
      </c>
      <c r="BA586" s="207">
        <f>IFERROR(AJ586+(SUM($AC586:$AD586)/100*($AE$14/$AB$14*100))/'4_Структура пл.соб.'!$B$7*'4_Структура пл.соб.'!$B$6,0)</f>
        <v>0</v>
      </c>
      <c r="BB586" s="167">
        <f>IFERROR(BA586/'5_Розрахунок тарифів'!$P$7,0)</f>
        <v>0</v>
      </c>
      <c r="BC586" s="167">
        <f>IFERROR((BA586/SUM('4_Структура пл.соб.'!$F$4:$F$6))*100,0)</f>
        <v>0</v>
      </c>
      <c r="BD586" s="167">
        <f t="shared" si="193"/>
        <v>0</v>
      </c>
      <c r="BE586" s="167">
        <f t="shared" si="194"/>
        <v>0</v>
      </c>
      <c r="BF586" s="203"/>
      <c r="BG586" s="203"/>
    </row>
    <row r="587" spans="1:59" s="118" customFormat="1" x14ac:dyDescent="0.25">
      <c r="A587" s="128" t="str">
        <f>IF(ISBLANK(B587),"",COUNTA($B$11:B587))</f>
        <v/>
      </c>
      <c r="B587" s="200"/>
      <c r="C587" s="150">
        <f t="shared" si="184"/>
        <v>0</v>
      </c>
      <c r="D587" s="151">
        <f t="shared" si="185"/>
        <v>0</v>
      </c>
      <c r="E587" s="199"/>
      <c r="F587" s="199"/>
      <c r="G587" s="151">
        <f t="shared" si="186"/>
        <v>0</v>
      </c>
      <c r="H587" s="199"/>
      <c r="I587" s="199"/>
      <c r="J587" s="199"/>
      <c r="K587" s="151">
        <f t="shared" si="195"/>
        <v>0</v>
      </c>
      <c r="L587" s="199"/>
      <c r="M587" s="199"/>
      <c r="N587" s="152" t="str">
        <f t="shared" si="187"/>
        <v/>
      </c>
      <c r="O587" s="150">
        <f t="shared" si="188"/>
        <v>0</v>
      </c>
      <c r="P587" s="151">
        <f t="shared" si="189"/>
        <v>0</v>
      </c>
      <c r="Q587" s="199"/>
      <c r="R587" s="199"/>
      <c r="S587" s="151">
        <f t="shared" si="190"/>
        <v>0</v>
      </c>
      <c r="T587" s="199"/>
      <c r="U587" s="199"/>
      <c r="V587" s="199"/>
      <c r="W587" s="151">
        <f t="shared" si="181"/>
        <v>0</v>
      </c>
      <c r="X587" s="199"/>
      <c r="Y587" s="199"/>
      <c r="Z587" s="152" t="str">
        <f t="shared" si="191"/>
        <v/>
      </c>
      <c r="AA587" s="150">
        <f t="shared" si="196"/>
        <v>0</v>
      </c>
      <c r="AB587" s="151">
        <f t="shared" si="197"/>
        <v>0</v>
      </c>
      <c r="AC587" s="199"/>
      <c r="AD587" s="199"/>
      <c r="AE587" s="151">
        <f t="shared" si="198"/>
        <v>0</v>
      </c>
      <c r="AF587" s="202"/>
      <c r="AG587" s="333"/>
      <c r="AH587" s="202"/>
      <c r="AI587" s="333"/>
      <c r="AJ587" s="202"/>
      <c r="AK587" s="333"/>
      <c r="AL587" s="151">
        <f t="shared" si="199"/>
        <v>0</v>
      </c>
      <c r="AM587" s="199"/>
      <c r="AN587" s="199"/>
      <c r="AO587" s="167">
        <f t="shared" si="182"/>
        <v>0</v>
      </c>
      <c r="AP587" s="167">
        <f t="shared" si="183"/>
        <v>0</v>
      </c>
      <c r="AQ587" s="152" t="str">
        <f t="shared" si="179"/>
        <v/>
      </c>
      <c r="AR587" s="207">
        <f t="shared" si="180"/>
        <v>0</v>
      </c>
      <c r="AS587" s="167">
        <f t="shared" si="192"/>
        <v>0</v>
      </c>
      <c r="AT587" s="167">
        <f>IFERROR((AR587/SUM('4_Структура пл.соб.'!$F$4:$F$6))*100,0)</f>
        <v>0</v>
      </c>
      <c r="AU587" s="207">
        <f>IFERROR(AF587+(SUM($AC587:$AD587)/100*($AE$14/$AB$14*100))/'4_Структура пл.соб.'!$B$7*'4_Структура пл.соб.'!$B$4,0)</f>
        <v>0</v>
      </c>
      <c r="AV587" s="167">
        <f>IFERROR(AU587/'5_Розрахунок тарифів'!$H$7,0)</f>
        <v>0</v>
      </c>
      <c r="AW587" s="167">
        <f>IFERROR((AU587/SUM('4_Структура пл.соб.'!$F$4:$F$6))*100,0)</f>
        <v>0</v>
      </c>
      <c r="AX587" s="207">
        <f>IFERROR(AH587+(SUM($AC587:$AD587)/100*($AE$14/$AB$14*100))/'4_Структура пл.соб.'!$B$7*'4_Структура пл.соб.'!$B$5,0)</f>
        <v>0</v>
      </c>
      <c r="AY587" s="167">
        <f>IFERROR(AX587/'5_Розрахунок тарифів'!$L$7,0)</f>
        <v>0</v>
      </c>
      <c r="AZ587" s="167">
        <f>IFERROR((AX587/SUM('4_Структура пл.соб.'!$F$4:$F$6))*100,0)</f>
        <v>0</v>
      </c>
      <c r="BA587" s="207">
        <f>IFERROR(AJ587+(SUM($AC587:$AD587)/100*($AE$14/$AB$14*100))/'4_Структура пл.соб.'!$B$7*'4_Структура пл.соб.'!$B$6,0)</f>
        <v>0</v>
      </c>
      <c r="BB587" s="167">
        <f>IFERROR(BA587/'5_Розрахунок тарифів'!$P$7,0)</f>
        <v>0</v>
      </c>
      <c r="BC587" s="167">
        <f>IFERROR((BA587/SUM('4_Структура пл.соб.'!$F$4:$F$6))*100,0)</f>
        <v>0</v>
      </c>
      <c r="BD587" s="167">
        <f t="shared" si="193"/>
        <v>0</v>
      </c>
      <c r="BE587" s="167">
        <f t="shared" si="194"/>
        <v>0</v>
      </c>
      <c r="BF587" s="203"/>
      <c r="BG587" s="203"/>
    </row>
    <row r="588" spans="1:59" s="118" customFormat="1" x14ac:dyDescent="0.25">
      <c r="A588" s="128" t="str">
        <f>IF(ISBLANK(B588),"",COUNTA($B$11:B588))</f>
        <v/>
      </c>
      <c r="B588" s="200"/>
      <c r="C588" s="150">
        <f t="shared" si="184"/>
        <v>0</v>
      </c>
      <c r="D588" s="151">
        <f t="shared" si="185"/>
        <v>0</v>
      </c>
      <c r="E588" s="199"/>
      <c r="F588" s="199"/>
      <c r="G588" s="151">
        <f t="shared" si="186"/>
        <v>0</v>
      </c>
      <c r="H588" s="199"/>
      <c r="I588" s="199"/>
      <c r="J588" s="199"/>
      <c r="K588" s="151">
        <f t="shared" si="195"/>
        <v>0</v>
      </c>
      <c r="L588" s="199"/>
      <c r="M588" s="199"/>
      <c r="N588" s="152" t="str">
        <f t="shared" si="187"/>
        <v/>
      </c>
      <c r="O588" s="150">
        <f t="shared" si="188"/>
        <v>0</v>
      </c>
      <c r="P588" s="151">
        <f t="shared" si="189"/>
        <v>0</v>
      </c>
      <c r="Q588" s="199"/>
      <c r="R588" s="199"/>
      <c r="S588" s="151">
        <f t="shared" si="190"/>
        <v>0</v>
      </c>
      <c r="T588" s="199"/>
      <c r="U588" s="199"/>
      <c r="V588" s="199"/>
      <c r="W588" s="151">
        <f t="shared" si="181"/>
        <v>0</v>
      </c>
      <c r="X588" s="199"/>
      <c r="Y588" s="199"/>
      <c r="Z588" s="152" t="str">
        <f t="shared" si="191"/>
        <v/>
      </c>
      <c r="AA588" s="150">
        <f t="shared" si="196"/>
        <v>0</v>
      </c>
      <c r="AB588" s="151">
        <f t="shared" si="197"/>
        <v>0</v>
      </c>
      <c r="AC588" s="199"/>
      <c r="AD588" s="199"/>
      <c r="AE588" s="151">
        <f t="shared" si="198"/>
        <v>0</v>
      </c>
      <c r="AF588" s="202"/>
      <c r="AG588" s="333"/>
      <c r="AH588" s="202"/>
      <c r="AI588" s="333"/>
      <c r="AJ588" s="202"/>
      <c r="AK588" s="333"/>
      <c r="AL588" s="151">
        <f t="shared" si="199"/>
        <v>0</v>
      </c>
      <c r="AM588" s="199"/>
      <c r="AN588" s="199"/>
      <c r="AO588" s="167">
        <f t="shared" si="182"/>
        <v>0</v>
      </c>
      <c r="AP588" s="167">
        <f t="shared" si="183"/>
        <v>0</v>
      </c>
      <c r="AQ588" s="152" t="str">
        <f t="shared" si="179"/>
        <v/>
      </c>
      <c r="AR588" s="207">
        <f t="shared" si="180"/>
        <v>0</v>
      </c>
      <c r="AS588" s="167">
        <f t="shared" si="192"/>
        <v>0</v>
      </c>
      <c r="AT588" s="167">
        <f>IFERROR((AR588/SUM('4_Структура пл.соб.'!$F$4:$F$6))*100,0)</f>
        <v>0</v>
      </c>
      <c r="AU588" s="207">
        <f>IFERROR(AF588+(SUM($AC588:$AD588)/100*($AE$14/$AB$14*100))/'4_Структура пл.соб.'!$B$7*'4_Структура пл.соб.'!$B$4,0)</f>
        <v>0</v>
      </c>
      <c r="AV588" s="167">
        <f>IFERROR(AU588/'5_Розрахунок тарифів'!$H$7,0)</f>
        <v>0</v>
      </c>
      <c r="AW588" s="167">
        <f>IFERROR((AU588/SUM('4_Структура пл.соб.'!$F$4:$F$6))*100,0)</f>
        <v>0</v>
      </c>
      <c r="AX588" s="207">
        <f>IFERROR(AH588+(SUM($AC588:$AD588)/100*($AE$14/$AB$14*100))/'4_Структура пл.соб.'!$B$7*'4_Структура пл.соб.'!$B$5,0)</f>
        <v>0</v>
      </c>
      <c r="AY588" s="167">
        <f>IFERROR(AX588/'5_Розрахунок тарифів'!$L$7,0)</f>
        <v>0</v>
      </c>
      <c r="AZ588" s="167">
        <f>IFERROR((AX588/SUM('4_Структура пл.соб.'!$F$4:$F$6))*100,0)</f>
        <v>0</v>
      </c>
      <c r="BA588" s="207">
        <f>IFERROR(AJ588+(SUM($AC588:$AD588)/100*($AE$14/$AB$14*100))/'4_Структура пл.соб.'!$B$7*'4_Структура пл.соб.'!$B$6,0)</f>
        <v>0</v>
      </c>
      <c r="BB588" s="167">
        <f>IFERROR(BA588/'5_Розрахунок тарифів'!$P$7,0)</f>
        <v>0</v>
      </c>
      <c r="BC588" s="167">
        <f>IFERROR((BA588/SUM('4_Структура пл.соб.'!$F$4:$F$6))*100,0)</f>
        <v>0</v>
      </c>
      <c r="BD588" s="167">
        <f t="shared" si="193"/>
        <v>0</v>
      </c>
      <c r="BE588" s="167">
        <f t="shared" si="194"/>
        <v>0</v>
      </c>
      <c r="BF588" s="203"/>
      <c r="BG588" s="203"/>
    </row>
    <row r="589" spans="1:59" s="118" customFormat="1" x14ac:dyDescent="0.25">
      <c r="A589" s="128" t="str">
        <f>IF(ISBLANK(B589),"",COUNTA($B$11:B589))</f>
        <v/>
      </c>
      <c r="B589" s="200"/>
      <c r="C589" s="150">
        <f t="shared" si="184"/>
        <v>0</v>
      </c>
      <c r="D589" s="151">
        <f t="shared" si="185"/>
        <v>0</v>
      </c>
      <c r="E589" s="199"/>
      <c r="F589" s="199"/>
      <c r="G589" s="151">
        <f t="shared" si="186"/>
        <v>0</v>
      </c>
      <c r="H589" s="199"/>
      <c r="I589" s="199"/>
      <c r="J589" s="199"/>
      <c r="K589" s="151">
        <f t="shared" si="195"/>
        <v>0</v>
      </c>
      <c r="L589" s="199"/>
      <c r="M589" s="199"/>
      <c r="N589" s="152" t="str">
        <f t="shared" si="187"/>
        <v/>
      </c>
      <c r="O589" s="150">
        <f t="shared" si="188"/>
        <v>0</v>
      </c>
      <c r="P589" s="151">
        <f t="shared" si="189"/>
        <v>0</v>
      </c>
      <c r="Q589" s="199"/>
      <c r="R589" s="199"/>
      <c r="S589" s="151">
        <f t="shared" si="190"/>
        <v>0</v>
      </c>
      <c r="T589" s="199"/>
      <c r="U589" s="199"/>
      <c r="V589" s="199"/>
      <c r="W589" s="151">
        <f t="shared" si="181"/>
        <v>0</v>
      </c>
      <c r="X589" s="199"/>
      <c r="Y589" s="199"/>
      <c r="Z589" s="152" t="str">
        <f t="shared" si="191"/>
        <v/>
      </c>
      <c r="AA589" s="150">
        <f t="shared" si="196"/>
        <v>0</v>
      </c>
      <c r="AB589" s="151">
        <f t="shared" si="197"/>
        <v>0</v>
      </c>
      <c r="AC589" s="199"/>
      <c r="AD589" s="199"/>
      <c r="AE589" s="151">
        <f t="shared" si="198"/>
        <v>0</v>
      </c>
      <c r="AF589" s="202"/>
      <c r="AG589" s="333"/>
      <c r="AH589" s="202"/>
      <c r="AI589" s="333"/>
      <c r="AJ589" s="202"/>
      <c r="AK589" s="333"/>
      <c r="AL589" s="151">
        <f t="shared" si="199"/>
        <v>0</v>
      </c>
      <c r="AM589" s="199"/>
      <c r="AN589" s="199"/>
      <c r="AO589" s="167">
        <f t="shared" si="182"/>
        <v>0</v>
      </c>
      <c r="AP589" s="167">
        <f t="shared" si="183"/>
        <v>0</v>
      </c>
      <c r="AQ589" s="152" t="str">
        <f t="shared" ref="AQ589:AQ652" si="200">A589</f>
        <v/>
      </c>
      <c r="AR589" s="207">
        <f t="shared" ref="AR589:AR652" si="201">IFERROR(AE589+(SUM(AC589:AD589)/100*($AE$14/$AB$14*100)),0)</f>
        <v>0</v>
      </c>
      <c r="AS589" s="167">
        <f t="shared" si="192"/>
        <v>0</v>
      </c>
      <c r="AT589" s="167">
        <f>IFERROR((AR589/SUM('4_Структура пл.соб.'!$F$4:$F$6))*100,0)</f>
        <v>0</v>
      </c>
      <c r="AU589" s="207">
        <f>IFERROR(AF589+(SUM($AC589:$AD589)/100*($AE$14/$AB$14*100))/'4_Структура пл.соб.'!$B$7*'4_Структура пл.соб.'!$B$4,0)</f>
        <v>0</v>
      </c>
      <c r="AV589" s="167">
        <f>IFERROR(AU589/'5_Розрахунок тарифів'!$H$7,0)</f>
        <v>0</v>
      </c>
      <c r="AW589" s="167">
        <f>IFERROR((AU589/SUM('4_Структура пл.соб.'!$F$4:$F$6))*100,0)</f>
        <v>0</v>
      </c>
      <c r="AX589" s="207">
        <f>IFERROR(AH589+(SUM($AC589:$AD589)/100*($AE$14/$AB$14*100))/'4_Структура пл.соб.'!$B$7*'4_Структура пл.соб.'!$B$5,0)</f>
        <v>0</v>
      </c>
      <c r="AY589" s="167">
        <f>IFERROR(AX589/'5_Розрахунок тарифів'!$L$7,0)</f>
        <v>0</v>
      </c>
      <c r="AZ589" s="167">
        <f>IFERROR((AX589/SUM('4_Структура пл.соб.'!$F$4:$F$6))*100,0)</f>
        <v>0</v>
      </c>
      <c r="BA589" s="207">
        <f>IFERROR(AJ589+(SUM($AC589:$AD589)/100*($AE$14/$AB$14*100))/'4_Структура пл.соб.'!$B$7*'4_Структура пл.соб.'!$B$6,0)</f>
        <v>0</v>
      </c>
      <c r="BB589" s="167">
        <f>IFERROR(BA589/'5_Розрахунок тарифів'!$P$7,0)</f>
        <v>0</v>
      </c>
      <c r="BC589" s="167">
        <f>IFERROR((BA589/SUM('4_Структура пл.соб.'!$F$4:$F$6))*100,0)</f>
        <v>0</v>
      </c>
      <c r="BD589" s="167">
        <f t="shared" si="193"/>
        <v>0</v>
      </c>
      <c r="BE589" s="167">
        <f t="shared" si="194"/>
        <v>0</v>
      </c>
      <c r="BF589" s="203"/>
      <c r="BG589" s="203"/>
    </row>
    <row r="590" spans="1:59" s="118" customFormat="1" x14ac:dyDescent="0.25">
      <c r="A590" s="128" t="str">
        <f>IF(ISBLANK(B590),"",COUNTA($B$11:B590))</f>
        <v/>
      </c>
      <c r="B590" s="200"/>
      <c r="C590" s="150">
        <f t="shared" si="184"/>
        <v>0</v>
      </c>
      <c r="D590" s="151">
        <f t="shared" si="185"/>
        <v>0</v>
      </c>
      <c r="E590" s="199"/>
      <c r="F590" s="199"/>
      <c r="G590" s="151">
        <f t="shared" si="186"/>
        <v>0</v>
      </c>
      <c r="H590" s="199"/>
      <c r="I590" s="199"/>
      <c r="J590" s="199"/>
      <c r="K590" s="151">
        <f t="shared" si="195"/>
        <v>0</v>
      </c>
      <c r="L590" s="199"/>
      <c r="M590" s="199"/>
      <c r="N590" s="152" t="str">
        <f t="shared" si="187"/>
        <v/>
      </c>
      <c r="O590" s="150">
        <f t="shared" si="188"/>
        <v>0</v>
      </c>
      <c r="P590" s="151">
        <f t="shared" si="189"/>
        <v>0</v>
      </c>
      <c r="Q590" s="199"/>
      <c r="R590" s="199"/>
      <c r="S590" s="151">
        <f t="shared" si="190"/>
        <v>0</v>
      </c>
      <c r="T590" s="199"/>
      <c r="U590" s="199"/>
      <c r="V590" s="199"/>
      <c r="W590" s="151">
        <f t="shared" ref="W590:W653" si="202">X590+Y590</f>
        <v>0</v>
      </c>
      <c r="X590" s="199"/>
      <c r="Y590" s="199"/>
      <c r="Z590" s="152" t="str">
        <f t="shared" si="191"/>
        <v/>
      </c>
      <c r="AA590" s="150">
        <f t="shared" si="196"/>
        <v>0</v>
      </c>
      <c r="AB590" s="151">
        <f t="shared" si="197"/>
        <v>0</v>
      </c>
      <c r="AC590" s="199"/>
      <c r="AD590" s="199"/>
      <c r="AE590" s="151">
        <f t="shared" si="198"/>
        <v>0</v>
      </c>
      <c r="AF590" s="202"/>
      <c r="AG590" s="333"/>
      <c r="AH590" s="202"/>
      <c r="AI590" s="333"/>
      <c r="AJ590" s="202"/>
      <c r="AK590" s="333"/>
      <c r="AL590" s="151">
        <f t="shared" si="199"/>
        <v>0</v>
      </c>
      <c r="AM590" s="199"/>
      <c r="AN590" s="199"/>
      <c r="AO590" s="167">
        <f t="shared" ref="AO590:AO653" si="203">BD590</f>
        <v>0</v>
      </c>
      <c r="AP590" s="167">
        <f t="shared" ref="AP590:AP653" si="204">BE590</f>
        <v>0</v>
      </c>
      <c r="AQ590" s="152" t="str">
        <f t="shared" si="200"/>
        <v/>
      </c>
      <c r="AR590" s="207">
        <f t="shared" si="201"/>
        <v>0</v>
      </c>
      <c r="AS590" s="167">
        <f t="shared" si="192"/>
        <v>0</v>
      </c>
      <c r="AT590" s="167">
        <f>IFERROR((AR590/SUM('4_Структура пл.соб.'!$F$4:$F$6))*100,0)</f>
        <v>0</v>
      </c>
      <c r="AU590" s="207">
        <f>IFERROR(AF590+(SUM($AC590:$AD590)/100*($AE$14/$AB$14*100))/'4_Структура пл.соб.'!$B$7*'4_Структура пл.соб.'!$B$4,0)</f>
        <v>0</v>
      </c>
      <c r="AV590" s="167">
        <f>IFERROR(AU590/'5_Розрахунок тарифів'!$H$7,0)</f>
        <v>0</v>
      </c>
      <c r="AW590" s="167">
        <f>IFERROR((AU590/SUM('4_Структура пл.соб.'!$F$4:$F$6))*100,0)</f>
        <v>0</v>
      </c>
      <c r="AX590" s="207">
        <f>IFERROR(AH590+(SUM($AC590:$AD590)/100*($AE$14/$AB$14*100))/'4_Структура пл.соб.'!$B$7*'4_Структура пл.соб.'!$B$5,0)</f>
        <v>0</v>
      </c>
      <c r="AY590" s="167">
        <f>IFERROR(AX590/'5_Розрахунок тарифів'!$L$7,0)</f>
        <v>0</v>
      </c>
      <c r="AZ590" s="167">
        <f>IFERROR((AX590/SUM('4_Структура пл.соб.'!$F$4:$F$6))*100,0)</f>
        <v>0</v>
      </c>
      <c r="BA590" s="207">
        <f>IFERROR(AJ590+(SUM($AC590:$AD590)/100*($AE$14/$AB$14*100))/'4_Структура пл.соб.'!$B$7*'4_Структура пл.соб.'!$B$6,0)</f>
        <v>0</v>
      </c>
      <c r="BB590" s="167">
        <f>IFERROR(BA590/'5_Розрахунок тарифів'!$P$7,0)</f>
        <v>0</v>
      </c>
      <c r="BC590" s="167">
        <f>IFERROR((BA590/SUM('4_Структура пл.соб.'!$F$4:$F$6))*100,0)</f>
        <v>0</v>
      </c>
      <c r="BD590" s="167">
        <f t="shared" si="193"/>
        <v>0</v>
      </c>
      <c r="BE590" s="167">
        <f t="shared" si="194"/>
        <v>0</v>
      </c>
      <c r="BF590" s="203"/>
      <c r="BG590" s="203"/>
    </row>
    <row r="591" spans="1:59" s="118" customFormat="1" x14ac:dyDescent="0.25">
      <c r="A591" s="128" t="str">
        <f>IF(ISBLANK(B591),"",COUNTA($B$11:B591))</f>
        <v/>
      </c>
      <c r="B591" s="200"/>
      <c r="C591" s="150">
        <f t="shared" ref="C591:C654" si="205">D591+E591+F591</f>
        <v>0</v>
      </c>
      <c r="D591" s="151">
        <f t="shared" ref="D591:D654" si="206">G591+K591</f>
        <v>0</v>
      </c>
      <c r="E591" s="199"/>
      <c r="F591" s="199"/>
      <c r="G591" s="151">
        <f t="shared" ref="G591:G654" si="207">SUM(H591:J591)</f>
        <v>0</v>
      </c>
      <c r="H591" s="199"/>
      <c r="I591" s="199"/>
      <c r="J591" s="199"/>
      <c r="K591" s="151">
        <f t="shared" si="195"/>
        <v>0</v>
      </c>
      <c r="L591" s="199"/>
      <c r="M591" s="199"/>
      <c r="N591" s="152" t="str">
        <f t="shared" ref="N591:N654" si="208">A591</f>
        <v/>
      </c>
      <c r="O591" s="150">
        <f t="shared" ref="O591:O654" si="209">P591+Q591+R591</f>
        <v>0</v>
      </c>
      <c r="P591" s="151">
        <f t="shared" ref="P591:P654" si="210">S591+W591</f>
        <v>0</v>
      </c>
      <c r="Q591" s="199"/>
      <c r="R591" s="199"/>
      <c r="S591" s="151">
        <f t="shared" ref="S591:S654" si="211">SUM(T591:V591)</f>
        <v>0</v>
      </c>
      <c r="T591" s="199"/>
      <c r="U591" s="199"/>
      <c r="V591" s="199"/>
      <c r="W591" s="151">
        <f t="shared" si="202"/>
        <v>0</v>
      </c>
      <c r="X591" s="199"/>
      <c r="Y591" s="199"/>
      <c r="Z591" s="152" t="str">
        <f t="shared" ref="Z591:Z654" si="212">A591</f>
        <v/>
      </c>
      <c r="AA591" s="150">
        <f t="shared" si="196"/>
        <v>0</v>
      </c>
      <c r="AB591" s="151">
        <f t="shared" si="197"/>
        <v>0</v>
      </c>
      <c r="AC591" s="199"/>
      <c r="AD591" s="199"/>
      <c r="AE591" s="151">
        <f t="shared" si="198"/>
        <v>0</v>
      </c>
      <c r="AF591" s="202"/>
      <c r="AG591" s="333"/>
      <c r="AH591" s="202"/>
      <c r="AI591" s="333"/>
      <c r="AJ591" s="202"/>
      <c r="AK591" s="333"/>
      <c r="AL591" s="151">
        <f t="shared" si="199"/>
        <v>0</v>
      </c>
      <c r="AM591" s="199"/>
      <c r="AN591" s="199"/>
      <c r="AO591" s="167">
        <f t="shared" si="203"/>
        <v>0</v>
      </c>
      <c r="AP591" s="167">
        <f t="shared" si="204"/>
        <v>0</v>
      </c>
      <c r="AQ591" s="152" t="str">
        <f t="shared" si="200"/>
        <v/>
      </c>
      <c r="AR591" s="207">
        <f t="shared" si="201"/>
        <v>0</v>
      </c>
      <c r="AS591" s="167">
        <f t="shared" ref="AS591:AS654" si="213">AV591+AY591+BB591</f>
        <v>0</v>
      </c>
      <c r="AT591" s="167">
        <f>IFERROR((AR591/SUM('4_Структура пл.соб.'!$F$4:$F$6))*100,0)</f>
        <v>0</v>
      </c>
      <c r="AU591" s="207">
        <f>IFERROR(AF591+(SUM($AC591:$AD591)/100*($AE$14/$AB$14*100))/'4_Структура пл.соб.'!$B$7*'4_Структура пл.соб.'!$B$4,0)</f>
        <v>0</v>
      </c>
      <c r="AV591" s="167">
        <f>IFERROR(AU591/'5_Розрахунок тарифів'!$H$7,0)</f>
        <v>0</v>
      </c>
      <c r="AW591" s="167">
        <f>IFERROR((AU591/SUM('4_Структура пл.соб.'!$F$4:$F$6))*100,0)</f>
        <v>0</v>
      </c>
      <c r="AX591" s="207">
        <f>IFERROR(AH591+(SUM($AC591:$AD591)/100*($AE$14/$AB$14*100))/'4_Структура пл.соб.'!$B$7*'4_Структура пл.соб.'!$B$5,0)</f>
        <v>0</v>
      </c>
      <c r="AY591" s="167">
        <f>IFERROR(AX591/'5_Розрахунок тарифів'!$L$7,0)</f>
        <v>0</v>
      </c>
      <c r="AZ591" s="167">
        <f>IFERROR((AX591/SUM('4_Структура пл.соб.'!$F$4:$F$6))*100,0)</f>
        <v>0</v>
      </c>
      <c r="BA591" s="207">
        <f>IFERROR(AJ591+(SUM($AC591:$AD591)/100*($AE$14/$AB$14*100))/'4_Структура пл.соб.'!$B$7*'4_Структура пл.соб.'!$B$6,0)</f>
        <v>0</v>
      </c>
      <c r="BB591" s="167">
        <f>IFERROR(BA591/'5_Розрахунок тарифів'!$P$7,0)</f>
        <v>0</v>
      </c>
      <c r="BC591" s="167">
        <f>IFERROR((BA591/SUM('4_Структура пл.соб.'!$F$4:$F$6))*100,0)</f>
        <v>0</v>
      </c>
      <c r="BD591" s="167">
        <f t="shared" ref="BD591:BD654" si="214">IFERROR(ROUND(AE591/S591*100,2),0)</f>
        <v>0</v>
      </c>
      <c r="BE591" s="167">
        <f t="shared" ref="BE591:BE654" si="215">IFERROR(ROUND(AA591/O591*100,2),0)</f>
        <v>0</v>
      </c>
      <c r="BF591" s="203"/>
      <c r="BG591" s="203"/>
    </row>
    <row r="592" spans="1:59" s="118" customFormat="1" x14ac:dyDescent="0.25">
      <c r="A592" s="128" t="str">
        <f>IF(ISBLANK(B592),"",COUNTA($B$11:B592))</f>
        <v/>
      </c>
      <c r="B592" s="200"/>
      <c r="C592" s="150">
        <f t="shared" si="205"/>
        <v>0</v>
      </c>
      <c r="D592" s="151">
        <f t="shared" si="206"/>
        <v>0</v>
      </c>
      <c r="E592" s="199"/>
      <c r="F592" s="199"/>
      <c r="G592" s="151">
        <f t="shared" si="207"/>
        <v>0</v>
      </c>
      <c r="H592" s="199"/>
      <c r="I592" s="199"/>
      <c r="J592" s="199"/>
      <c r="K592" s="151">
        <f t="shared" si="195"/>
        <v>0</v>
      </c>
      <c r="L592" s="199"/>
      <c r="M592" s="199"/>
      <c r="N592" s="152" t="str">
        <f t="shared" si="208"/>
        <v/>
      </c>
      <c r="O592" s="150">
        <f t="shared" si="209"/>
        <v>0</v>
      </c>
      <c r="P592" s="151">
        <f t="shared" si="210"/>
        <v>0</v>
      </c>
      <c r="Q592" s="199"/>
      <c r="R592" s="199"/>
      <c r="S592" s="151">
        <f t="shared" si="211"/>
        <v>0</v>
      </c>
      <c r="T592" s="199"/>
      <c r="U592" s="199"/>
      <c r="V592" s="199"/>
      <c r="W592" s="151">
        <f t="shared" si="202"/>
        <v>0</v>
      </c>
      <c r="X592" s="199"/>
      <c r="Y592" s="199"/>
      <c r="Z592" s="152" t="str">
        <f t="shared" si="212"/>
        <v/>
      </c>
      <c r="AA592" s="150">
        <f t="shared" si="196"/>
        <v>0</v>
      </c>
      <c r="AB592" s="151">
        <f t="shared" si="197"/>
        <v>0</v>
      </c>
      <c r="AC592" s="199"/>
      <c r="AD592" s="199"/>
      <c r="AE592" s="151">
        <f t="shared" si="198"/>
        <v>0</v>
      </c>
      <c r="AF592" s="202"/>
      <c r="AG592" s="333"/>
      <c r="AH592" s="202"/>
      <c r="AI592" s="333"/>
      <c r="AJ592" s="202"/>
      <c r="AK592" s="333"/>
      <c r="AL592" s="151">
        <f t="shared" si="199"/>
        <v>0</v>
      </c>
      <c r="AM592" s="199"/>
      <c r="AN592" s="199"/>
      <c r="AO592" s="167">
        <f t="shared" si="203"/>
        <v>0</v>
      </c>
      <c r="AP592" s="167">
        <f t="shared" si="204"/>
        <v>0</v>
      </c>
      <c r="AQ592" s="152" t="str">
        <f t="shared" si="200"/>
        <v/>
      </c>
      <c r="AR592" s="207">
        <f t="shared" si="201"/>
        <v>0</v>
      </c>
      <c r="AS592" s="167">
        <f t="shared" si="213"/>
        <v>0</v>
      </c>
      <c r="AT592" s="167">
        <f>IFERROR((AR592/SUM('4_Структура пл.соб.'!$F$4:$F$6))*100,0)</f>
        <v>0</v>
      </c>
      <c r="AU592" s="207">
        <f>IFERROR(AF592+(SUM($AC592:$AD592)/100*($AE$14/$AB$14*100))/'4_Структура пл.соб.'!$B$7*'4_Структура пл.соб.'!$B$4,0)</f>
        <v>0</v>
      </c>
      <c r="AV592" s="167">
        <f>IFERROR(AU592/'5_Розрахунок тарифів'!$H$7,0)</f>
        <v>0</v>
      </c>
      <c r="AW592" s="167">
        <f>IFERROR((AU592/SUM('4_Структура пл.соб.'!$F$4:$F$6))*100,0)</f>
        <v>0</v>
      </c>
      <c r="AX592" s="207">
        <f>IFERROR(AH592+(SUM($AC592:$AD592)/100*($AE$14/$AB$14*100))/'4_Структура пл.соб.'!$B$7*'4_Структура пл.соб.'!$B$5,0)</f>
        <v>0</v>
      </c>
      <c r="AY592" s="167">
        <f>IFERROR(AX592/'5_Розрахунок тарифів'!$L$7,0)</f>
        <v>0</v>
      </c>
      <c r="AZ592" s="167">
        <f>IFERROR((AX592/SUM('4_Структура пл.соб.'!$F$4:$F$6))*100,0)</f>
        <v>0</v>
      </c>
      <c r="BA592" s="207">
        <f>IFERROR(AJ592+(SUM($AC592:$AD592)/100*($AE$14/$AB$14*100))/'4_Структура пл.соб.'!$B$7*'4_Структура пл.соб.'!$B$6,0)</f>
        <v>0</v>
      </c>
      <c r="BB592" s="167">
        <f>IFERROR(BA592/'5_Розрахунок тарифів'!$P$7,0)</f>
        <v>0</v>
      </c>
      <c r="BC592" s="167">
        <f>IFERROR((BA592/SUM('4_Структура пл.соб.'!$F$4:$F$6))*100,0)</f>
        <v>0</v>
      </c>
      <c r="BD592" s="167">
        <f t="shared" si="214"/>
        <v>0</v>
      </c>
      <c r="BE592" s="167">
        <f t="shared" si="215"/>
        <v>0</v>
      </c>
      <c r="BF592" s="203"/>
      <c r="BG592" s="203"/>
    </row>
    <row r="593" spans="1:59" s="118" customFormat="1" x14ac:dyDescent="0.25">
      <c r="A593" s="128" t="str">
        <f>IF(ISBLANK(B593),"",COUNTA($B$11:B593))</f>
        <v/>
      </c>
      <c r="B593" s="200"/>
      <c r="C593" s="150">
        <f t="shared" si="205"/>
        <v>0</v>
      </c>
      <c r="D593" s="151">
        <f t="shared" si="206"/>
        <v>0</v>
      </c>
      <c r="E593" s="199"/>
      <c r="F593" s="199"/>
      <c r="G593" s="151">
        <f t="shared" si="207"/>
        <v>0</v>
      </c>
      <c r="H593" s="199"/>
      <c r="I593" s="199"/>
      <c r="J593" s="199"/>
      <c r="K593" s="151">
        <f t="shared" si="195"/>
        <v>0</v>
      </c>
      <c r="L593" s="199"/>
      <c r="M593" s="199"/>
      <c r="N593" s="152" t="str">
        <f t="shared" si="208"/>
        <v/>
      </c>
      <c r="O593" s="150">
        <f t="shared" si="209"/>
        <v>0</v>
      </c>
      <c r="P593" s="151">
        <f t="shared" si="210"/>
        <v>0</v>
      </c>
      <c r="Q593" s="199"/>
      <c r="R593" s="199"/>
      <c r="S593" s="151">
        <f t="shared" si="211"/>
        <v>0</v>
      </c>
      <c r="T593" s="199"/>
      <c r="U593" s="199"/>
      <c r="V593" s="199"/>
      <c r="W593" s="151">
        <f t="shared" si="202"/>
        <v>0</v>
      </c>
      <c r="X593" s="199"/>
      <c r="Y593" s="199"/>
      <c r="Z593" s="152" t="str">
        <f t="shared" si="212"/>
        <v/>
      </c>
      <c r="AA593" s="150">
        <f t="shared" si="196"/>
        <v>0</v>
      </c>
      <c r="AB593" s="151">
        <f t="shared" si="197"/>
        <v>0</v>
      </c>
      <c r="AC593" s="199"/>
      <c r="AD593" s="199"/>
      <c r="AE593" s="151">
        <f t="shared" si="198"/>
        <v>0</v>
      </c>
      <c r="AF593" s="202"/>
      <c r="AG593" s="333"/>
      <c r="AH593" s="202"/>
      <c r="AI593" s="333"/>
      <c r="AJ593" s="202"/>
      <c r="AK593" s="333"/>
      <c r="AL593" s="151">
        <f t="shared" si="199"/>
        <v>0</v>
      </c>
      <c r="AM593" s="199"/>
      <c r="AN593" s="199"/>
      <c r="AO593" s="167">
        <f t="shared" si="203"/>
        <v>0</v>
      </c>
      <c r="AP593" s="167">
        <f t="shared" si="204"/>
        <v>0</v>
      </c>
      <c r="AQ593" s="152" t="str">
        <f t="shared" si="200"/>
        <v/>
      </c>
      <c r="AR593" s="207">
        <f t="shared" si="201"/>
        <v>0</v>
      </c>
      <c r="AS593" s="167">
        <f t="shared" si="213"/>
        <v>0</v>
      </c>
      <c r="AT593" s="167">
        <f>IFERROR((AR593/SUM('4_Структура пл.соб.'!$F$4:$F$6))*100,0)</f>
        <v>0</v>
      </c>
      <c r="AU593" s="207">
        <f>IFERROR(AF593+(SUM($AC593:$AD593)/100*($AE$14/$AB$14*100))/'4_Структура пл.соб.'!$B$7*'4_Структура пл.соб.'!$B$4,0)</f>
        <v>0</v>
      </c>
      <c r="AV593" s="167">
        <f>IFERROR(AU593/'5_Розрахунок тарифів'!$H$7,0)</f>
        <v>0</v>
      </c>
      <c r="AW593" s="167">
        <f>IFERROR((AU593/SUM('4_Структура пл.соб.'!$F$4:$F$6))*100,0)</f>
        <v>0</v>
      </c>
      <c r="AX593" s="207">
        <f>IFERROR(AH593+(SUM($AC593:$AD593)/100*($AE$14/$AB$14*100))/'4_Структура пл.соб.'!$B$7*'4_Структура пл.соб.'!$B$5,0)</f>
        <v>0</v>
      </c>
      <c r="AY593" s="167">
        <f>IFERROR(AX593/'5_Розрахунок тарифів'!$L$7,0)</f>
        <v>0</v>
      </c>
      <c r="AZ593" s="167">
        <f>IFERROR((AX593/SUM('4_Структура пл.соб.'!$F$4:$F$6))*100,0)</f>
        <v>0</v>
      </c>
      <c r="BA593" s="207">
        <f>IFERROR(AJ593+(SUM($AC593:$AD593)/100*($AE$14/$AB$14*100))/'4_Структура пл.соб.'!$B$7*'4_Структура пл.соб.'!$B$6,0)</f>
        <v>0</v>
      </c>
      <c r="BB593" s="167">
        <f>IFERROR(BA593/'5_Розрахунок тарифів'!$P$7,0)</f>
        <v>0</v>
      </c>
      <c r="BC593" s="167">
        <f>IFERROR((BA593/SUM('4_Структура пл.соб.'!$F$4:$F$6))*100,0)</f>
        <v>0</v>
      </c>
      <c r="BD593" s="167">
        <f t="shared" si="214"/>
        <v>0</v>
      </c>
      <c r="BE593" s="167">
        <f t="shared" si="215"/>
        <v>0</v>
      </c>
      <c r="BF593" s="203"/>
      <c r="BG593" s="203"/>
    </row>
    <row r="594" spans="1:59" s="118" customFormat="1" x14ac:dyDescent="0.25">
      <c r="A594" s="128" t="str">
        <f>IF(ISBLANK(B594),"",COUNTA($B$11:B594))</f>
        <v/>
      </c>
      <c r="B594" s="200"/>
      <c r="C594" s="150">
        <f t="shared" si="205"/>
        <v>0</v>
      </c>
      <c r="D594" s="151">
        <f t="shared" si="206"/>
        <v>0</v>
      </c>
      <c r="E594" s="199"/>
      <c r="F594" s="199"/>
      <c r="G594" s="151">
        <f t="shared" si="207"/>
        <v>0</v>
      </c>
      <c r="H594" s="199"/>
      <c r="I594" s="199"/>
      <c r="J594" s="199"/>
      <c r="K594" s="151">
        <f t="shared" si="195"/>
        <v>0</v>
      </c>
      <c r="L594" s="199"/>
      <c r="M594" s="199"/>
      <c r="N594" s="152" t="str">
        <f t="shared" si="208"/>
        <v/>
      </c>
      <c r="O594" s="150">
        <f t="shared" si="209"/>
        <v>0</v>
      </c>
      <c r="P594" s="151">
        <f t="shared" si="210"/>
        <v>0</v>
      </c>
      <c r="Q594" s="199"/>
      <c r="R594" s="199"/>
      <c r="S594" s="151">
        <f t="shared" si="211"/>
        <v>0</v>
      </c>
      <c r="T594" s="199"/>
      <c r="U594" s="199"/>
      <c r="V594" s="199"/>
      <c r="W594" s="151">
        <f t="shared" si="202"/>
        <v>0</v>
      </c>
      <c r="X594" s="199"/>
      <c r="Y594" s="199"/>
      <c r="Z594" s="152" t="str">
        <f t="shared" si="212"/>
        <v/>
      </c>
      <c r="AA594" s="150">
        <f t="shared" si="196"/>
        <v>0</v>
      </c>
      <c r="AB594" s="151">
        <f t="shared" si="197"/>
        <v>0</v>
      </c>
      <c r="AC594" s="199"/>
      <c r="AD594" s="199"/>
      <c r="AE594" s="151">
        <f t="shared" si="198"/>
        <v>0</v>
      </c>
      <c r="AF594" s="202"/>
      <c r="AG594" s="333"/>
      <c r="AH594" s="202"/>
      <c r="AI594" s="333"/>
      <c r="AJ594" s="202"/>
      <c r="AK594" s="333"/>
      <c r="AL594" s="151">
        <f t="shared" si="199"/>
        <v>0</v>
      </c>
      <c r="AM594" s="199"/>
      <c r="AN594" s="199"/>
      <c r="AO594" s="167">
        <f t="shared" si="203"/>
        <v>0</v>
      </c>
      <c r="AP594" s="167">
        <f t="shared" si="204"/>
        <v>0</v>
      </c>
      <c r="AQ594" s="152" t="str">
        <f t="shared" si="200"/>
        <v/>
      </c>
      <c r="AR594" s="207">
        <f t="shared" si="201"/>
        <v>0</v>
      </c>
      <c r="AS594" s="167">
        <f t="shared" si="213"/>
        <v>0</v>
      </c>
      <c r="AT594" s="167">
        <f>IFERROR((AR594/SUM('4_Структура пл.соб.'!$F$4:$F$6))*100,0)</f>
        <v>0</v>
      </c>
      <c r="AU594" s="207">
        <f>IFERROR(AF594+(SUM($AC594:$AD594)/100*($AE$14/$AB$14*100))/'4_Структура пл.соб.'!$B$7*'4_Структура пл.соб.'!$B$4,0)</f>
        <v>0</v>
      </c>
      <c r="AV594" s="167">
        <f>IFERROR(AU594/'5_Розрахунок тарифів'!$H$7,0)</f>
        <v>0</v>
      </c>
      <c r="AW594" s="167">
        <f>IFERROR((AU594/SUM('4_Структура пл.соб.'!$F$4:$F$6))*100,0)</f>
        <v>0</v>
      </c>
      <c r="AX594" s="207">
        <f>IFERROR(AH594+(SUM($AC594:$AD594)/100*($AE$14/$AB$14*100))/'4_Структура пл.соб.'!$B$7*'4_Структура пл.соб.'!$B$5,0)</f>
        <v>0</v>
      </c>
      <c r="AY594" s="167">
        <f>IFERROR(AX594/'5_Розрахунок тарифів'!$L$7,0)</f>
        <v>0</v>
      </c>
      <c r="AZ594" s="167">
        <f>IFERROR((AX594/SUM('4_Структура пл.соб.'!$F$4:$F$6))*100,0)</f>
        <v>0</v>
      </c>
      <c r="BA594" s="207">
        <f>IFERROR(AJ594+(SUM($AC594:$AD594)/100*($AE$14/$AB$14*100))/'4_Структура пл.соб.'!$B$7*'4_Структура пл.соб.'!$B$6,0)</f>
        <v>0</v>
      </c>
      <c r="BB594" s="167">
        <f>IFERROR(BA594/'5_Розрахунок тарифів'!$P$7,0)</f>
        <v>0</v>
      </c>
      <c r="BC594" s="167">
        <f>IFERROR((BA594/SUM('4_Структура пл.соб.'!$F$4:$F$6))*100,0)</f>
        <v>0</v>
      </c>
      <c r="BD594" s="167">
        <f t="shared" si="214"/>
        <v>0</v>
      </c>
      <c r="BE594" s="167">
        <f t="shared" si="215"/>
        <v>0</v>
      </c>
      <c r="BF594" s="203"/>
      <c r="BG594" s="203"/>
    </row>
    <row r="595" spans="1:59" s="118" customFormat="1" x14ac:dyDescent="0.25">
      <c r="A595" s="128" t="str">
        <f>IF(ISBLANK(B595),"",COUNTA($B$11:B595))</f>
        <v/>
      </c>
      <c r="B595" s="200"/>
      <c r="C595" s="150">
        <f t="shared" si="205"/>
        <v>0</v>
      </c>
      <c r="D595" s="151">
        <f t="shared" si="206"/>
        <v>0</v>
      </c>
      <c r="E595" s="199"/>
      <c r="F595" s="199"/>
      <c r="G595" s="151">
        <f t="shared" si="207"/>
        <v>0</v>
      </c>
      <c r="H595" s="199"/>
      <c r="I595" s="199"/>
      <c r="J595" s="199"/>
      <c r="K595" s="151">
        <f t="shared" si="195"/>
        <v>0</v>
      </c>
      <c r="L595" s="199"/>
      <c r="M595" s="199"/>
      <c r="N595" s="152" t="str">
        <f t="shared" si="208"/>
        <v/>
      </c>
      <c r="O595" s="150">
        <f t="shared" si="209"/>
        <v>0</v>
      </c>
      <c r="P595" s="151">
        <f t="shared" si="210"/>
        <v>0</v>
      </c>
      <c r="Q595" s="199"/>
      <c r="R595" s="199"/>
      <c r="S595" s="151">
        <f t="shared" si="211"/>
        <v>0</v>
      </c>
      <c r="T595" s="199"/>
      <c r="U595" s="199"/>
      <c r="V595" s="199"/>
      <c r="W595" s="151">
        <f t="shared" si="202"/>
        <v>0</v>
      </c>
      <c r="X595" s="199"/>
      <c r="Y595" s="199"/>
      <c r="Z595" s="152" t="str">
        <f t="shared" si="212"/>
        <v/>
      </c>
      <c r="AA595" s="150">
        <f t="shared" si="196"/>
        <v>0</v>
      </c>
      <c r="AB595" s="151">
        <f t="shared" si="197"/>
        <v>0</v>
      </c>
      <c r="AC595" s="199"/>
      <c r="AD595" s="199"/>
      <c r="AE595" s="151">
        <f t="shared" si="198"/>
        <v>0</v>
      </c>
      <c r="AF595" s="202"/>
      <c r="AG595" s="333"/>
      <c r="AH595" s="202"/>
      <c r="AI595" s="333"/>
      <c r="AJ595" s="202"/>
      <c r="AK595" s="333"/>
      <c r="AL595" s="151">
        <f t="shared" si="199"/>
        <v>0</v>
      </c>
      <c r="AM595" s="199"/>
      <c r="AN595" s="199"/>
      <c r="AO595" s="167">
        <f t="shared" si="203"/>
        <v>0</v>
      </c>
      <c r="AP595" s="167">
        <f t="shared" si="204"/>
        <v>0</v>
      </c>
      <c r="AQ595" s="152" t="str">
        <f t="shared" si="200"/>
        <v/>
      </c>
      <c r="AR595" s="207">
        <f t="shared" si="201"/>
        <v>0</v>
      </c>
      <c r="AS595" s="167">
        <f t="shared" si="213"/>
        <v>0</v>
      </c>
      <c r="AT595" s="167">
        <f>IFERROR((AR595/SUM('4_Структура пл.соб.'!$F$4:$F$6))*100,0)</f>
        <v>0</v>
      </c>
      <c r="AU595" s="207">
        <f>IFERROR(AF595+(SUM($AC595:$AD595)/100*($AE$14/$AB$14*100))/'4_Структура пл.соб.'!$B$7*'4_Структура пл.соб.'!$B$4,0)</f>
        <v>0</v>
      </c>
      <c r="AV595" s="167">
        <f>IFERROR(AU595/'5_Розрахунок тарифів'!$H$7,0)</f>
        <v>0</v>
      </c>
      <c r="AW595" s="167">
        <f>IFERROR((AU595/SUM('4_Структура пл.соб.'!$F$4:$F$6))*100,0)</f>
        <v>0</v>
      </c>
      <c r="AX595" s="207">
        <f>IFERROR(AH595+(SUM($AC595:$AD595)/100*($AE$14/$AB$14*100))/'4_Структура пл.соб.'!$B$7*'4_Структура пл.соб.'!$B$5,0)</f>
        <v>0</v>
      </c>
      <c r="AY595" s="167">
        <f>IFERROR(AX595/'5_Розрахунок тарифів'!$L$7,0)</f>
        <v>0</v>
      </c>
      <c r="AZ595" s="167">
        <f>IFERROR((AX595/SUM('4_Структура пл.соб.'!$F$4:$F$6))*100,0)</f>
        <v>0</v>
      </c>
      <c r="BA595" s="207">
        <f>IFERROR(AJ595+(SUM($AC595:$AD595)/100*($AE$14/$AB$14*100))/'4_Структура пл.соб.'!$B$7*'4_Структура пл.соб.'!$B$6,0)</f>
        <v>0</v>
      </c>
      <c r="BB595" s="167">
        <f>IFERROR(BA595/'5_Розрахунок тарифів'!$P$7,0)</f>
        <v>0</v>
      </c>
      <c r="BC595" s="167">
        <f>IFERROR((BA595/SUM('4_Структура пл.соб.'!$F$4:$F$6))*100,0)</f>
        <v>0</v>
      </c>
      <c r="BD595" s="167">
        <f t="shared" si="214"/>
        <v>0</v>
      </c>
      <c r="BE595" s="167">
        <f t="shared" si="215"/>
        <v>0</v>
      </c>
      <c r="BF595" s="203"/>
      <c r="BG595" s="203"/>
    </row>
    <row r="596" spans="1:59" s="118" customFormat="1" x14ac:dyDescent="0.25">
      <c r="A596" s="128" t="str">
        <f>IF(ISBLANK(B596),"",COUNTA($B$11:B596))</f>
        <v/>
      </c>
      <c r="B596" s="200"/>
      <c r="C596" s="150">
        <f t="shared" si="205"/>
        <v>0</v>
      </c>
      <c r="D596" s="151">
        <f t="shared" si="206"/>
        <v>0</v>
      </c>
      <c r="E596" s="199"/>
      <c r="F596" s="199"/>
      <c r="G596" s="151">
        <f t="shared" si="207"/>
        <v>0</v>
      </c>
      <c r="H596" s="199"/>
      <c r="I596" s="199"/>
      <c r="J596" s="199"/>
      <c r="K596" s="151">
        <f t="shared" si="195"/>
        <v>0</v>
      </c>
      <c r="L596" s="199"/>
      <c r="M596" s="199"/>
      <c r="N596" s="152" t="str">
        <f t="shared" si="208"/>
        <v/>
      </c>
      <c r="O596" s="150">
        <f t="shared" si="209"/>
        <v>0</v>
      </c>
      <c r="P596" s="151">
        <f t="shared" si="210"/>
        <v>0</v>
      </c>
      <c r="Q596" s="199"/>
      <c r="R596" s="199"/>
      <c r="S596" s="151">
        <f t="shared" si="211"/>
        <v>0</v>
      </c>
      <c r="T596" s="199"/>
      <c r="U596" s="199"/>
      <c r="V596" s="199"/>
      <c r="W596" s="151">
        <f t="shared" si="202"/>
        <v>0</v>
      </c>
      <c r="X596" s="199"/>
      <c r="Y596" s="199"/>
      <c r="Z596" s="152" t="str">
        <f t="shared" si="212"/>
        <v/>
      </c>
      <c r="AA596" s="150">
        <f t="shared" si="196"/>
        <v>0</v>
      </c>
      <c r="AB596" s="151">
        <f t="shared" si="197"/>
        <v>0</v>
      </c>
      <c r="AC596" s="199"/>
      <c r="AD596" s="199"/>
      <c r="AE596" s="151">
        <f>SUM(AF596:AJ596)</f>
        <v>0</v>
      </c>
      <c r="AF596" s="202"/>
      <c r="AG596" s="333"/>
      <c r="AH596" s="202"/>
      <c r="AI596" s="333"/>
      <c r="AJ596" s="202"/>
      <c r="AK596" s="333"/>
      <c r="AL596" s="151">
        <f t="shared" si="199"/>
        <v>0</v>
      </c>
      <c r="AM596" s="199"/>
      <c r="AN596" s="199"/>
      <c r="AO596" s="167">
        <f t="shared" si="203"/>
        <v>0</v>
      </c>
      <c r="AP596" s="167">
        <f t="shared" si="204"/>
        <v>0</v>
      </c>
      <c r="AQ596" s="152" t="str">
        <f t="shared" si="200"/>
        <v/>
      </c>
      <c r="AR596" s="207">
        <f t="shared" si="201"/>
        <v>0</v>
      </c>
      <c r="AS596" s="167">
        <f t="shared" si="213"/>
        <v>0</v>
      </c>
      <c r="AT596" s="167">
        <f>IFERROR((AR596/SUM('4_Структура пл.соб.'!$F$4:$F$6))*100,0)</f>
        <v>0</v>
      </c>
      <c r="AU596" s="207">
        <f>IFERROR(AF596+(SUM($AC596:$AD596)/100*($AE$14/$AB$14*100))/'4_Структура пл.соб.'!$B$7*'4_Структура пл.соб.'!$B$4,0)</f>
        <v>0</v>
      </c>
      <c r="AV596" s="167">
        <f>IFERROR(AU596/'5_Розрахунок тарифів'!$H$7,0)</f>
        <v>0</v>
      </c>
      <c r="AW596" s="167">
        <f>IFERROR((AU596/SUM('4_Структура пл.соб.'!$F$4:$F$6))*100,0)</f>
        <v>0</v>
      </c>
      <c r="AX596" s="207">
        <f>IFERROR(AH596+(SUM($AC596:$AD596)/100*($AE$14/$AB$14*100))/'4_Структура пл.соб.'!$B$7*'4_Структура пл.соб.'!$B$5,0)</f>
        <v>0</v>
      </c>
      <c r="AY596" s="167">
        <f>IFERROR(AX596/'5_Розрахунок тарифів'!$L$7,0)</f>
        <v>0</v>
      </c>
      <c r="AZ596" s="167">
        <f>IFERROR((AX596/SUM('4_Структура пл.соб.'!$F$4:$F$6))*100,0)</f>
        <v>0</v>
      </c>
      <c r="BA596" s="207">
        <f>IFERROR(AJ596+(SUM($AC596:$AD596)/100*($AE$14/$AB$14*100))/'4_Структура пл.соб.'!$B$7*'4_Структура пл.соб.'!$B$6,0)</f>
        <v>0</v>
      </c>
      <c r="BB596" s="167">
        <f>IFERROR(BA596/'5_Розрахунок тарифів'!$P$7,0)</f>
        <v>0</v>
      </c>
      <c r="BC596" s="167">
        <f>IFERROR((BA596/SUM('4_Структура пл.соб.'!$F$4:$F$6))*100,0)</f>
        <v>0</v>
      </c>
      <c r="BD596" s="167">
        <f t="shared" si="214"/>
        <v>0</v>
      </c>
      <c r="BE596" s="167">
        <f t="shared" si="215"/>
        <v>0</v>
      </c>
      <c r="BF596" s="203"/>
      <c r="BG596" s="203"/>
    </row>
    <row r="597" spans="1:59" s="118" customFormat="1" x14ac:dyDescent="0.25">
      <c r="A597" s="128" t="str">
        <f>IF(ISBLANK(B597),"",COUNTA($B$11:B597))</f>
        <v/>
      </c>
      <c r="B597" s="200"/>
      <c r="C597" s="150">
        <f t="shared" si="205"/>
        <v>0</v>
      </c>
      <c r="D597" s="151">
        <f t="shared" si="206"/>
        <v>0</v>
      </c>
      <c r="E597" s="199"/>
      <c r="F597" s="199"/>
      <c r="G597" s="151">
        <f t="shared" si="207"/>
        <v>0</v>
      </c>
      <c r="H597" s="199"/>
      <c r="I597" s="199"/>
      <c r="J597" s="199"/>
      <c r="K597" s="151">
        <f t="shared" ref="K597:K660" si="216">L597+M597</f>
        <v>0</v>
      </c>
      <c r="L597" s="199"/>
      <c r="M597" s="199"/>
      <c r="N597" s="152" t="str">
        <f t="shared" si="208"/>
        <v/>
      </c>
      <c r="O597" s="150">
        <f t="shared" si="209"/>
        <v>0</v>
      </c>
      <c r="P597" s="151">
        <f t="shared" si="210"/>
        <v>0</v>
      </c>
      <c r="Q597" s="199"/>
      <c r="R597" s="199"/>
      <c r="S597" s="151">
        <f t="shared" si="211"/>
        <v>0</v>
      </c>
      <c r="T597" s="199"/>
      <c r="U597" s="199"/>
      <c r="V597" s="199"/>
      <c r="W597" s="151">
        <f t="shared" si="202"/>
        <v>0</v>
      </c>
      <c r="X597" s="199"/>
      <c r="Y597" s="199"/>
      <c r="Z597" s="152" t="str">
        <f t="shared" si="212"/>
        <v/>
      </c>
      <c r="AA597" s="150">
        <f t="shared" ref="AA597:AA660" si="217">SUM(AB597:AD597)</f>
        <v>0</v>
      </c>
      <c r="AB597" s="151">
        <f t="shared" ref="AB597:AB660" si="218">AE597+AL597</f>
        <v>0</v>
      </c>
      <c r="AC597" s="199"/>
      <c r="AD597" s="199"/>
      <c r="AE597" s="151">
        <f t="shared" ref="AE597:AE660" si="219">SUM(AF597:AJ597)</f>
        <v>0</v>
      </c>
      <c r="AF597" s="202"/>
      <c r="AG597" s="333"/>
      <c r="AH597" s="202"/>
      <c r="AI597" s="333"/>
      <c r="AJ597" s="202"/>
      <c r="AK597" s="333"/>
      <c r="AL597" s="151">
        <f t="shared" ref="AL597:AL660" si="220">AM597+AN597</f>
        <v>0</v>
      </c>
      <c r="AM597" s="199"/>
      <c r="AN597" s="199"/>
      <c r="AO597" s="167">
        <f t="shared" si="203"/>
        <v>0</v>
      </c>
      <c r="AP597" s="167">
        <f t="shared" si="204"/>
        <v>0</v>
      </c>
      <c r="AQ597" s="152" t="str">
        <f t="shared" si="200"/>
        <v/>
      </c>
      <c r="AR597" s="207">
        <f t="shared" si="201"/>
        <v>0</v>
      </c>
      <c r="AS597" s="167">
        <f t="shared" si="213"/>
        <v>0</v>
      </c>
      <c r="AT597" s="167">
        <f>IFERROR((AR597/SUM('4_Структура пл.соб.'!$F$4:$F$6))*100,0)</f>
        <v>0</v>
      </c>
      <c r="AU597" s="207">
        <f>IFERROR(AF597+(SUM($AC597:$AD597)/100*($AE$14/$AB$14*100))/'4_Структура пл.соб.'!$B$7*'4_Структура пл.соб.'!$B$4,0)</f>
        <v>0</v>
      </c>
      <c r="AV597" s="167">
        <f>IFERROR(AU597/'5_Розрахунок тарифів'!$H$7,0)</f>
        <v>0</v>
      </c>
      <c r="AW597" s="167">
        <f>IFERROR((AU597/SUM('4_Структура пл.соб.'!$F$4:$F$6))*100,0)</f>
        <v>0</v>
      </c>
      <c r="AX597" s="207">
        <f>IFERROR(AH597+(SUM($AC597:$AD597)/100*($AE$14/$AB$14*100))/'4_Структура пл.соб.'!$B$7*'4_Структура пл.соб.'!$B$5,0)</f>
        <v>0</v>
      </c>
      <c r="AY597" s="167">
        <f>IFERROR(AX597/'5_Розрахунок тарифів'!$L$7,0)</f>
        <v>0</v>
      </c>
      <c r="AZ597" s="167">
        <f>IFERROR((AX597/SUM('4_Структура пл.соб.'!$F$4:$F$6))*100,0)</f>
        <v>0</v>
      </c>
      <c r="BA597" s="207">
        <f>IFERROR(AJ597+(SUM($AC597:$AD597)/100*($AE$14/$AB$14*100))/'4_Структура пл.соб.'!$B$7*'4_Структура пл.соб.'!$B$6,0)</f>
        <v>0</v>
      </c>
      <c r="BB597" s="167">
        <f>IFERROR(BA597/'5_Розрахунок тарифів'!$P$7,0)</f>
        <v>0</v>
      </c>
      <c r="BC597" s="167">
        <f>IFERROR((BA597/SUM('4_Структура пл.соб.'!$F$4:$F$6))*100,0)</f>
        <v>0</v>
      </c>
      <c r="BD597" s="167">
        <f t="shared" si="214"/>
        <v>0</v>
      </c>
      <c r="BE597" s="167">
        <f t="shared" si="215"/>
        <v>0</v>
      </c>
      <c r="BF597" s="203"/>
      <c r="BG597" s="203"/>
    </row>
    <row r="598" spans="1:59" s="118" customFormat="1" x14ac:dyDescent="0.25">
      <c r="A598" s="128" t="str">
        <f>IF(ISBLANK(B598),"",COUNTA($B$11:B598))</f>
        <v/>
      </c>
      <c r="B598" s="200"/>
      <c r="C598" s="150">
        <f t="shared" si="205"/>
        <v>0</v>
      </c>
      <c r="D598" s="151">
        <f t="shared" si="206"/>
        <v>0</v>
      </c>
      <c r="E598" s="199"/>
      <c r="F598" s="199"/>
      <c r="G598" s="151">
        <f t="shared" si="207"/>
        <v>0</v>
      </c>
      <c r="H598" s="199"/>
      <c r="I598" s="199"/>
      <c r="J598" s="199"/>
      <c r="K598" s="151">
        <f t="shared" si="216"/>
        <v>0</v>
      </c>
      <c r="L598" s="199"/>
      <c r="M598" s="199"/>
      <c r="N598" s="152" t="str">
        <f t="shared" si="208"/>
        <v/>
      </c>
      <c r="O598" s="150">
        <f t="shared" si="209"/>
        <v>0</v>
      </c>
      <c r="P598" s="151">
        <f t="shared" si="210"/>
        <v>0</v>
      </c>
      <c r="Q598" s="199"/>
      <c r="R598" s="199"/>
      <c r="S598" s="151">
        <f t="shared" si="211"/>
        <v>0</v>
      </c>
      <c r="T598" s="199"/>
      <c r="U598" s="199"/>
      <c r="V598" s="199"/>
      <c r="W598" s="151">
        <f t="shared" si="202"/>
        <v>0</v>
      </c>
      <c r="X598" s="199"/>
      <c r="Y598" s="199"/>
      <c r="Z598" s="152" t="str">
        <f t="shared" si="212"/>
        <v/>
      </c>
      <c r="AA598" s="150">
        <f t="shared" si="217"/>
        <v>0</v>
      </c>
      <c r="AB598" s="151">
        <f t="shared" si="218"/>
        <v>0</v>
      </c>
      <c r="AC598" s="199"/>
      <c r="AD598" s="199"/>
      <c r="AE598" s="151">
        <f t="shared" si="219"/>
        <v>0</v>
      </c>
      <c r="AF598" s="202"/>
      <c r="AG598" s="333"/>
      <c r="AH598" s="202"/>
      <c r="AI598" s="333"/>
      <c r="AJ598" s="202"/>
      <c r="AK598" s="333"/>
      <c r="AL598" s="151">
        <f t="shared" si="220"/>
        <v>0</v>
      </c>
      <c r="AM598" s="199"/>
      <c r="AN598" s="199"/>
      <c r="AO598" s="167">
        <f t="shared" si="203"/>
        <v>0</v>
      </c>
      <c r="AP598" s="167">
        <f t="shared" si="204"/>
        <v>0</v>
      </c>
      <c r="AQ598" s="152" t="str">
        <f t="shared" si="200"/>
        <v/>
      </c>
      <c r="AR598" s="207">
        <f t="shared" si="201"/>
        <v>0</v>
      </c>
      <c r="AS598" s="167">
        <f t="shared" si="213"/>
        <v>0</v>
      </c>
      <c r="AT598" s="167">
        <f>IFERROR((AR598/SUM('4_Структура пл.соб.'!$F$4:$F$6))*100,0)</f>
        <v>0</v>
      </c>
      <c r="AU598" s="207">
        <f>IFERROR(AF598+(SUM($AC598:$AD598)/100*($AE$14/$AB$14*100))/'4_Структура пл.соб.'!$B$7*'4_Структура пл.соб.'!$B$4,0)</f>
        <v>0</v>
      </c>
      <c r="AV598" s="167">
        <f>IFERROR(AU598/'5_Розрахунок тарифів'!$H$7,0)</f>
        <v>0</v>
      </c>
      <c r="AW598" s="167">
        <f>IFERROR((AU598/SUM('4_Структура пл.соб.'!$F$4:$F$6))*100,0)</f>
        <v>0</v>
      </c>
      <c r="AX598" s="207">
        <f>IFERROR(AH598+(SUM($AC598:$AD598)/100*($AE$14/$AB$14*100))/'4_Структура пл.соб.'!$B$7*'4_Структура пл.соб.'!$B$5,0)</f>
        <v>0</v>
      </c>
      <c r="AY598" s="167">
        <f>IFERROR(AX598/'5_Розрахунок тарифів'!$L$7,0)</f>
        <v>0</v>
      </c>
      <c r="AZ598" s="167">
        <f>IFERROR((AX598/SUM('4_Структура пл.соб.'!$F$4:$F$6))*100,0)</f>
        <v>0</v>
      </c>
      <c r="BA598" s="207">
        <f>IFERROR(AJ598+(SUM($AC598:$AD598)/100*($AE$14/$AB$14*100))/'4_Структура пл.соб.'!$B$7*'4_Структура пл.соб.'!$B$6,0)</f>
        <v>0</v>
      </c>
      <c r="BB598" s="167">
        <f>IFERROR(BA598/'5_Розрахунок тарифів'!$P$7,0)</f>
        <v>0</v>
      </c>
      <c r="BC598" s="167">
        <f>IFERROR((BA598/SUM('4_Структура пл.соб.'!$F$4:$F$6))*100,0)</f>
        <v>0</v>
      </c>
      <c r="BD598" s="167">
        <f t="shared" si="214"/>
        <v>0</v>
      </c>
      <c r="BE598" s="167">
        <f t="shared" si="215"/>
        <v>0</v>
      </c>
      <c r="BF598" s="203"/>
      <c r="BG598" s="203"/>
    </row>
    <row r="599" spans="1:59" s="118" customFormat="1" x14ac:dyDescent="0.25">
      <c r="A599" s="128" t="str">
        <f>IF(ISBLANK(B599),"",COUNTA($B$11:B599))</f>
        <v/>
      </c>
      <c r="B599" s="200"/>
      <c r="C599" s="150">
        <f t="shared" si="205"/>
        <v>0</v>
      </c>
      <c r="D599" s="151">
        <f t="shared" si="206"/>
        <v>0</v>
      </c>
      <c r="E599" s="199"/>
      <c r="F599" s="199"/>
      <c r="G599" s="151">
        <f t="shared" si="207"/>
        <v>0</v>
      </c>
      <c r="H599" s="199"/>
      <c r="I599" s="199"/>
      <c r="J599" s="199"/>
      <c r="K599" s="151">
        <f t="shared" si="216"/>
        <v>0</v>
      </c>
      <c r="L599" s="199"/>
      <c r="M599" s="199"/>
      <c r="N599" s="152" t="str">
        <f t="shared" si="208"/>
        <v/>
      </c>
      <c r="O599" s="150">
        <f t="shared" si="209"/>
        <v>0</v>
      </c>
      <c r="P599" s="151">
        <f t="shared" si="210"/>
        <v>0</v>
      </c>
      <c r="Q599" s="199"/>
      <c r="R599" s="199"/>
      <c r="S599" s="151">
        <f t="shared" si="211"/>
        <v>0</v>
      </c>
      <c r="T599" s="199"/>
      <c r="U599" s="199"/>
      <c r="V599" s="199"/>
      <c r="W599" s="151">
        <f t="shared" si="202"/>
        <v>0</v>
      </c>
      <c r="X599" s="199"/>
      <c r="Y599" s="199"/>
      <c r="Z599" s="152" t="str">
        <f t="shared" si="212"/>
        <v/>
      </c>
      <c r="AA599" s="150">
        <f t="shared" si="217"/>
        <v>0</v>
      </c>
      <c r="AB599" s="151">
        <f t="shared" si="218"/>
        <v>0</v>
      </c>
      <c r="AC599" s="199"/>
      <c r="AD599" s="199"/>
      <c r="AE599" s="151">
        <f t="shared" si="219"/>
        <v>0</v>
      </c>
      <c r="AF599" s="202"/>
      <c r="AG599" s="333"/>
      <c r="AH599" s="202"/>
      <c r="AI599" s="333"/>
      <c r="AJ599" s="202"/>
      <c r="AK599" s="333"/>
      <c r="AL599" s="151">
        <f t="shared" si="220"/>
        <v>0</v>
      </c>
      <c r="AM599" s="199"/>
      <c r="AN599" s="199"/>
      <c r="AO599" s="167">
        <f t="shared" si="203"/>
        <v>0</v>
      </c>
      <c r="AP599" s="167">
        <f t="shared" si="204"/>
        <v>0</v>
      </c>
      <c r="AQ599" s="152" t="str">
        <f t="shared" si="200"/>
        <v/>
      </c>
      <c r="AR599" s="207">
        <f t="shared" si="201"/>
        <v>0</v>
      </c>
      <c r="AS599" s="167">
        <f t="shared" si="213"/>
        <v>0</v>
      </c>
      <c r="AT599" s="167">
        <f>IFERROR((AR599/SUM('4_Структура пл.соб.'!$F$4:$F$6))*100,0)</f>
        <v>0</v>
      </c>
      <c r="AU599" s="207">
        <f>IFERROR(AF599+(SUM($AC599:$AD599)/100*($AE$14/$AB$14*100))/'4_Структура пл.соб.'!$B$7*'4_Структура пл.соб.'!$B$4,0)</f>
        <v>0</v>
      </c>
      <c r="AV599" s="167">
        <f>IFERROR(AU599/'5_Розрахунок тарифів'!$H$7,0)</f>
        <v>0</v>
      </c>
      <c r="AW599" s="167">
        <f>IFERROR((AU599/SUM('4_Структура пл.соб.'!$F$4:$F$6))*100,0)</f>
        <v>0</v>
      </c>
      <c r="AX599" s="207">
        <f>IFERROR(AH599+(SUM($AC599:$AD599)/100*($AE$14/$AB$14*100))/'4_Структура пл.соб.'!$B$7*'4_Структура пл.соб.'!$B$5,0)</f>
        <v>0</v>
      </c>
      <c r="AY599" s="167">
        <f>IFERROR(AX599/'5_Розрахунок тарифів'!$L$7,0)</f>
        <v>0</v>
      </c>
      <c r="AZ599" s="167">
        <f>IFERROR((AX599/SUM('4_Структура пл.соб.'!$F$4:$F$6))*100,0)</f>
        <v>0</v>
      </c>
      <c r="BA599" s="207">
        <f>IFERROR(AJ599+(SUM($AC599:$AD599)/100*($AE$14/$AB$14*100))/'4_Структура пл.соб.'!$B$7*'4_Структура пл.соб.'!$B$6,0)</f>
        <v>0</v>
      </c>
      <c r="BB599" s="167">
        <f>IFERROR(BA599/'5_Розрахунок тарифів'!$P$7,0)</f>
        <v>0</v>
      </c>
      <c r="BC599" s="167">
        <f>IFERROR((BA599/SUM('4_Структура пл.соб.'!$F$4:$F$6))*100,0)</f>
        <v>0</v>
      </c>
      <c r="BD599" s="167">
        <f t="shared" si="214"/>
        <v>0</v>
      </c>
      <c r="BE599" s="167">
        <f t="shared" si="215"/>
        <v>0</v>
      </c>
      <c r="BF599" s="203"/>
      <c r="BG599" s="203"/>
    </row>
    <row r="600" spans="1:59" s="118" customFormat="1" x14ac:dyDescent="0.25">
      <c r="A600" s="128" t="str">
        <f>IF(ISBLANK(B600),"",COUNTA($B$11:B600))</f>
        <v/>
      </c>
      <c r="B600" s="200"/>
      <c r="C600" s="150">
        <f t="shared" si="205"/>
        <v>0</v>
      </c>
      <c r="D600" s="151">
        <f t="shared" si="206"/>
        <v>0</v>
      </c>
      <c r="E600" s="199"/>
      <c r="F600" s="199"/>
      <c r="G600" s="151">
        <f t="shared" si="207"/>
        <v>0</v>
      </c>
      <c r="H600" s="199"/>
      <c r="I600" s="199"/>
      <c r="J600" s="199"/>
      <c r="K600" s="151">
        <f t="shared" si="216"/>
        <v>0</v>
      </c>
      <c r="L600" s="199"/>
      <c r="M600" s="199"/>
      <c r="N600" s="152" t="str">
        <f t="shared" si="208"/>
        <v/>
      </c>
      <c r="O600" s="150">
        <f t="shared" si="209"/>
        <v>0</v>
      </c>
      <c r="P600" s="151">
        <f t="shared" si="210"/>
        <v>0</v>
      </c>
      <c r="Q600" s="199"/>
      <c r="R600" s="199"/>
      <c r="S600" s="151">
        <f t="shared" si="211"/>
        <v>0</v>
      </c>
      <c r="T600" s="199"/>
      <c r="U600" s="199"/>
      <c r="V600" s="199"/>
      <c r="W600" s="151">
        <f t="shared" si="202"/>
        <v>0</v>
      </c>
      <c r="X600" s="199"/>
      <c r="Y600" s="199"/>
      <c r="Z600" s="152" t="str">
        <f t="shared" si="212"/>
        <v/>
      </c>
      <c r="AA600" s="150">
        <f t="shared" si="217"/>
        <v>0</v>
      </c>
      <c r="AB600" s="151">
        <f t="shared" si="218"/>
        <v>0</v>
      </c>
      <c r="AC600" s="199"/>
      <c r="AD600" s="199"/>
      <c r="AE600" s="151">
        <f t="shared" si="219"/>
        <v>0</v>
      </c>
      <c r="AF600" s="202"/>
      <c r="AG600" s="333"/>
      <c r="AH600" s="202"/>
      <c r="AI600" s="333"/>
      <c r="AJ600" s="202"/>
      <c r="AK600" s="333"/>
      <c r="AL600" s="151">
        <f t="shared" si="220"/>
        <v>0</v>
      </c>
      <c r="AM600" s="199"/>
      <c r="AN600" s="199"/>
      <c r="AO600" s="167">
        <f t="shared" si="203"/>
        <v>0</v>
      </c>
      <c r="AP600" s="167">
        <f t="shared" si="204"/>
        <v>0</v>
      </c>
      <c r="AQ600" s="152" t="str">
        <f t="shared" si="200"/>
        <v/>
      </c>
      <c r="AR600" s="207">
        <f t="shared" si="201"/>
        <v>0</v>
      </c>
      <c r="AS600" s="167">
        <f t="shared" si="213"/>
        <v>0</v>
      </c>
      <c r="AT600" s="167">
        <f>IFERROR((AR600/SUM('4_Структура пл.соб.'!$F$4:$F$6))*100,0)</f>
        <v>0</v>
      </c>
      <c r="AU600" s="207">
        <f>IFERROR(AF600+(SUM($AC600:$AD600)/100*($AE$14/$AB$14*100))/'4_Структура пл.соб.'!$B$7*'4_Структура пл.соб.'!$B$4,0)</f>
        <v>0</v>
      </c>
      <c r="AV600" s="167">
        <f>IFERROR(AU600/'5_Розрахунок тарифів'!$H$7,0)</f>
        <v>0</v>
      </c>
      <c r="AW600" s="167">
        <f>IFERROR((AU600/SUM('4_Структура пл.соб.'!$F$4:$F$6))*100,0)</f>
        <v>0</v>
      </c>
      <c r="AX600" s="207">
        <f>IFERROR(AH600+(SUM($AC600:$AD600)/100*($AE$14/$AB$14*100))/'4_Структура пл.соб.'!$B$7*'4_Структура пл.соб.'!$B$5,0)</f>
        <v>0</v>
      </c>
      <c r="AY600" s="167">
        <f>IFERROR(AX600/'5_Розрахунок тарифів'!$L$7,0)</f>
        <v>0</v>
      </c>
      <c r="AZ600" s="167">
        <f>IFERROR((AX600/SUM('4_Структура пл.соб.'!$F$4:$F$6))*100,0)</f>
        <v>0</v>
      </c>
      <c r="BA600" s="207">
        <f>IFERROR(AJ600+(SUM($AC600:$AD600)/100*($AE$14/$AB$14*100))/'4_Структура пл.соб.'!$B$7*'4_Структура пл.соб.'!$B$6,0)</f>
        <v>0</v>
      </c>
      <c r="BB600" s="167">
        <f>IFERROR(BA600/'5_Розрахунок тарифів'!$P$7,0)</f>
        <v>0</v>
      </c>
      <c r="BC600" s="167">
        <f>IFERROR((BA600/SUM('4_Структура пл.соб.'!$F$4:$F$6))*100,0)</f>
        <v>0</v>
      </c>
      <c r="BD600" s="167">
        <f t="shared" si="214"/>
        <v>0</v>
      </c>
      <c r="BE600" s="167">
        <f t="shared" si="215"/>
        <v>0</v>
      </c>
      <c r="BF600" s="203"/>
      <c r="BG600" s="203"/>
    </row>
    <row r="601" spans="1:59" s="118" customFormat="1" x14ac:dyDescent="0.25">
      <c r="A601" s="128" t="str">
        <f>IF(ISBLANK(B601),"",COUNTA($B$11:B601))</f>
        <v/>
      </c>
      <c r="B601" s="200"/>
      <c r="C601" s="150">
        <f t="shared" si="205"/>
        <v>0</v>
      </c>
      <c r="D601" s="151">
        <f t="shared" si="206"/>
        <v>0</v>
      </c>
      <c r="E601" s="199"/>
      <c r="F601" s="199"/>
      <c r="G601" s="151">
        <f t="shared" si="207"/>
        <v>0</v>
      </c>
      <c r="H601" s="199"/>
      <c r="I601" s="199"/>
      <c r="J601" s="199"/>
      <c r="K601" s="151">
        <f t="shared" si="216"/>
        <v>0</v>
      </c>
      <c r="L601" s="199"/>
      <c r="M601" s="199"/>
      <c r="N601" s="152" t="str">
        <f t="shared" si="208"/>
        <v/>
      </c>
      <c r="O601" s="150">
        <f t="shared" si="209"/>
        <v>0</v>
      </c>
      <c r="P601" s="151">
        <f t="shared" si="210"/>
        <v>0</v>
      </c>
      <c r="Q601" s="199"/>
      <c r="R601" s="199"/>
      <c r="S601" s="151">
        <f t="shared" si="211"/>
        <v>0</v>
      </c>
      <c r="T601" s="199"/>
      <c r="U601" s="199"/>
      <c r="V601" s="199"/>
      <c r="W601" s="151">
        <f t="shared" si="202"/>
        <v>0</v>
      </c>
      <c r="X601" s="199"/>
      <c r="Y601" s="199"/>
      <c r="Z601" s="152" t="str">
        <f t="shared" si="212"/>
        <v/>
      </c>
      <c r="AA601" s="150">
        <f t="shared" si="217"/>
        <v>0</v>
      </c>
      <c r="AB601" s="151">
        <f t="shared" si="218"/>
        <v>0</v>
      </c>
      <c r="AC601" s="199"/>
      <c r="AD601" s="199"/>
      <c r="AE601" s="151">
        <f t="shared" si="219"/>
        <v>0</v>
      </c>
      <c r="AF601" s="202"/>
      <c r="AG601" s="333"/>
      <c r="AH601" s="202"/>
      <c r="AI601" s="333"/>
      <c r="AJ601" s="202"/>
      <c r="AK601" s="333"/>
      <c r="AL601" s="151">
        <f t="shared" si="220"/>
        <v>0</v>
      </c>
      <c r="AM601" s="199"/>
      <c r="AN601" s="199"/>
      <c r="AO601" s="167">
        <f t="shared" si="203"/>
        <v>0</v>
      </c>
      <c r="AP601" s="167">
        <f t="shared" si="204"/>
        <v>0</v>
      </c>
      <c r="AQ601" s="152" t="str">
        <f t="shared" si="200"/>
        <v/>
      </c>
      <c r="AR601" s="207">
        <f t="shared" si="201"/>
        <v>0</v>
      </c>
      <c r="AS601" s="167">
        <f t="shared" si="213"/>
        <v>0</v>
      </c>
      <c r="AT601" s="167">
        <f>IFERROR((AR601/SUM('4_Структура пл.соб.'!$F$4:$F$6))*100,0)</f>
        <v>0</v>
      </c>
      <c r="AU601" s="207">
        <f>IFERROR(AF601+(SUM($AC601:$AD601)/100*($AE$14/$AB$14*100))/'4_Структура пл.соб.'!$B$7*'4_Структура пл.соб.'!$B$4,0)</f>
        <v>0</v>
      </c>
      <c r="AV601" s="167">
        <f>IFERROR(AU601/'5_Розрахунок тарифів'!$H$7,0)</f>
        <v>0</v>
      </c>
      <c r="AW601" s="167">
        <f>IFERROR((AU601/SUM('4_Структура пл.соб.'!$F$4:$F$6))*100,0)</f>
        <v>0</v>
      </c>
      <c r="AX601" s="207">
        <f>IFERROR(AH601+(SUM($AC601:$AD601)/100*($AE$14/$AB$14*100))/'4_Структура пл.соб.'!$B$7*'4_Структура пл.соб.'!$B$5,0)</f>
        <v>0</v>
      </c>
      <c r="AY601" s="167">
        <f>IFERROR(AX601/'5_Розрахунок тарифів'!$L$7,0)</f>
        <v>0</v>
      </c>
      <c r="AZ601" s="167">
        <f>IFERROR((AX601/SUM('4_Структура пл.соб.'!$F$4:$F$6))*100,0)</f>
        <v>0</v>
      </c>
      <c r="BA601" s="207">
        <f>IFERROR(AJ601+(SUM($AC601:$AD601)/100*($AE$14/$AB$14*100))/'4_Структура пл.соб.'!$B$7*'4_Структура пл.соб.'!$B$6,0)</f>
        <v>0</v>
      </c>
      <c r="BB601" s="167">
        <f>IFERROR(BA601/'5_Розрахунок тарифів'!$P$7,0)</f>
        <v>0</v>
      </c>
      <c r="BC601" s="167">
        <f>IFERROR((BA601/SUM('4_Структура пл.соб.'!$F$4:$F$6))*100,0)</f>
        <v>0</v>
      </c>
      <c r="BD601" s="167">
        <f t="shared" si="214"/>
        <v>0</v>
      </c>
      <c r="BE601" s="167">
        <f t="shared" si="215"/>
        <v>0</v>
      </c>
      <c r="BF601" s="203"/>
      <c r="BG601" s="203"/>
    </row>
    <row r="602" spans="1:59" s="118" customFormat="1" x14ac:dyDescent="0.25">
      <c r="A602" s="128" t="str">
        <f>IF(ISBLANK(B602),"",COUNTA($B$11:B602))</f>
        <v/>
      </c>
      <c r="B602" s="200"/>
      <c r="C602" s="150">
        <f t="shared" si="205"/>
        <v>0</v>
      </c>
      <c r="D602" s="151">
        <f t="shared" si="206"/>
        <v>0</v>
      </c>
      <c r="E602" s="199"/>
      <c r="F602" s="199"/>
      <c r="G602" s="151">
        <f t="shared" si="207"/>
        <v>0</v>
      </c>
      <c r="H602" s="199"/>
      <c r="I602" s="199"/>
      <c r="J602" s="199"/>
      <c r="K602" s="151">
        <f t="shared" si="216"/>
        <v>0</v>
      </c>
      <c r="L602" s="199"/>
      <c r="M602" s="199"/>
      <c r="N602" s="152" t="str">
        <f t="shared" si="208"/>
        <v/>
      </c>
      <c r="O602" s="150">
        <f t="shared" si="209"/>
        <v>0</v>
      </c>
      <c r="P602" s="151">
        <f t="shared" si="210"/>
        <v>0</v>
      </c>
      <c r="Q602" s="199"/>
      <c r="R602" s="199"/>
      <c r="S602" s="151">
        <f t="shared" si="211"/>
        <v>0</v>
      </c>
      <c r="T602" s="199"/>
      <c r="U602" s="199"/>
      <c r="V602" s="199"/>
      <c r="W602" s="151">
        <f t="shared" si="202"/>
        <v>0</v>
      </c>
      <c r="X602" s="199"/>
      <c r="Y602" s="199"/>
      <c r="Z602" s="152" t="str">
        <f t="shared" si="212"/>
        <v/>
      </c>
      <c r="AA602" s="150">
        <f t="shared" si="217"/>
        <v>0</v>
      </c>
      <c r="AB602" s="151">
        <f t="shared" si="218"/>
        <v>0</v>
      </c>
      <c r="AC602" s="199"/>
      <c r="AD602" s="199"/>
      <c r="AE602" s="151">
        <f t="shared" si="219"/>
        <v>0</v>
      </c>
      <c r="AF602" s="202"/>
      <c r="AG602" s="333"/>
      <c r="AH602" s="202"/>
      <c r="AI602" s="333"/>
      <c r="AJ602" s="202"/>
      <c r="AK602" s="333"/>
      <c r="AL602" s="151">
        <f t="shared" si="220"/>
        <v>0</v>
      </c>
      <c r="AM602" s="199"/>
      <c r="AN602" s="199"/>
      <c r="AO602" s="167">
        <f t="shared" si="203"/>
        <v>0</v>
      </c>
      <c r="AP602" s="167">
        <f t="shared" si="204"/>
        <v>0</v>
      </c>
      <c r="AQ602" s="152" t="str">
        <f t="shared" si="200"/>
        <v/>
      </c>
      <c r="AR602" s="207">
        <f t="shared" si="201"/>
        <v>0</v>
      </c>
      <c r="AS602" s="167">
        <f t="shared" si="213"/>
        <v>0</v>
      </c>
      <c r="AT602" s="167">
        <f>IFERROR((AR602/SUM('4_Структура пл.соб.'!$F$4:$F$6))*100,0)</f>
        <v>0</v>
      </c>
      <c r="AU602" s="207">
        <f>IFERROR(AF602+(SUM($AC602:$AD602)/100*($AE$14/$AB$14*100))/'4_Структура пл.соб.'!$B$7*'4_Структура пл.соб.'!$B$4,0)</f>
        <v>0</v>
      </c>
      <c r="AV602" s="167">
        <f>IFERROR(AU602/'5_Розрахунок тарифів'!$H$7,0)</f>
        <v>0</v>
      </c>
      <c r="AW602" s="167">
        <f>IFERROR((AU602/SUM('4_Структура пл.соб.'!$F$4:$F$6))*100,0)</f>
        <v>0</v>
      </c>
      <c r="AX602" s="207">
        <f>IFERROR(AH602+(SUM($AC602:$AD602)/100*($AE$14/$AB$14*100))/'4_Структура пл.соб.'!$B$7*'4_Структура пл.соб.'!$B$5,0)</f>
        <v>0</v>
      </c>
      <c r="AY602" s="167">
        <f>IFERROR(AX602/'5_Розрахунок тарифів'!$L$7,0)</f>
        <v>0</v>
      </c>
      <c r="AZ602" s="167">
        <f>IFERROR((AX602/SUM('4_Структура пл.соб.'!$F$4:$F$6))*100,0)</f>
        <v>0</v>
      </c>
      <c r="BA602" s="207">
        <f>IFERROR(AJ602+(SUM($AC602:$AD602)/100*($AE$14/$AB$14*100))/'4_Структура пл.соб.'!$B$7*'4_Структура пл.соб.'!$B$6,0)</f>
        <v>0</v>
      </c>
      <c r="BB602" s="167">
        <f>IFERROR(BA602/'5_Розрахунок тарифів'!$P$7,0)</f>
        <v>0</v>
      </c>
      <c r="BC602" s="167">
        <f>IFERROR((BA602/SUM('4_Структура пл.соб.'!$F$4:$F$6))*100,0)</f>
        <v>0</v>
      </c>
      <c r="BD602" s="167">
        <f t="shared" si="214"/>
        <v>0</v>
      </c>
      <c r="BE602" s="167">
        <f t="shared" si="215"/>
        <v>0</v>
      </c>
      <c r="BF602" s="203"/>
      <c r="BG602" s="203"/>
    </row>
    <row r="603" spans="1:59" s="118" customFormat="1" x14ac:dyDescent="0.25">
      <c r="A603" s="128" t="str">
        <f>IF(ISBLANK(B603),"",COUNTA($B$11:B603))</f>
        <v/>
      </c>
      <c r="B603" s="200"/>
      <c r="C603" s="150">
        <f t="shared" si="205"/>
        <v>0</v>
      </c>
      <c r="D603" s="151">
        <f t="shared" si="206"/>
        <v>0</v>
      </c>
      <c r="E603" s="199"/>
      <c r="F603" s="199"/>
      <c r="G603" s="151">
        <f t="shared" si="207"/>
        <v>0</v>
      </c>
      <c r="H603" s="199"/>
      <c r="I603" s="199"/>
      <c r="J603" s="199"/>
      <c r="K603" s="151">
        <f t="shared" si="216"/>
        <v>0</v>
      </c>
      <c r="L603" s="199"/>
      <c r="M603" s="199"/>
      <c r="N603" s="152" t="str">
        <f t="shared" si="208"/>
        <v/>
      </c>
      <c r="O603" s="150">
        <f t="shared" si="209"/>
        <v>0</v>
      </c>
      <c r="P603" s="151">
        <f t="shared" si="210"/>
        <v>0</v>
      </c>
      <c r="Q603" s="199"/>
      <c r="R603" s="199"/>
      <c r="S603" s="151">
        <f t="shared" si="211"/>
        <v>0</v>
      </c>
      <c r="T603" s="199"/>
      <c r="U603" s="199"/>
      <c r="V603" s="199"/>
      <c r="W603" s="151">
        <f t="shared" si="202"/>
        <v>0</v>
      </c>
      <c r="X603" s="199"/>
      <c r="Y603" s="199"/>
      <c r="Z603" s="152" t="str">
        <f t="shared" si="212"/>
        <v/>
      </c>
      <c r="AA603" s="150">
        <f t="shared" si="217"/>
        <v>0</v>
      </c>
      <c r="AB603" s="151">
        <f t="shared" si="218"/>
        <v>0</v>
      </c>
      <c r="AC603" s="199"/>
      <c r="AD603" s="199"/>
      <c r="AE603" s="151">
        <f t="shared" si="219"/>
        <v>0</v>
      </c>
      <c r="AF603" s="202"/>
      <c r="AG603" s="333"/>
      <c r="AH603" s="202"/>
      <c r="AI603" s="333"/>
      <c r="AJ603" s="202"/>
      <c r="AK603" s="333"/>
      <c r="AL603" s="151">
        <f t="shared" si="220"/>
        <v>0</v>
      </c>
      <c r="AM603" s="199"/>
      <c r="AN603" s="199"/>
      <c r="AO603" s="167">
        <f t="shared" si="203"/>
        <v>0</v>
      </c>
      <c r="AP603" s="167">
        <f t="shared" si="204"/>
        <v>0</v>
      </c>
      <c r="AQ603" s="152" t="str">
        <f t="shared" si="200"/>
        <v/>
      </c>
      <c r="AR603" s="207">
        <f t="shared" si="201"/>
        <v>0</v>
      </c>
      <c r="AS603" s="167">
        <f t="shared" si="213"/>
        <v>0</v>
      </c>
      <c r="AT603" s="167">
        <f>IFERROR((AR603/SUM('4_Структура пл.соб.'!$F$4:$F$6))*100,0)</f>
        <v>0</v>
      </c>
      <c r="AU603" s="207">
        <f>IFERROR(AF603+(SUM($AC603:$AD603)/100*($AE$14/$AB$14*100))/'4_Структура пл.соб.'!$B$7*'4_Структура пл.соб.'!$B$4,0)</f>
        <v>0</v>
      </c>
      <c r="AV603" s="167">
        <f>IFERROR(AU603/'5_Розрахунок тарифів'!$H$7,0)</f>
        <v>0</v>
      </c>
      <c r="AW603" s="167">
        <f>IFERROR((AU603/SUM('4_Структура пл.соб.'!$F$4:$F$6))*100,0)</f>
        <v>0</v>
      </c>
      <c r="AX603" s="207">
        <f>IFERROR(AH603+(SUM($AC603:$AD603)/100*($AE$14/$AB$14*100))/'4_Структура пл.соб.'!$B$7*'4_Структура пл.соб.'!$B$5,0)</f>
        <v>0</v>
      </c>
      <c r="AY603" s="167">
        <f>IFERROR(AX603/'5_Розрахунок тарифів'!$L$7,0)</f>
        <v>0</v>
      </c>
      <c r="AZ603" s="167">
        <f>IFERROR((AX603/SUM('4_Структура пл.соб.'!$F$4:$F$6))*100,0)</f>
        <v>0</v>
      </c>
      <c r="BA603" s="207">
        <f>IFERROR(AJ603+(SUM($AC603:$AD603)/100*($AE$14/$AB$14*100))/'4_Структура пл.соб.'!$B$7*'4_Структура пл.соб.'!$B$6,0)</f>
        <v>0</v>
      </c>
      <c r="BB603" s="167">
        <f>IFERROR(BA603/'5_Розрахунок тарифів'!$P$7,0)</f>
        <v>0</v>
      </c>
      <c r="BC603" s="167">
        <f>IFERROR((BA603/SUM('4_Структура пл.соб.'!$F$4:$F$6))*100,0)</f>
        <v>0</v>
      </c>
      <c r="BD603" s="167">
        <f t="shared" si="214"/>
        <v>0</v>
      </c>
      <c r="BE603" s="167">
        <f t="shared" si="215"/>
        <v>0</v>
      </c>
      <c r="BF603" s="203"/>
      <c r="BG603" s="203"/>
    </row>
    <row r="604" spans="1:59" s="118" customFormat="1" x14ac:dyDescent="0.25">
      <c r="A604" s="128" t="str">
        <f>IF(ISBLANK(B604),"",COUNTA($B$11:B604))</f>
        <v/>
      </c>
      <c r="B604" s="200"/>
      <c r="C604" s="150">
        <f t="shared" si="205"/>
        <v>0</v>
      </c>
      <c r="D604" s="151">
        <f t="shared" si="206"/>
        <v>0</v>
      </c>
      <c r="E604" s="199"/>
      <c r="F604" s="199"/>
      <c r="G604" s="151">
        <f t="shared" si="207"/>
        <v>0</v>
      </c>
      <c r="H604" s="199"/>
      <c r="I604" s="199"/>
      <c r="J604" s="199"/>
      <c r="K604" s="151">
        <f t="shared" si="216"/>
        <v>0</v>
      </c>
      <c r="L604" s="199"/>
      <c r="M604" s="199"/>
      <c r="N604" s="152" t="str">
        <f t="shared" si="208"/>
        <v/>
      </c>
      <c r="O604" s="150">
        <f t="shared" si="209"/>
        <v>0</v>
      </c>
      <c r="P604" s="151">
        <f t="shared" si="210"/>
        <v>0</v>
      </c>
      <c r="Q604" s="199"/>
      <c r="R604" s="199"/>
      <c r="S604" s="151">
        <f t="shared" si="211"/>
        <v>0</v>
      </c>
      <c r="T604" s="199"/>
      <c r="U604" s="199"/>
      <c r="V604" s="199"/>
      <c r="W604" s="151">
        <f t="shared" si="202"/>
        <v>0</v>
      </c>
      <c r="X604" s="199"/>
      <c r="Y604" s="199"/>
      <c r="Z604" s="152" t="str">
        <f t="shared" si="212"/>
        <v/>
      </c>
      <c r="AA604" s="150">
        <f t="shared" si="217"/>
        <v>0</v>
      </c>
      <c r="AB604" s="151">
        <f t="shared" si="218"/>
        <v>0</v>
      </c>
      <c r="AC604" s="199"/>
      <c r="AD604" s="199"/>
      <c r="AE604" s="151">
        <f t="shared" si="219"/>
        <v>0</v>
      </c>
      <c r="AF604" s="202"/>
      <c r="AG604" s="333"/>
      <c r="AH604" s="202"/>
      <c r="AI604" s="333"/>
      <c r="AJ604" s="202"/>
      <c r="AK604" s="333"/>
      <c r="AL604" s="151">
        <f t="shared" si="220"/>
        <v>0</v>
      </c>
      <c r="AM604" s="199"/>
      <c r="AN604" s="199"/>
      <c r="AO604" s="167">
        <f t="shared" si="203"/>
        <v>0</v>
      </c>
      <c r="AP604" s="167">
        <f t="shared" si="204"/>
        <v>0</v>
      </c>
      <c r="AQ604" s="152" t="str">
        <f t="shared" si="200"/>
        <v/>
      </c>
      <c r="AR604" s="207">
        <f t="shared" si="201"/>
        <v>0</v>
      </c>
      <c r="AS604" s="167">
        <f t="shared" si="213"/>
        <v>0</v>
      </c>
      <c r="AT604" s="167">
        <f>IFERROR((AR604/SUM('4_Структура пл.соб.'!$F$4:$F$6))*100,0)</f>
        <v>0</v>
      </c>
      <c r="AU604" s="207">
        <f>IFERROR(AF604+(SUM($AC604:$AD604)/100*($AE$14/$AB$14*100))/'4_Структура пл.соб.'!$B$7*'4_Структура пл.соб.'!$B$4,0)</f>
        <v>0</v>
      </c>
      <c r="AV604" s="167">
        <f>IFERROR(AU604/'5_Розрахунок тарифів'!$H$7,0)</f>
        <v>0</v>
      </c>
      <c r="AW604" s="167">
        <f>IFERROR((AU604/SUM('4_Структура пл.соб.'!$F$4:$F$6))*100,0)</f>
        <v>0</v>
      </c>
      <c r="AX604" s="207">
        <f>IFERROR(AH604+(SUM($AC604:$AD604)/100*($AE$14/$AB$14*100))/'4_Структура пл.соб.'!$B$7*'4_Структура пл.соб.'!$B$5,0)</f>
        <v>0</v>
      </c>
      <c r="AY604" s="167">
        <f>IFERROR(AX604/'5_Розрахунок тарифів'!$L$7,0)</f>
        <v>0</v>
      </c>
      <c r="AZ604" s="167">
        <f>IFERROR((AX604/SUM('4_Структура пл.соб.'!$F$4:$F$6))*100,0)</f>
        <v>0</v>
      </c>
      <c r="BA604" s="207">
        <f>IFERROR(AJ604+(SUM($AC604:$AD604)/100*($AE$14/$AB$14*100))/'4_Структура пл.соб.'!$B$7*'4_Структура пл.соб.'!$B$6,0)</f>
        <v>0</v>
      </c>
      <c r="BB604" s="167">
        <f>IFERROR(BA604/'5_Розрахунок тарифів'!$P$7,0)</f>
        <v>0</v>
      </c>
      <c r="BC604" s="167">
        <f>IFERROR((BA604/SUM('4_Структура пл.соб.'!$F$4:$F$6))*100,0)</f>
        <v>0</v>
      </c>
      <c r="BD604" s="167">
        <f t="shared" si="214"/>
        <v>0</v>
      </c>
      <c r="BE604" s="167">
        <f t="shared" si="215"/>
        <v>0</v>
      </c>
      <c r="BF604" s="203"/>
      <c r="BG604" s="203"/>
    </row>
    <row r="605" spans="1:59" s="118" customFormat="1" x14ac:dyDescent="0.25">
      <c r="A605" s="128" t="str">
        <f>IF(ISBLANK(B605),"",COUNTA($B$11:B605))</f>
        <v/>
      </c>
      <c r="B605" s="200"/>
      <c r="C605" s="150">
        <f t="shared" si="205"/>
        <v>0</v>
      </c>
      <c r="D605" s="151">
        <f t="shared" si="206"/>
        <v>0</v>
      </c>
      <c r="E605" s="199"/>
      <c r="F605" s="199"/>
      <c r="G605" s="151">
        <f t="shared" si="207"/>
        <v>0</v>
      </c>
      <c r="H605" s="199"/>
      <c r="I605" s="199"/>
      <c r="J605" s="199"/>
      <c r="K605" s="151">
        <f t="shared" si="216"/>
        <v>0</v>
      </c>
      <c r="L605" s="199"/>
      <c r="M605" s="199"/>
      <c r="N605" s="152" t="str">
        <f t="shared" si="208"/>
        <v/>
      </c>
      <c r="O605" s="150">
        <f t="shared" si="209"/>
        <v>0</v>
      </c>
      <c r="P605" s="151">
        <f t="shared" si="210"/>
        <v>0</v>
      </c>
      <c r="Q605" s="199"/>
      <c r="R605" s="199"/>
      <c r="S605" s="151">
        <f t="shared" si="211"/>
        <v>0</v>
      </c>
      <c r="T605" s="199"/>
      <c r="U605" s="199"/>
      <c r="V605" s="199"/>
      <c r="W605" s="151">
        <f t="shared" si="202"/>
        <v>0</v>
      </c>
      <c r="X605" s="199"/>
      <c r="Y605" s="199"/>
      <c r="Z605" s="152" t="str">
        <f t="shared" si="212"/>
        <v/>
      </c>
      <c r="AA605" s="150">
        <f t="shared" si="217"/>
        <v>0</v>
      </c>
      <c r="AB605" s="151">
        <f t="shared" si="218"/>
        <v>0</v>
      </c>
      <c r="AC605" s="199"/>
      <c r="AD605" s="199"/>
      <c r="AE605" s="151">
        <f t="shared" si="219"/>
        <v>0</v>
      </c>
      <c r="AF605" s="202"/>
      <c r="AG605" s="333"/>
      <c r="AH605" s="202"/>
      <c r="AI605" s="333"/>
      <c r="AJ605" s="202"/>
      <c r="AK605" s="333"/>
      <c r="AL605" s="151">
        <f t="shared" si="220"/>
        <v>0</v>
      </c>
      <c r="AM605" s="199"/>
      <c r="AN605" s="199"/>
      <c r="AO605" s="167">
        <f t="shared" si="203"/>
        <v>0</v>
      </c>
      <c r="AP605" s="167">
        <f t="shared" si="204"/>
        <v>0</v>
      </c>
      <c r="AQ605" s="152" t="str">
        <f t="shared" si="200"/>
        <v/>
      </c>
      <c r="AR605" s="207">
        <f t="shared" si="201"/>
        <v>0</v>
      </c>
      <c r="AS605" s="167">
        <f t="shared" si="213"/>
        <v>0</v>
      </c>
      <c r="AT605" s="167">
        <f>IFERROR((AR605/SUM('4_Структура пл.соб.'!$F$4:$F$6))*100,0)</f>
        <v>0</v>
      </c>
      <c r="AU605" s="207">
        <f>IFERROR(AF605+(SUM($AC605:$AD605)/100*($AE$14/$AB$14*100))/'4_Структура пл.соб.'!$B$7*'4_Структура пл.соб.'!$B$4,0)</f>
        <v>0</v>
      </c>
      <c r="AV605" s="167">
        <f>IFERROR(AU605/'5_Розрахунок тарифів'!$H$7,0)</f>
        <v>0</v>
      </c>
      <c r="AW605" s="167">
        <f>IFERROR((AU605/SUM('4_Структура пл.соб.'!$F$4:$F$6))*100,0)</f>
        <v>0</v>
      </c>
      <c r="AX605" s="207">
        <f>IFERROR(AH605+(SUM($AC605:$AD605)/100*($AE$14/$AB$14*100))/'4_Структура пл.соб.'!$B$7*'4_Структура пл.соб.'!$B$5,0)</f>
        <v>0</v>
      </c>
      <c r="AY605" s="167">
        <f>IFERROR(AX605/'5_Розрахунок тарифів'!$L$7,0)</f>
        <v>0</v>
      </c>
      <c r="AZ605" s="167">
        <f>IFERROR((AX605/SUM('4_Структура пл.соб.'!$F$4:$F$6))*100,0)</f>
        <v>0</v>
      </c>
      <c r="BA605" s="207">
        <f>IFERROR(AJ605+(SUM($AC605:$AD605)/100*($AE$14/$AB$14*100))/'4_Структура пл.соб.'!$B$7*'4_Структура пл.соб.'!$B$6,0)</f>
        <v>0</v>
      </c>
      <c r="BB605" s="167">
        <f>IFERROR(BA605/'5_Розрахунок тарифів'!$P$7,0)</f>
        <v>0</v>
      </c>
      <c r="BC605" s="167">
        <f>IFERROR((BA605/SUM('4_Структура пл.соб.'!$F$4:$F$6))*100,0)</f>
        <v>0</v>
      </c>
      <c r="BD605" s="167">
        <f t="shared" si="214"/>
        <v>0</v>
      </c>
      <c r="BE605" s="167">
        <f t="shared" si="215"/>
        <v>0</v>
      </c>
      <c r="BF605" s="203"/>
      <c r="BG605" s="203"/>
    </row>
    <row r="606" spans="1:59" s="118" customFormat="1" x14ac:dyDescent="0.25">
      <c r="A606" s="128" t="str">
        <f>IF(ISBLANK(B606),"",COUNTA($B$11:B606))</f>
        <v/>
      </c>
      <c r="B606" s="200"/>
      <c r="C606" s="150">
        <f t="shared" si="205"/>
        <v>0</v>
      </c>
      <c r="D606" s="151">
        <f t="shared" si="206"/>
        <v>0</v>
      </c>
      <c r="E606" s="199"/>
      <c r="F606" s="199"/>
      <c r="G606" s="151">
        <f t="shared" si="207"/>
        <v>0</v>
      </c>
      <c r="H606" s="199"/>
      <c r="I606" s="199"/>
      <c r="J606" s="199"/>
      <c r="K606" s="151">
        <f t="shared" si="216"/>
        <v>0</v>
      </c>
      <c r="L606" s="199"/>
      <c r="M606" s="199"/>
      <c r="N606" s="152" t="str">
        <f t="shared" si="208"/>
        <v/>
      </c>
      <c r="O606" s="150">
        <f t="shared" si="209"/>
        <v>0</v>
      </c>
      <c r="P606" s="151">
        <f t="shared" si="210"/>
        <v>0</v>
      </c>
      <c r="Q606" s="199"/>
      <c r="R606" s="199"/>
      <c r="S606" s="151">
        <f t="shared" si="211"/>
        <v>0</v>
      </c>
      <c r="T606" s="199"/>
      <c r="U606" s="199"/>
      <c r="V606" s="199"/>
      <c r="W606" s="151">
        <f t="shared" si="202"/>
        <v>0</v>
      </c>
      <c r="X606" s="199"/>
      <c r="Y606" s="199"/>
      <c r="Z606" s="152" t="str">
        <f t="shared" si="212"/>
        <v/>
      </c>
      <c r="AA606" s="150">
        <f t="shared" si="217"/>
        <v>0</v>
      </c>
      <c r="AB606" s="151">
        <f t="shared" si="218"/>
        <v>0</v>
      </c>
      <c r="AC606" s="199"/>
      <c r="AD606" s="199"/>
      <c r="AE606" s="151">
        <f t="shared" si="219"/>
        <v>0</v>
      </c>
      <c r="AF606" s="202"/>
      <c r="AG606" s="333"/>
      <c r="AH606" s="202"/>
      <c r="AI606" s="333"/>
      <c r="AJ606" s="202"/>
      <c r="AK606" s="333"/>
      <c r="AL606" s="151">
        <f t="shared" si="220"/>
        <v>0</v>
      </c>
      <c r="AM606" s="199"/>
      <c r="AN606" s="199"/>
      <c r="AO606" s="167">
        <f t="shared" si="203"/>
        <v>0</v>
      </c>
      <c r="AP606" s="167">
        <f t="shared" si="204"/>
        <v>0</v>
      </c>
      <c r="AQ606" s="152" t="str">
        <f t="shared" si="200"/>
        <v/>
      </c>
      <c r="AR606" s="207">
        <f t="shared" si="201"/>
        <v>0</v>
      </c>
      <c r="AS606" s="167">
        <f t="shared" si="213"/>
        <v>0</v>
      </c>
      <c r="AT606" s="167">
        <f>IFERROR((AR606/SUM('4_Структура пл.соб.'!$F$4:$F$6))*100,0)</f>
        <v>0</v>
      </c>
      <c r="AU606" s="207">
        <f>IFERROR(AF606+(SUM($AC606:$AD606)/100*($AE$14/$AB$14*100))/'4_Структура пл.соб.'!$B$7*'4_Структура пл.соб.'!$B$4,0)</f>
        <v>0</v>
      </c>
      <c r="AV606" s="167">
        <f>IFERROR(AU606/'5_Розрахунок тарифів'!$H$7,0)</f>
        <v>0</v>
      </c>
      <c r="AW606" s="167">
        <f>IFERROR((AU606/SUM('4_Структура пл.соб.'!$F$4:$F$6))*100,0)</f>
        <v>0</v>
      </c>
      <c r="AX606" s="207">
        <f>IFERROR(AH606+(SUM($AC606:$AD606)/100*($AE$14/$AB$14*100))/'4_Структура пл.соб.'!$B$7*'4_Структура пл.соб.'!$B$5,0)</f>
        <v>0</v>
      </c>
      <c r="AY606" s="167">
        <f>IFERROR(AX606/'5_Розрахунок тарифів'!$L$7,0)</f>
        <v>0</v>
      </c>
      <c r="AZ606" s="167">
        <f>IFERROR((AX606/SUM('4_Структура пл.соб.'!$F$4:$F$6))*100,0)</f>
        <v>0</v>
      </c>
      <c r="BA606" s="207">
        <f>IFERROR(AJ606+(SUM($AC606:$AD606)/100*($AE$14/$AB$14*100))/'4_Структура пл.соб.'!$B$7*'4_Структура пл.соб.'!$B$6,0)</f>
        <v>0</v>
      </c>
      <c r="BB606" s="167">
        <f>IFERROR(BA606/'5_Розрахунок тарифів'!$P$7,0)</f>
        <v>0</v>
      </c>
      <c r="BC606" s="167">
        <f>IFERROR((BA606/SUM('4_Структура пл.соб.'!$F$4:$F$6))*100,0)</f>
        <v>0</v>
      </c>
      <c r="BD606" s="167">
        <f t="shared" si="214"/>
        <v>0</v>
      </c>
      <c r="BE606" s="167">
        <f t="shared" si="215"/>
        <v>0</v>
      </c>
      <c r="BF606" s="203"/>
      <c r="BG606" s="203"/>
    </row>
    <row r="607" spans="1:59" s="118" customFormat="1" x14ac:dyDescent="0.25">
      <c r="A607" s="128" t="str">
        <f>IF(ISBLANK(B607),"",COUNTA($B$11:B607))</f>
        <v/>
      </c>
      <c r="B607" s="200"/>
      <c r="C607" s="150">
        <f t="shared" si="205"/>
        <v>0</v>
      </c>
      <c r="D607" s="151">
        <f t="shared" si="206"/>
        <v>0</v>
      </c>
      <c r="E607" s="199"/>
      <c r="F607" s="199"/>
      <c r="G607" s="151">
        <f t="shared" si="207"/>
        <v>0</v>
      </c>
      <c r="H607" s="199"/>
      <c r="I607" s="199"/>
      <c r="J607" s="199"/>
      <c r="K607" s="151">
        <f t="shared" si="216"/>
        <v>0</v>
      </c>
      <c r="L607" s="199"/>
      <c r="M607" s="199"/>
      <c r="N607" s="152" t="str">
        <f t="shared" si="208"/>
        <v/>
      </c>
      <c r="O607" s="150">
        <f t="shared" si="209"/>
        <v>0</v>
      </c>
      <c r="P607" s="151">
        <f t="shared" si="210"/>
        <v>0</v>
      </c>
      <c r="Q607" s="199"/>
      <c r="R607" s="199"/>
      <c r="S607" s="151">
        <f t="shared" si="211"/>
        <v>0</v>
      </c>
      <c r="T607" s="199"/>
      <c r="U607" s="199"/>
      <c r="V607" s="199"/>
      <c r="W607" s="151">
        <f t="shared" si="202"/>
        <v>0</v>
      </c>
      <c r="X607" s="199"/>
      <c r="Y607" s="199"/>
      <c r="Z607" s="152" t="str">
        <f t="shared" si="212"/>
        <v/>
      </c>
      <c r="AA607" s="150">
        <f t="shared" si="217"/>
        <v>0</v>
      </c>
      <c r="AB607" s="151">
        <f t="shared" si="218"/>
        <v>0</v>
      </c>
      <c r="AC607" s="199"/>
      <c r="AD607" s="199"/>
      <c r="AE607" s="151">
        <f t="shared" si="219"/>
        <v>0</v>
      </c>
      <c r="AF607" s="202"/>
      <c r="AG607" s="333"/>
      <c r="AH607" s="202"/>
      <c r="AI607" s="333"/>
      <c r="AJ607" s="202"/>
      <c r="AK607" s="333"/>
      <c r="AL607" s="151">
        <f t="shared" si="220"/>
        <v>0</v>
      </c>
      <c r="AM607" s="199"/>
      <c r="AN607" s="199"/>
      <c r="AO607" s="167">
        <f t="shared" si="203"/>
        <v>0</v>
      </c>
      <c r="AP607" s="167">
        <f t="shared" si="204"/>
        <v>0</v>
      </c>
      <c r="AQ607" s="152" t="str">
        <f t="shared" si="200"/>
        <v/>
      </c>
      <c r="AR607" s="207">
        <f t="shared" si="201"/>
        <v>0</v>
      </c>
      <c r="AS607" s="167">
        <f t="shared" si="213"/>
        <v>0</v>
      </c>
      <c r="AT607" s="167">
        <f>IFERROR((AR607/SUM('4_Структура пл.соб.'!$F$4:$F$6))*100,0)</f>
        <v>0</v>
      </c>
      <c r="AU607" s="207">
        <f>IFERROR(AF607+(SUM($AC607:$AD607)/100*($AE$14/$AB$14*100))/'4_Структура пл.соб.'!$B$7*'4_Структура пл.соб.'!$B$4,0)</f>
        <v>0</v>
      </c>
      <c r="AV607" s="167">
        <f>IFERROR(AU607/'5_Розрахунок тарифів'!$H$7,0)</f>
        <v>0</v>
      </c>
      <c r="AW607" s="167">
        <f>IFERROR((AU607/SUM('4_Структура пл.соб.'!$F$4:$F$6))*100,0)</f>
        <v>0</v>
      </c>
      <c r="AX607" s="207">
        <f>IFERROR(AH607+(SUM($AC607:$AD607)/100*($AE$14/$AB$14*100))/'4_Структура пл.соб.'!$B$7*'4_Структура пл.соб.'!$B$5,0)</f>
        <v>0</v>
      </c>
      <c r="AY607" s="167">
        <f>IFERROR(AX607/'5_Розрахунок тарифів'!$L$7,0)</f>
        <v>0</v>
      </c>
      <c r="AZ607" s="167">
        <f>IFERROR((AX607/SUM('4_Структура пл.соб.'!$F$4:$F$6))*100,0)</f>
        <v>0</v>
      </c>
      <c r="BA607" s="207">
        <f>IFERROR(AJ607+(SUM($AC607:$AD607)/100*($AE$14/$AB$14*100))/'4_Структура пл.соб.'!$B$7*'4_Структура пл.соб.'!$B$6,0)</f>
        <v>0</v>
      </c>
      <c r="BB607" s="167">
        <f>IFERROR(BA607/'5_Розрахунок тарифів'!$P$7,0)</f>
        <v>0</v>
      </c>
      <c r="BC607" s="167">
        <f>IFERROR((BA607/SUM('4_Структура пл.соб.'!$F$4:$F$6))*100,0)</f>
        <v>0</v>
      </c>
      <c r="BD607" s="167">
        <f t="shared" si="214"/>
        <v>0</v>
      </c>
      <c r="BE607" s="167">
        <f t="shared" si="215"/>
        <v>0</v>
      </c>
      <c r="BF607" s="203"/>
      <c r="BG607" s="203"/>
    </row>
    <row r="608" spans="1:59" s="118" customFormat="1" x14ac:dyDescent="0.25">
      <c r="A608" s="128" t="str">
        <f>IF(ISBLANK(B608),"",COUNTA($B$11:B608))</f>
        <v/>
      </c>
      <c r="B608" s="200"/>
      <c r="C608" s="150">
        <f t="shared" si="205"/>
        <v>0</v>
      </c>
      <c r="D608" s="151">
        <f t="shared" si="206"/>
        <v>0</v>
      </c>
      <c r="E608" s="199"/>
      <c r="F608" s="199"/>
      <c r="G608" s="151">
        <f t="shared" si="207"/>
        <v>0</v>
      </c>
      <c r="H608" s="199"/>
      <c r="I608" s="199"/>
      <c r="J608" s="199"/>
      <c r="K608" s="151">
        <f t="shared" si="216"/>
        <v>0</v>
      </c>
      <c r="L608" s="199"/>
      <c r="M608" s="199"/>
      <c r="N608" s="152" t="str">
        <f t="shared" si="208"/>
        <v/>
      </c>
      <c r="O608" s="150">
        <f t="shared" si="209"/>
        <v>0</v>
      </c>
      <c r="P608" s="151">
        <f t="shared" si="210"/>
        <v>0</v>
      </c>
      <c r="Q608" s="199"/>
      <c r="R608" s="199"/>
      <c r="S608" s="151">
        <f t="shared" si="211"/>
        <v>0</v>
      </c>
      <c r="T608" s="199"/>
      <c r="U608" s="199"/>
      <c r="V608" s="199"/>
      <c r="W608" s="151">
        <f t="shared" si="202"/>
        <v>0</v>
      </c>
      <c r="X608" s="199"/>
      <c r="Y608" s="199"/>
      <c r="Z608" s="152" t="str">
        <f t="shared" si="212"/>
        <v/>
      </c>
      <c r="AA608" s="150">
        <f t="shared" si="217"/>
        <v>0</v>
      </c>
      <c r="AB608" s="151">
        <f t="shared" si="218"/>
        <v>0</v>
      </c>
      <c r="AC608" s="199"/>
      <c r="AD608" s="199"/>
      <c r="AE608" s="151">
        <f t="shared" si="219"/>
        <v>0</v>
      </c>
      <c r="AF608" s="202"/>
      <c r="AG608" s="333"/>
      <c r="AH608" s="202"/>
      <c r="AI608" s="333"/>
      <c r="AJ608" s="202"/>
      <c r="AK608" s="333"/>
      <c r="AL608" s="151">
        <f t="shared" si="220"/>
        <v>0</v>
      </c>
      <c r="AM608" s="199"/>
      <c r="AN608" s="199"/>
      <c r="AO608" s="167">
        <f t="shared" si="203"/>
        <v>0</v>
      </c>
      <c r="AP608" s="167">
        <f t="shared" si="204"/>
        <v>0</v>
      </c>
      <c r="AQ608" s="152" t="str">
        <f t="shared" si="200"/>
        <v/>
      </c>
      <c r="AR608" s="207">
        <f t="shared" si="201"/>
        <v>0</v>
      </c>
      <c r="AS608" s="167">
        <f t="shared" si="213"/>
        <v>0</v>
      </c>
      <c r="AT608" s="167">
        <f>IFERROR((AR608/SUM('4_Структура пл.соб.'!$F$4:$F$6))*100,0)</f>
        <v>0</v>
      </c>
      <c r="AU608" s="207">
        <f>IFERROR(AF608+(SUM($AC608:$AD608)/100*($AE$14/$AB$14*100))/'4_Структура пл.соб.'!$B$7*'4_Структура пл.соб.'!$B$4,0)</f>
        <v>0</v>
      </c>
      <c r="AV608" s="167">
        <f>IFERROR(AU608/'5_Розрахунок тарифів'!$H$7,0)</f>
        <v>0</v>
      </c>
      <c r="AW608" s="167">
        <f>IFERROR((AU608/SUM('4_Структура пл.соб.'!$F$4:$F$6))*100,0)</f>
        <v>0</v>
      </c>
      <c r="AX608" s="207">
        <f>IFERROR(AH608+(SUM($AC608:$AD608)/100*($AE$14/$AB$14*100))/'4_Структура пл.соб.'!$B$7*'4_Структура пл.соб.'!$B$5,0)</f>
        <v>0</v>
      </c>
      <c r="AY608" s="167">
        <f>IFERROR(AX608/'5_Розрахунок тарифів'!$L$7,0)</f>
        <v>0</v>
      </c>
      <c r="AZ608" s="167">
        <f>IFERROR((AX608/SUM('4_Структура пл.соб.'!$F$4:$F$6))*100,0)</f>
        <v>0</v>
      </c>
      <c r="BA608" s="207">
        <f>IFERROR(AJ608+(SUM($AC608:$AD608)/100*($AE$14/$AB$14*100))/'4_Структура пл.соб.'!$B$7*'4_Структура пл.соб.'!$B$6,0)</f>
        <v>0</v>
      </c>
      <c r="BB608" s="167">
        <f>IFERROR(BA608/'5_Розрахунок тарифів'!$P$7,0)</f>
        <v>0</v>
      </c>
      <c r="BC608" s="167">
        <f>IFERROR((BA608/SUM('4_Структура пл.соб.'!$F$4:$F$6))*100,0)</f>
        <v>0</v>
      </c>
      <c r="BD608" s="167">
        <f t="shared" si="214"/>
        <v>0</v>
      </c>
      <c r="BE608" s="167">
        <f t="shared" si="215"/>
        <v>0</v>
      </c>
      <c r="BF608" s="203"/>
      <c r="BG608" s="203"/>
    </row>
    <row r="609" spans="1:59" s="118" customFormat="1" x14ac:dyDescent="0.25">
      <c r="A609" s="128" t="str">
        <f>IF(ISBLANK(B609),"",COUNTA($B$11:B609))</f>
        <v/>
      </c>
      <c r="B609" s="200"/>
      <c r="C609" s="150">
        <f t="shared" si="205"/>
        <v>0</v>
      </c>
      <c r="D609" s="151">
        <f t="shared" si="206"/>
        <v>0</v>
      </c>
      <c r="E609" s="199"/>
      <c r="F609" s="199"/>
      <c r="G609" s="151">
        <f t="shared" si="207"/>
        <v>0</v>
      </c>
      <c r="H609" s="199"/>
      <c r="I609" s="199"/>
      <c r="J609" s="199"/>
      <c r="K609" s="151">
        <f t="shared" si="216"/>
        <v>0</v>
      </c>
      <c r="L609" s="199"/>
      <c r="M609" s="199"/>
      <c r="N609" s="152" t="str">
        <f t="shared" si="208"/>
        <v/>
      </c>
      <c r="O609" s="150">
        <f t="shared" si="209"/>
        <v>0</v>
      </c>
      <c r="P609" s="151">
        <f t="shared" si="210"/>
        <v>0</v>
      </c>
      <c r="Q609" s="199"/>
      <c r="R609" s="199"/>
      <c r="S609" s="151">
        <f t="shared" si="211"/>
        <v>0</v>
      </c>
      <c r="T609" s="199"/>
      <c r="U609" s="199"/>
      <c r="V609" s="199"/>
      <c r="W609" s="151">
        <f t="shared" si="202"/>
        <v>0</v>
      </c>
      <c r="X609" s="199"/>
      <c r="Y609" s="199"/>
      <c r="Z609" s="152" t="str">
        <f t="shared" si="212"/>
        <v/>
      </c>
      <c r="AA609" s="150">
        <f t="shared" si="217"/>
        <v>0</v>
      </c>
      <c r="AB609" s="151">
        <f t="shared" si="218"/>
        <v>0</v>
      </c>
      <c r="AC609" s="199"/>
      <c r="AD609" s="199"/>
      <c r="AE609" s="151">
        <f t="shared" si="219"/>
        <v>0</v>
      </c>
      <c r="AF609" s="202"/>
      <c r="AG609" s="333"/>
      <c r="AH609" s="202"/>
      <c r="AI609" s="333"/>
      <c r="AJ609" s="202"/>
      <c r="AK609" s="333"/>
      <c r="AL609" s="151">
        <f t="shared" si="220"/>
        <v>0</v>
      </c>
      <c r="AM609" s="199"/>
      <c r="AN609" s="199"/>
      <c r="AO609" s="167">
        <f t="shared" si="203"/>
        <v>0</v>
      </c>
      <c r="AP609" s="167">
        <f t="shared" si="204"/>
        <v>0</v>
      </c>
      <c r="AQ609" s="152" t="str">
        <f t="shared" si="200"/>
        <v/>
      </c>
      <c r="AR609" s="207">
        <f t="shared" si="201"/>
        <v>0</v>
      </c>
      <c r="AS609" s="167">
        <f t="shared" si="213"/>
        <v>0</v>
      </c>
      <c r="AT609" s="167">
        <f>IFERROR((AR609/SUM('4_Структура пл.соб.'!$F$4:$F$6))*100,0)</f>
        <v>0</v>
      </c>
      <c r="AU609" s="207">
        <f>IFERROR(AF609+(SUM($AC609:$AD609)/100*($AE$14/$AB$14*100))/'4_Структура пл.соб.'!$B$7*'4_Структура пл.соб.'!$B$4,0)</f>
        <v>0</v>
      </c>
      <c r="AV609" s="167">
        <f>IFERROR(AU609/'5_Розрахунок тарифів'!$H$7,0)</f>
        <v>0</v>
      </c>
      <c r="AW609" s="167">
        <f>IFERROR((AU609/SUM('4_Структура пл.соб.'!$F$4:$F$6))*100,0)</f>
        <v>0</v>
      </c>
      <c r="AX609" s="207">
        <f>IFERROR(AH609+(SUM($AC609:$AD609)/100*($AE$14/$AB$14*100))/'4_Структура пл.соб.'!$B$7*'4_Структура пл.соб.'!$B$5,0)</f>
        <v>0</v>
      </c>
      <c r="AY609" s="167">
        <f>IFERROR(AX609/'5_Розрахунок тарифів'!$L$7,0)</f>
        <v>0</v>
      </c>
      <c r="AZ609" s="167">
        <f>IFERROR((AX609/SUM('4_Структура пл.соб.'!$F$4:$F$6))*100,0)</f>
        <v>0</v>
      </c>
      <c r="BA609" s="207">
        <f>IFERROR(AJ609+(SUM($AC609:$AD609)/100*($AE$14/$AB$14*100))/'4_Структура пл.соб.'!$B$7*'4_Структура пл.соб.'!$B$6,0)</f>
        <v>0</v>
      </c>
      <c r="BB609" s="167">
        <f>IFERROR(BA609/'5_Розрахунок тарифів'!$P$7,0)</f>
        <v>0</v>
      </c>
      <c r="BC609" s="167">
        <f>IFERROR((BA609/SUM('4_Структура пл.соб.'!$F$4:$F$6))*100,0)</f>
        <v>0</v>
      </c>
      <c r="BD609" s="167">
        <f t="shared" si="214"/>
        <v>0</v>
      </c>
      <c r="BE609" s="167">
        <f t="shared" si="215"/>
        <v>0</v>
      </c>
      <c r="BF609" s="203"/>
      <c r="BG609" s="203"/>
    </row>
    <row r="610" spans="1:59" s="118" customFormat="1" x14ac:dyDescent="0.25">
      <c r="A610" s="128" t="str">
        <f>IF(ISBLANK(B610),"",COUNTA($B$11:B610))</f>
        <v/>
      </c>
      <c r="B610" s="200"/>
      <c r="C610" s="150">
        <f t="shared" si="205"/>
        <v>0</v>
      </c>
      <c r="D610" s="151">
        <f t="shared" si="206"/>
        <v>0</v>
      </c>
      <c r="E610" s="199"/>
      <c r="F610" s="199"/>
      <c r="G610" s="151">
        <f t="shared" si="207"/>
        <v>0</v>
      </c>
      <c r="H610" s="199"/>
      <c r="I610" s="199"/>
      <c r="J610" s="199"/>
      <c r="K610" s="151">
        <f t="shared" si="216"/>
        <v>0</v>
      </c>
      <c r="L610" s="199"/>
      <c r="M610" s="199"/>
      <c r="N610" s="152" t="str">
        <f t="shared" si="208"/>
        <v/>
      </c>
      <c r="O610" s="150">
        <f t="shared" si="209"/>
        <v>0</v>
      </c>
      <c r="P610" s="151">
        <f t="shared" si="210"/>
        <v>0</v>
      </c>
      <c r="Q610" s="199"/>
      <c r="R610" s="199"/>
      <c r="S610" s="151">
        <f t="shared" si="211"/>
        <v>0</v>
      </c>
      <c r="T610" s="199"/>
      <c r="U610" s="199"/>
      <c r="V610" s="199"/>
      <c r="W610" s="151">
        <f t="shared" si="202"/>
        <v>0</v>
      </c>
      <c r="X610" s="199"/>
      <c r="Y610" s="199"/>
      <c r="Z610" s="152" t="str">
        <f t="shared" si="212"/>
        <v/>
      </c>
      <c r="AA610" s="150">
        <f t="shared" si="217"/>
        <v>0</v>
      </c>
      <c r="AB610" s="151">
        <f t="shared" si="218"/>
        <v>0</v>
      </c>
      <c r="AC610" s="199"/>
      <c r="AD610" s="199"/>
      <c r="AE610" s="151">
        <f t="shared" si="219"/>
        <v>0</v>
      </c>
      <c r="AF610" s="202"/>
      <c r="AG610" s="333"/>
      <c r="AH610" s="202"/>
      <c r="AI610" s="333"/>
      <c r="AJ610" s="202"/>
      <c r="AK610" s="333"/>
      <c r="AL610" s="151">
        <f t="shared" si="220"/>
        <v>0</v>
      </c>
      <c r="AM610" s="199"/>
      <c r="AN610" s="199"/>
      <c r="AO610" s="167">
        <f t="shared" si="203"/>
        <v>0</v>
      </c>
      <c r="AP610" s="167">
        <f t="shared" si="204"/>
        <v>0</v>
      </c>
      <c r="AQ610" s="152" t="str">
        <f t="shared" si="200"/>
        <v/>
      </c>
      <c r="AR610" s="207">
        <f t="shared" si="201"/>
        <v>0</v>
      </c>
      <c r="AS610" s="167">
        <f t="shared" si="213"/>
        <v>0</v>
      </c>
      <c r="AT610" s="167">
        <f>IFERROR((AR610/SUM('4_Структура пл.соб.'!$F$4:$F$6))*100,0)</f>
        <v>0</v>
      </c>
      <c r="AU610" s="207">
        <f>IFERROR(AF610+(SUM($AC610:$AD610)/100*($AE$14/$AB$14*100))/'4_Структура пл.соб.'!$B$7*'4_Структура пл.соб.'!$B$4,0)</f>
        <v>0</v>
      </c>
      <c r="AV610" s="167">
        <f>IFERROR(AU610/'5_Розрахунок тарифів'!$H$7,0)</f>
        <v>0</v>
      </c>
      <c r="AW610" s="167">
        <f>IFERROR((AU610/SUM('4_Структура пл.соб.'!$F$4:$F$6))*100,0)</f>
        <v>0</v>
      </c>
      <c r="AX610" s="207">
        <f>IFERROR(AH610+(SUM($AC610:$AD610)/100*($AE$14/$AB$14*100))/'4_Структура пл.соб.'!$B$7*'4_Структура пл.соб.'!$B$5,0)</f>
        <v>0</v>
      </c>
      <c r="AY610" s="167">
        <f>IFERROR(AX610/'5_Розрахунок тарифів'!$L$7,0)</f>
        <v>0</v>
      </c>
      <c r="AZ610" s="167">
        <f>IFERROR((AX610/SUM('4_Структура пл.соб.'!$F$4:$F$6))*100,0)</f>
        <v>0</v>
      </c>
      <c r="BA610" s="207">
        <f>IFERROR(AJ610+(SUM($AC610:$AD610)/100*($AE$14/$AB$14*100))/'4_Структура пл.соб.'!$B$7*'4_Структура пл.соб.'!$B$6,0)</f>
        <v>0</v>
      </c>
      <c r="BB610" s="167">
        <f>IFERROR(BA610/'5_Розрахунок тарифів'!$P$7,0)</f>
        <v>0</v>
      </c>
      <c r="BC610" s="167">
        <f>IFERROR((BA610/SUM('4_Структура пл.соб.'!$F$4:$F$6))*100,0)</f>
        <v>0</v>
      </c>
      <c r="BD610" s="167">
        <f t="shared" si="214"/>
        <v>0</v>
      </c>
      <c r="BE610" s="167">
        <f t="shared" si="215"/>
        <v>0</v>
      </c>
      <c r="BF610" s="203"/>
      <c r="BG610" s="203"/>
    </row>
    <row r="611" spans="1:59" s="118" customFormat="1" x14ac:dyDescent="0.25">
      <c r="A611" s="128" t="str">
        <f>IF(ISBLANK(B611),"",COUNTA($B$11:B611))</f>
        <v/>
      </c>
      <c r="B611" s="200"/>
      <c r="C611" s="150">
        <f t="shared" si="205"/>
        <v>0</v>
      </c>
      <c r="D611" s="151">
        <f t="shared" si="206"/>
        <v>0</v>
      </c>
      <c r="E611" s="199"/>
      <c r="F611" s="199"/>
      <c r="G611" s="151">
        <f t="shared" si="207"/>
        <v>0</v>
      </c>
      <c r="H611" s="199"/>
      <c r="I611" s="199"/>
      <c r="J611" s="199"/>
      <c r="K611" s="151">
        <f t="shared" si="216"/>
        <v>0</v>
      </c>
      <c r="L611" s="199"/>
      <c r="M611" s="199"/>
      <c r="N611" s="152" t="str">
        <f t="shared" si="208"/>
        <v/>
      </c>
      <c r="O611" s="150">
        <f t="shared" si="209"/>
        <v>0</v>
      </c>
      <c r="P611" s="151">
        <f t="shared" si="210"/>
        <v>0</v>
      </c>
      <c r="Q611" s="199"/>
      <c r="R611" s="199"/>
      <c r="S611" s="151">
        <f t="shared" si="211"/>
        <v>0</v>
      </c>
      <c r="T611" s="199"/>
      <c r="U611" s="199"/>
      <c r="V611" s="199"/>
      <c r="W611" s="151">
        <f t="shared" si="202"/>
        <v>0</v>
      </c>
      <c r="X611" s="199"/>
      <c r="Y611" s="199"/>
      <c r="Z611" s="152" t="str">
        <f t="shared" si="212"/>
        <v/>
      </c>
      <c r="AA611" s="150">
        <f t="shared" si="217"/>
        <v>0</v>
      </c>
      <c r="AB611" s="151">
        <f t="shared" si="218"/>
        <v>0</v>
      </c>
      <c r="AC611" s="199"/>
      <c r="AD611" s="199"/>
      <c r="AE611" s="151">
        <f t="shared" si="219"/>
        <v>0</v>
      </c>
      <c r="AF611" s="202"/>
      <c r="AG611" s="333"/>
      <c r="AH611" s="202"/>
      <c r="AI611" s="333"/>
      <c r="AJ611" s="202"/>
      <c r="AK611" s="333"/>
      <c r="AL611" s="151">
        <f t="shared" si="220"/>
        <v>0</v>
      </c>
      <c r="AM611" s="199"/>
      <c r="AN611" s="199"/>
      <c r="AO611" s="167">
        <f t="shared" si="203"/>
        <v>0</v>
      </c>
      <c r="AP611" s="167">
        <f t="shared" si="204"/>
        <v>0</v>
      </c>
      <c r="AQ611" s="152" t="str">
        <f t="shared" si="200"/>
        <v/>
      </c>
      <c r="AR611" s="207">
        <f t="shared" si="201"/>
        <v>0</v>
      </c>
      <c r="AS611" s="167">
        <f t="shared" si="213"/>
        <v>0</v>
      </c>
      <c r="AT611" s="167">
        <f>IFERROR((AR611/SUM('4_Структура пл.соб.'!$F$4:$F$6))*100,0)</f>
        <v>0</v>
      </c>
      <c r="AU611" s="207">
        <f>IFERROR(AF611+(SUM($AC611:$AD611)/100*($AE$14/$AB$14*100))/'4_Структура пл.соб.'!$B$7*'4_Структура пл.соб.'!$B$4,0)</f>
        <v>0</v>
      </c>
      <c r="AV611" s="167">
        <f>IFERROR(AU611/'5_Розрахунок тарифів'!$H$7,0)</f>
        <v>0</v>
      </c>
      <c r="AW611" s="167">
        <f>IFERROR((AU611/SUM('4_Структура пл.соб.'!$F$4:$F$6))*100,0)</f>
        <v>0</v>
      </c>
      <c r="AX611" s="207">
        <f>IFERROR(AH611+(SUM($AC611:$AD611)/100*($AE$14/$AB$14*100))/'4_Структура пл.соб.'!$B$7*'4_Структура пл.соб.'!$B$5,0)</f>
        <v>0</v>
      </c>
      <c r="AY611" s="167">
        <f>IFERROR(AX611/'5_Розрахунок тарифів'!$L$7,0)</f>
        <v>0</v>
      </c>
      <c r="AZ611" s="167">
        <f>IFERROR((AX611/SUM('4_Структура пл.соб.'!$F$4:$F$6))*100,0)</f>
        <v>0</v>
      </c>
      <c r="BA611" s="207">
        <f>IFERROR(AJ611+(SUM($AC611:$AD611)/100*($AE$14/$AB$14*100))/'4_Структура пл.соб.'!$B$7*'4_Структура пл.соб.'!$B$6,0)</f>
        <v>0</v>
      </c>
      <c r="BB611" s="167">
        <f>IFERROR(BA611/'5_Розрахунок тарифів'!$P$7,0)</f>
        <v>0</v>
      </c>
      <c r="BC611" s="167">
        <f>IFERROR((BA611/SUM('4_Структура пл.соб.'!$F$4:$F$6))*100,0)</f>
        <v>0</v>
      </c>
      <c r="BD611" s="167">
        <f t="shared" si="214"/>
        <v>0</v>
      </c>
      <c r="BE611" s="167">
        <f t="shared" si="215"/>
        <v>0</v>
      </c>
      <c r="BF611" s="203"/>
      <c r="BG611" s="203"/>
    </row>
    <row r="612" spans="1:59" s="118" customFormat="1" x14ac:dyDescent="0.25">
      <c r="A612" s="128" t="str">
        <f>IF(ISBLANK(B612),"",COUNTA($B$11:B612))</f>
        <v/>
      </c>
      <c r="B612" s="200"/>
      <c r="C612" s="150">
        <f t="shared" si="205"/>
        <v>0</v>
      </c>
      <c r="D612" s="151">
        <f t="shared" si="206"/>
        <v>0</v>
      </c>
      <c r="E612" s="199"/>
      <c r="F612" s="199"/>
      <c r="G612" s="151">
        <f t="shared" si="207"/>
        <v>0</v>
      </c>
      <c r="H612" s="199"/>
      <c r="I612" s="199"/>
      <c r="J612" s="199"/>
      <c r="K612" s="151">
        <f t="shared" si="216"/>
        <v>0</v>
      </c>
      <c r="L612" s="199"/>
      <c r="M612" s="199"/>
      <c r="N612" s="152" t="str">
        <f t="shared" si="208"/>
        <v/>
      </c>
      <c r="O612" s="150">
        <f t="shared" si="209"/>
        <v>0</v>
      </c>
      <c r="P612" s="151">
        <f t="shared" si="210"/>
        <v>0</v>
      </c>
      <c r="Q612" s="199"/>
      <c r="R612" s="199"/>
      <c r="S612" s="151">
        <f t="shared" si="211"/>
        <v>0</v>
      </c>
      <c r="T612" s="199"/>
      <c r="U612" s="199"/>
      <c r="V612" s="199"/>
      <c r="W612" s="151">
        <f t="shared" si="202"/>
        <v>0</v>
      </c>
      <c r="X612" s="199"/>
      <c r="Y612" s="199"/>
      <c r="Z612" s="152" t="str">
        <f t="shared" si="212"/>
        <v/>
      </c>
      <c r="AA612" s="150">
        <f t="shared" si="217"/>
        <v>0</v>
      </c>
      <c r="AB612" s="151">
        <f t="shared" si="218"/>
        <v>0</v>
      </c>
      <c r="AC612" s="199"/>
      <c r="AD612" s="199"/>
      <c r="AE612" s="151">
        <f t="shared" si="219"/>
        <v>0</v>
      </c>
      <c r="AF612" s="202"/>
      <c r="AG612" s="333"/>
      <c r="AH612" s="202"/>
      <c r="AI612" s="333"/>
      <c r="AJ612" s="202"/>
      <c r="AK612" s="333"/>
      <c r="AL612" s="151">
        <f t="shared" si="220"/>
        <v>0</v>
      </c>
      <c r="AM612" s="199"/>
      <c r="AN612" s="199"/>
      <c r="AO612" s="167">
        <f t="shared" si="203"/>
        <v>0</v>
      </c>
      <c r="AP612" s="167">
        <f t="shared" si="204"/>
        <v>0</v>
      </c>
      <c r="AQ612" s="152" t="str">
        <f t="shared" si="200"/>
        <v/>
      </c>
      <c r="AR612" s="207">
        <f t="shared" si="201"/>
        <v>0</v>
      </c>
      <c r="AS612" s="167">
        <f t="shared" si="213"/>
        <v>0</v>
      </c>
      <c r="AT612" s="167">
        <f>IFERROR((AR612/SUM('4_Структура пл.соб.'!$F$4:$F$6))*100,0)</f>
        <v>0</v>
      </c>
      <c r="AU612" s="207">
        <f>IFERROR(AF612+(SUM($AC612:$AD612)/100*($AE$14/$AB$14*100))/'4_Структура пл.соб.'!$B$7*'4_Структура пл.соб.'!$B$4,0)</f>
        <v>0</v>
      </c>
      <c r="AV612" s="167">
        <f>IFERROR(AU612/'5_Розрахунок тарифів'!$H$7,0)</f>
        <v>0</v>
      </c>
      <c r="AW612" s="167">
        <f>IFERROR((AU612/SUM('4_Структура пл.соб.'!$F$4:$F$6))*100,0)</f>
        <v>0</v>
      </c>
      <c r="AX612" s="207">
        <f>IFERROR(AH612+(SUM($AC612:$AD612)/100*($AE$14/$AB$14*100))/'4_Структура пл.соб.'!$B$7*'4_Структура пл.соб.'!$B$5,0)</f>
        <v>0</v>
      </c>
      <c r="AY612" s="167">
        <f>IFERROR(AX612/'5_Розрахунок тарифів'!$L$7,0)</f>
        <v>0</v>
      </c>
      <c r="AZ612" s="167">
        <f>IFERROR((AX612/SUM('4_Структура пл.соб.'!$F$4:$F$6))*100,0)</f>
        <v>0</v>
      </c>
      <c r="BA612" s="207">
        <f>IFERROR(AJ612+(SUM($AC612:$AD612)/100*($AE$14/$AB$14*100))/'4_Структура пл.соб.'!$B$7*'4_Структура пл.соб.'!$B$6,0)</f>
        <v>0</v>
      </c>
      <c r="BB612" s="167">
        <f>IFERROR(BA612/'5_Розрахунок тарифів'!$P$7,0)</f>
        <v>0</v>
      </c>
      <c r="BC612" s="167">
        <f>IFERROR((BA612/SUM('4_Структура пл.соб.'!$F$4:$F$6))*100,0)</f>
        <v>0</v>
      </c>
      <c r="BD612" s="167">
        <f t="shared" si="214"/>
        <v>0</v>
      </c>
      <c r="BE612" s="167">
        <f t="shared" si="215"/>
        <v>0</v>
      </c>
      <c r="BF612" s="203"/>
      <c r="BG612" s="203"/>
    </row>
    <row r="613" spans="1:59" s="118" customFormat="1" x14ac:dyDescent="0.25">
      <c r="A613" s="128" t="str">
        <f>IF(ISBLANK(B613),"",COUNTA($B$11:B613))</f>
        <v/>
      </c>
      <c r="B613" s="200"/>
      <c r="C613" s="150">
        <f t="shared" si="205"/>
        <v>0</v>
      </c>
      <c r="D613" s="151">
        <f t="shared" si="206"/>
        <v>0</v>
      </c>
      <c r="E613" s="199"/>
      <c r="F613" s="199"/>
      <c r="G613" s="151">
        <f t="shared" si="207"/>
        <v>0</v>
      </c>
      <c r="H613" s="199"/>
      <c r="I613" s="199"/>
      <c r="J613" s="199"/>
      <c r="K613" s="151">
        <f t="shared" si="216"/>
        <v>0</v>
      </c>
      <c r="L613" s="199"/>
      <c r="M613" s="199"/>
      <c r="N613" s="152" t="str">
        <f t="shared" si="208"/>
        <v/>
      </c>
      <c r="O613" s="150">
        <f t="shared" si="209"/>
        <v>0</v>
      </c>
      <c r="P613" s="151">
        <f t="shared" si="210"/>
        <v>0</v>
      </c>
      <c r="Q613" s="199"/>
      <c r="R613" s="199"/>
      <c r="S613" s="151">
        <f t="shared" si="211"/>
        <v>0</v>
      </c>
      <c r="T613" s="199"/>
      <c r="U613" s="199"/>
      <c r="V613" s="199"/>
      <c r="W613" s="151">
        <f t="shared" si="202"/>
        <v>0</v>
      </c>
      <c r="X613" s="199"/>
      <c r="Y613" s="199"/>
      <c r="Z613" s="152" t="str">
        <f t="shared" si="212"/>
        <v/>
      </c>
      <c r="AA613" s="150">
        <f t="shared" si="217"/>
        <v>0</v>
      </c>
      <c r="AB613" s="151">
        <f t="shared" si="218"/>
        <v>0</v>
      </c>
      <c r="AC613" s="199"/>
      <c r="AD613" s="199"/>
      <c r="AE613" s="151">
        <f t="shared" si="219"/>
        <v>0</v>
      </c>
      <c r="AF613" s="202"/>
      <c r="AG613" s="333"/>
      <c r="AH613" s="202"/>
      <c r="AI613" s="333"/>
      <c r="AJ613" s="202"/>
      <c r="AK613" s="333"/>
      <c r="AL613" s="151">
        <f t="shared" si="220"/>
        <v>0</v>
      </c>
      <c r="AM613" s="199"/>
      <c r="AN613" s="199"/>
      <c r="AO613" s="167">
        <f t="shared" si="203"/>
        <v>0</v>
      </c>
      <c r="AP613" s="167">
        <f t="shared" si="204"/>
        <v>0</v>
      </c>
      <c r="AQ613" s="152" t="str">
        <f t="shared" si="200"/>
        <v/>
      </c>
      <c r="AR613" s="207">
        <f t="shared" si="201"/>
        <v>0</v>
      </c>
      <c r="AS613" s="167">
        <f t="shared" si="213"/>
        <v>0</v>
      </c>
      <c r="AT613" s="167">
        <f>IFERROR((AR613/SUM('4_Структура пл.соб.'!$F$4:$F$6))*100,0)</f>
        <v>0</v>
      </c>
      <c r="AU613" s="207">
        <f>IFERROR(AF613+(SUM($AC613:$AD613)/100*($AE$14/$AB$14*100))/'4_Структура пл.соб.'!$B$7*'4_Структура пл.соб.'!$B$4,0)</f>
        <v>0</v>
      </c>
      <c r="AV613" s="167">
        <f>IFERROR(AU613/'5_Розрахунок тарифів'!$H$7,0)</f>
        <v>0</v>
      </c>
      <c r="AW613" s="167">
        <f>IFERROR((AU613/SUM('4_Структура пл.соб.'!$F$4:$F$6))*100,0)</f>
        <v>0</v>
      </c>
      <c r="AX613" s="207">
        <f>IFERROR(AH613+(SUM($AC613:$AD613)/100*($AE$14/$AB$14*100))/'4_Структура пл.соб.'!$B$7*'4_Структура пл.соб.'!$B$5,0)</f>
        <v>0</v>
      </c>
      <c r="AY613" s="167">
        <f>IFERROR(AX613/'5_Розрахунок тарифів'!$L$7,0)</f>
        <v>0</v>
      </c>
      <c r="AZ613" s="167">
        <f>IFERROR((AX613/SUM('4_Структура пл.соб.'!$F$4:$F$6))*100,0)</f>
        <v>0</v>
      </c>
      <c r="BA613" s="207">
        <f>IFERROR(AJ613+(SUM($AC613:$AD613)/100*($AE$14/$AB$14*100))/'4_Структура пл.соб.'!$B$7*'4_Структура пл.соб.'!$B$6,0)</f>
        <v>0</v>
      </c>
      <c r="BB613" s="167">
        <f>IFERROR(BA613/'5_Розрахунок тарифів'!$P$7,0)</f>
        <v>0</v>
      </c>
      <c r="BC613" s="167">
        <f>IFERROR((BA613/SUM('4_Структура пл.соб.'!$F$4:$F$6))*100,0)</f>
        <v>0</v>
      </c>
      <c r="BD613" s="167">
        <f t="shared" si="214"/>
        <v>0</v>
      </c>
      <c r="BE613" s="167">
        <f t="shared" si="215"/>
        <v>0</v>
      </c>
      <c r="BF613" s="203"/>
      <c r="BG613" s="203"/>
    </row>
    <row r="614" spans="1:59" s="118" customFormat="1" x14ac:dyDescent="0.25">
      <c r="A614" s="128" t="str">
        <f>IF(ISBLANK(B614),"",COUNTA($B$11:B614))</f>
        <v/>
      </c>
      <c r="B614" s="200"/>
      <c r="C614" s="150">
        <f t="shared" si="205"/>
        <v>0</v>
      </c>
      <c r="D614" s="151">
        <f t="shared" si="206"/>
        <v>0</v>
      </c>
      <c r="E614" s="199"/>
      <c r="F614" s="199"/>
      <c r="G614" s="151">
        <f t="shared" si="207"/>
        <v>0</v>
      </c>
      <c r="H614" s="199"/>
      <c r="I614" s="199"/>
      <c r="J614" s="199"/>
      <c r="K614" s="151">
        <f t="shared" si="216"/>
        <v>0</v>
      </c>
      <c r="L614" s="199"/>
      <c r="M614" s="199"/>
      <c r="N614" s="152" t="str">
        <f t="shared" si="208"/>
        <v/>
      </c>
      <c r="O614" s="150">
        <f t="shared" si="209"/>
        <v>0</v>
      </c>
      <c r="P614" s="151">
        <f t="shared" si="210"/>
        <v>0</v>
      </c>
      <c r="Q614" s="199"/>
      <c r="R614" s="199"/>
      <c r="S614" s="151">
        <f t="shared" si="211"/>
        <v>0</v>
      </c>
      <c r="T614" s="199"/>
      <c r="U614" s="199"/>
      <c r="V614" s="199"/>
      <c r="W614" s="151">
        <f t="shared" si="202"/>
        <v>0</v>
      </c>
      <c r="X614" s="199"/>
      <c r="Y614" s="199"/>
      <c r="Z614" s="152" t="str">
        <f t="shared" si="212"/>
        <v/>
      </c>
      <c r="AA614" s="150">
        <f t="shared" si="217"/>
        <v>0</v>
      </c>
      <c r="AB614" s="151">
        <f t="shared" si="218"/>
        <v>0</v>
      </c>
      <c r="AC614" s="199"/>
      <c r="AD614" s="199"/>
      <c r="AE614" s="151">
        <f t="shared" si="219"/>
        <v>0</v>
      </c>
      <c r="AF614" s="202"/>
      <c r="AG614" s="333"/>
      <c r="AH614" s="202"/>
      <c r="AI614" s="333"/>
      <c r="AJ614" s="202"/>
      <c r="AK614" s="333"/>
      <c r="AL614" s="151">
        <f t="shared" si="220"/>
        <v>0</v>
      </c>
      <c r="AM614" s="199"/>
      <c r="AN614" s="199"/>
      <c r="AO614" s="167">
        <f t="shared" si="203"/>
        <v>0</v>
      </c>
      <c r="AP614" s="167">
        <f t="shared" si="204"/>
        <v>0</v>
      </c>
      <c r="AQ614" s="152" t="str">
        <f t="shared" si="200"/>
        <v/>
      </c>
      <c r="AR614" s="207">
        <f t="shared" si="201"/>
        <v>0</v>
      </c>
      <c r="AS614" s="167">
        <f t="shared" si="213"/>
        <v>0</v>
      </c>
      <c r="AT614" s="167">
        <f>IFERROR((AR614/SUM('4_Структура пл.соб.'!$F$4:$F$6))*100,0)</f>
        <v>0</v>
      </c>
      <c r="AU614" s="207">
        <f>IFERROR(AF614+(SUM($AC614:$AD614)/100*($AE$14/$AB$14*100))/'4_Структура пл.соб.'!$B$7*'4_Структура пл.соб.'!$B$4,0)</f>
        <v>0</v>
      </c>
      <c r="AV614" s="167">
        <f>IFERROR(AU614/'5_Розрахунок тарифів'!$H$7,0)</f>
        <v>0</v>
      </c>
      <c r="AW614" s="167">
        <f>IFERROR((AU614/SUM('4_Структура пл.соб.'!$F$4:$F$6))*100,0)</f>
        <v>0</v>
      </c>
      <c r="AX614" s="207">
        <f>IFERROR(AH614+(SUM($AC614:$AD614)/100*($AE$14/$AB$14*100))/'4_Структура пл.соб.'!$B$7*'4_Структура пл.соб.'!$B$5,0)</f>
        <v>0</v>
      </c>
      <c r="AY614" s="167">
        <f>IFERROR(AX614/'5_Розрахунок тарифів'!$L$7,0)</f>
        <v>0</v>
      </c>
      <c r="AZ614" s="167">
        <f>IFERROR((AX614/SUM('4_Структура пл.соб.'!$F$4:$F$6))*100,0)</f>
        <v>0</v>
      </c>
      <c r="BA614" s="207">
        <f>IFERROR(AJ614+(SUM($AC614:$AD614)/100*($AE$14/$AB$14*100))/'4_Структура пл.соб.'!$B$7*'4_Структура пл.соб.'!$B$6,0)</f>
        <v>0</v>
      </c>
      <c r="BB614" s="167">
        <f>IFERROR(BA614/'5_Розрахунок тарифів'!$P$7,0)</f>
        <v>0</v>
      </c>
      <c r="BC614" s="167">
        <f>IFERROR((BA614/SUM('4_Структура пл.соб.'!$F$4:$F$6))*100,0)</f>
        <v>0</v>
      </c>
      <c r="BD614" s="167">
        <f t="shared" si="214"/>
        <v>0</v>
      </c>
      <c r="BE614" s="167">
        <f t="shared" si="215"/>
        <v>0</v>
      </c>
      <c r="BF614" s="203"/>
      <c r="BG614" s="203"/>
    </row>
    <row r="615" spans="1:59" s="118" customFormat="1" x14ac:dyDescent="0.25">
      <c r="A615" s="128" t="str">
        <f>IF(ISBLANK(B615),"",COUNTA($B$11:B615))</f>
        <v/>
      </c>
      <c r="B615" s="200"/>
      <c r="C615" s="150">
        <f t="shared" si="205"/>
        <v>0</v>
      </c>
      <c r="D615" s="151">
        <f t="shared" si="206"/>
        <v>0</v>
      </c>
      <c r="E615" s="199"/>
      <c r="F615" s="199"/>
      <c r="G615" s="151">
        <f t="shared" si="207"/>
        <v>0</v>
      </c>
      <c r="H615" s="199"/>
      <c r="I615" s="199"/>
      <c r="J615" s="199"/>
      <c r="K615" s="151">
        <f t="shared" si="216"/>
        <v>0</v>
      </c>
      <c r="L615" s="199"/>
      <c r="M615" s="199"/>
      <c r="N615" s="152" t="str">
        <f t="shared" si="208"/>
        <v/>
      </c>
      <c r="O615" s="150">
        <f t="shared" si="209"/>
        <v>0</v>
      </c>
      <c r="P615" s="151">
        <f t="shared" si="210"/>
        <v>0</v>
      </c>
      <c r="Q615" s="199"/>
      <c r="R615" s="199"/>
      <c r="S615" s="151">
        <f t="shared" si="211"/>
        <v>0</v>
      </c>
      <c r="T615" s="199"/>
      <c r="U615" s="199"/>
      <c r="V615" s="199"/>
      <c r="W615" s="151">
        <f t="shared" si="202"/>
        <v>0</v>
      </c>
      <c r="X615" s="199"/>
      <c r="Y615" s="199"/>
      <c r="Z615" s="152" t="str">
        <f t="shared" si="212"/>
        <v/>
      </c>
      <c r="AA615" s="150">
        <f t="shared" si="217"/>
        <v>0</v>
      </c>
      <c r="AB615" s="151">
        <f t="shared" si="218"/>
        <v>0</v>
      </c>
      <c r="AC615" s="199"/>
      <c r="AD615" s="199"/>
      <c r="AE615" s="151">
        <f t="shared" si="219"/>
        <v>0</v>
      </c>
      <c r="AF615" s="202"/>
      <c r="AG615" s="333"/>
      <c r="AH615" s="202"/>
      <c r="AI615" s="333"/>
      <c r="AJ615" s="202"/>
      <c r="AK615" s="333"/>
      <c r="AL615" s="151">
        <f t="shared" si="220"/>
        <v>0</v>
      </c>
      <c r="AM615" s="199"/>
      <c r="AN615" s="199"/>
      <c r="AO615" s="167">
        <f t="shared" si="203"/>
        <v>0</v>
      </c>
      <c r="AP615" s="167">
        <f t="shared" si="204"/>
        <v>0</v>
      </c>
      <c r="AQ615" s="152" t="str">
        <f t="shared" si="200"/>
        <v/>
      </c>
      <c r="AR615" s="207">
        <f t="shared" si="201"/>
        <v>0</v>
      </c>
      <c r="AS615" s="167">
        <f t="shared" si="213"/>
        <v>0</v>
      </c>
      <c r="AT615" s="167">
        <f>IFERROR((AR615/SUM('4_Структура пл.соб.'!$F$4:$F$6))*100,0)</f>
        <v>0</v>
      </c>
      <c r="AU615" s="207">
        <f>IFERROR(AF615+(SUM($AC615:$AD615)/100*($AE$14/$AB$14*100))/'4_Структура пл.соб.'!$B$7*'4_Структура пл.соб.'!$B$4,0)</f>
        <v>0</v>
      </c>
      <c r="AV615" s="167">
        <f>IFERROR(AU615/'5_Розрахунок тарифів'!$H$7,0)</f>
        <v>0</v>
      </c>
      <c r="AW615" s="167">
        <f>IFERROR((AU615/SUM('4_Структура пл.соб.'!$F$4:$F$6))*100,0)</f>
        <v>0</v>
      </c>
      <c r="AX615" s="207">
        <f>IFERROR(AH615+(SUM($AC615:$AD615)/100*($AE$14/$AB$14*100))/'4_Структура пл.соб.'!$B$7*'4_Структура пл.соб.'!$B$5,0)</f>
        <v>0</v>
      </c>
      <c r="AY615" s="167">
        <f>IFERROR(AX615/'5_Розрахунок тарифів'!$L$7,0)</f>
        <v>0</v>
      </c>
      <c r="AZ615" s="167">
        <f>IFERROR((AX615/SUM('4_Структура пл.соб.'!$F$4:$F$6))*100,0)</f>
        <v>0</v>
      </c>
      <c r="BA615" s="207">
        <f>IFERROR(AJ615+(SUM($AC615:$AD615)/100*($AE$14/$AB$14*100))/'4_Структура пл.соб.'!$B$7*'4_Структура пл.соб.'!$B$6,0)</f>
        <v>0</v>
      </c>
      <c r="BB615" s="167">
        <f>IFERROR(BA615/'5_Розрахунок тарифів'!$P$7,0)</f>
        <v>0</v>
      </c>
      <c r="BC615" s="167">
        <f>IFERROR((BA615/SUM('4_Структура пл.соб.'!$F$4:$F$6))*100,0)</f>
        <v>0</v>
      </c>
      <c r="BD615" s="167">
        <f t="shared" si="214"/>
        <v>0</v>
      </c>
      <c r="BE615" s="167">
        <f t="shared" si="215"/>
        <v>0</v>
      </c>
      <c r="BF615" s="203"/>
      <c r="BG615" s="203"/>
    </row>
    <row r="616" spans="1:59" s="118" customFormat="1" x14ac:dyDescent="0.25">
      <c r="A616" s="128" t="str">
        <f>IF(ISBLANK(B616),"",COUNTA($B$11:B616))</f>
        <v/>
      </c>
      <c r="B616" s="200"/>
      <c r="C616" s="150">
        <f t="shared" si="205"/>
        <v>0</v>
      </c>
      <c r="D616" s="151">
        <f t="shared" si="206"/>
        <v>0</v>
      </c>
      <c r="E616" s="199"/>
      <c r="F616" s="199"/>
      <c r="G616" s="151">
        <f t="shared" si="207"/>
        <v>0</v>
      </c>
      <c r="H616" s="199"/>
      <c r="I616" s="199"/>
      <c r="J616" s="199"/>
      <c r="K616" s="151">
        <f t="shared" si="216"/>
        <v>0</v>
      </c>
      <c r="L616" s="199"/>
      <c r="M616" s="199"/>
      <c r="N616" s="152" t="str">
        <f t="shared" si="208"/>
        <v/>
      </c>
      <c r="O616" s="150">
        <f t="shared" si="209"/>
        <v>0</v>
      </c>
      <c r="P616" s="151">
        <f t="shared" si="210"/>
        <v>0</v>
      </c>
      <c r="Q616" s="199"/>
      <c r="R616" s="199"/>
      <c r="S616" s="151">
        <f t="shared" si="211"/>
        <v>0</v>
      </c>
      <c r="T616" s="199"/>
      <c r="U616" s="199"/>
      <c r="V616" s="199"/>
      <c r="W616" s="151">
        <f t="shared" si="202"/>
        <v>0</v>
      </c>
      <c r="X616" s="199"/>
      <c r="Y616" s="199"/>
      <c r="Z616" s="152" t="str">
        <f t="shared" si="212"/>
        <v/>
      </c>
      <c r="AA616" s="150">
        <f t="shared" si="217"/>
        <v>0</v>
      </c>
      <c r="AB616" s="151">
        <f t="shared" si="218"/>
        <v>0</v>
      </c>
      <c r="AC616" s="199"/>
      <c r="AD616" s="199"/>
      <c r="AE616" s="151">
        <f t="shared" si="219"/>
        <v>0</v>
      </c>
      <c r="AF616" s="202"/>
      <c r="AG616" s="333"/>
      <c r="AH616" s="202"/>
      <c r="AI616" s="333"/>
      <c r="AJ616" s="202"/>
      <c r="AK616" s="333"/>
      <c r="AL616" s="151">
        <f t="shared" si="220"/>
        <v>0</v>
      </c>
      <c r="AM616" s="199"/>
      <c r="AN616" s="199"/>
      <c r="AO616" s="167">
        <f t="shared" si="203"/>
        <v>0</v>
      </c>
      <c r="AP616" s="167">
        <f t="shared" si="204"/>
        <v>0</v>
      </c>
      <c r="AQ616" s="152" t="str">
        <f t="shared" si="200"/>
        <v/>
      </c>
      <c r="AR616" s="207">
        <f t="shared" si="201"/>
        <v>0</v>
      </c>
      <c r="AS616" s="167">
        <f t="shared" si="213"/>
        <v>0</v>
      </c>
      <c r="AT616" s="167">
        <f>IFERROR((AR616/SUM('4_Структура пл.соб.'!$F$4:$F$6))*100,0)</f>
        <v>0</v>
      </c>
      <c r="AU616" s="207">
        <f>IFERROR(AF616+(SUM($AC616:$AD616)/100*($AE$14/$AB$14*100))/'4_Структура пл.соб.'!$B$7*'4_Структура пл.соб.'!$B$4,0)</f>
        <v>0</v>
      </c>
      <c r="AV616" s="167">
        <f>IFERROR(AU616/'5_Розрахунок тарифів'!$H$7,0)</f>
        <v>0</v>
      </c>
      <c r="AW616" s="167">
        <f>IFERROR((AU616/SUM('4_Структура пл.соб.'!$F$4:$F$6))*100,0)</f>
        <v>0</v>
      </c>
      <c r="AX616" s="207">
        <f>IFERROR(AH616+(SUM($AC616:$AD616)/100*($AE$14/$AB$14*100))/'4_Структура пл.соб.'!$B$7*'4_Структура пл.соб.'!$B$5,0)</f>
        <v>0</v>
      </c>
      <c r="AY616" s="167">
        <f>IFERROR(AX616/'5_Розрахунок тарифів'!$L$7,0)</f>
        <v>0</v>
      </c>
      <c r="AZ616" s="167">
        <f>IFERROR((AX616/SUM('4_Структура пл.соб.'!$F$4:$F$6))*100,0)</f>
        <v>0</v>
      </c>
      <c r="BA616" s="207">
        <f>IFERROR(AJ616+(SUM($AC616:$AD616)/100*($AE$14/$AB$14*100))/'4_Структура пл.соб.'!$B$7*'4_Структура пл.соб.'!$B$6,0)</f>
        <v>0</v>
      </c>
      <c r="BB616" s="167">
        <f>IFERROR(BA616/'5_Розрахунок тарифів'!$P$7,0)</f>
        <v>0</v>
      </c>
      <c r="BC616" s="167">
        <f>IFERROR((BA616/SUM('4_Структура пл.соб.'!$F$4:$F$6))*100,0)</f>
        <v>0</v>
      </c>
      <c r="BD616" s="167">
        <f t="shared" si="214"/>
        <v>0</v>
      </c>
      <c r="BE616" s="167">
        <f t="shared" si="215"/>
        <v>0</v>
      </c>
      <c r="BF616" s="203"/>
      <c r="BG616" s="203"/>
    </row>
    <row r="617" spans="1:59" s="118" customFormat="1" x14ac:dyDescent="0.25">
      <c r="A617" s="128" t="str">
        <f>IF(ISBLANK(B617),"",COUNTA($B$11:B617))</f>
        <v/>
      </c>
      <c r="B617" s="200"/>
      <c r="C617" s="150">
        <f t="shared" si="205"/>
        <v>0</v>
      </c>
      <c r="D617" s="151">
        <f t="shared" si="206"/>
        <v>0</v>
      </c>
      <c r="E617" s="199"/>
      <c r="F617" s="199"/>
      <c r="G617" s="151">
        <f t="shared" si="207"/>
        <v>0</v>
      </c>
      <c r="H617" s="199"/>
      <c r="I617" s="199"/>
      <c r="J617" s="199"/>
      <c r="K617" s="151">
        <f t="shared" si="216"/>
        <v>0</v>
      </c>
      <c r="L617" s="199"/>
      <c r="M617" s="199"/>
      <c r="N617" s="152" t="str">
        <f t="shared" si="208"/>
        <v/>
      </c>
      <c r="O617" s="150">
        <f t="shared" si="209"/>
        <v>0</v>
      </c>
      <c r="P617" s="151">
        <f t="shared" si="210"/>
        <v>0</v>
      </c>
      <c r="Q617" s="199"/>
      <c r="R617" s="199"/>
      <c r="S617" s="151">
        <f t="shared" si="211"/>
        <v>0</v>
      </c>
      <c r="T617" s="199"/>
      <c r="U617" s="199"/>
      <c r="V617" s="199"/>
      <c r="W617" s="151">
        <f t="shared" si="202"/>
        <v>0</v>
      </c>
      <c r="X617" s="199"/>
      <c r="Y617" s="199"/>
      <c r="Z617" s="152" t="str">
        <f t="shared" si="212"/>
        <v/>
      </c>
      <c r="AA617" s="150">
        <f t="shared" si="217"/>
        <v>0</v>
      </c>
      <c r="AB617" s="151">
        <f t="shared" si="218"/>
        <v>0</v>
      </c>
      <c r="AC617" s="199"/>
      <c r="AD617" s="199"/>
      <c r="AE617" s="151">
        <f t="shared" si="219"/>
        <v>0</v>
      </c>
      <c r="AF617" s="202"/>
      <c r="AG617" s="333"/>
      <c r="AH617" s="202"/>
      <c r="AI617" s="333"/>
      <c r="AJ617" s="202"/>
      <c r="AK617" s="333"/>
      <c r="AL617" s="151">
        <f t="shared" si="220"/>
        <v>0</v>
      </c>
      <c r="AM617" s="199"/>
      <c r="AN617" s="199"/>
      <c r="AO617" s="167">
        <f t="shared" si="203"/>
        <v>0</v>
      </c>
      <c r="AP617" s="167">
        <f t="shared" si="204"/>
        <v>0</v>
      </c>
      <c r="AQ617" s="152" t="str">
        <f t="shared" si="200"/>
        <v/>
      </c>
      <c r="AR617" s="207">
        <f t="shared" si="201"/>
        <v>0</v>
      </c>
      <c r="AS617" s="167">
        <f t="shared" si="213"/>
        <v>0</v>
      </c>
      <c r="AT617" s="167">
        <f>IFERROR((AR617/SUM('4_Структура пл.соб.'!$F$4:$F$6))*100,0)</f>
        <v>0</v>
      </c>
      <c r="AU617" s="207">
        <f>IFERROR(AF617+(SUM($AC617:$AD617)/100*($AE$14/$AB$14*100))/'4_Структура пл.соб.'!$B$7*'4_Структура пл.соб.'!$B$4,0)</f>
        <v>0</v>
      </c>
      <c r="AV617" s="167">
        <f>IFERROR(AU617/'5_Розрахунок тарифів'!$H$7,0)</f>
        <v>0</v>
      </c>
      <c r="AW617" s="167">
        <f>IFERROR((AU617/SUM('4_Структура пл.соб.'!$F$4:$F$6))*100,0)</f>
        <v>0</v>
      </c>
      <c r="AX617" s="207">
        <f>IFERROR(AH617+(SUM($AC617:$AD617)/100*($AE$14/$AB$14*100))/'4_Структура пл.соб.'!$B$7*'4_Структура пл.соб.'!$B$5,0)</f>
        <v>0</v>
      </c>
      <c r="AY617" s="167">
        <f>IFERROR(AX617/'5_Розрахунок тарифів'!$L$7,0)</f>
        <v>0</v>
      </c>
      <c r="AZ617" s="167">
        <f>IFERROR((AX617/SUM('4_Структура пл.соб.'!$F$4:$F$6))*100,0)</f>
        <v>0</v>
      </c>
      <c r="BA617" s="207">
        <f>IFERROR(AJ617+(SUM($AC617:$AD617)/100*($AE$14/$AB$14*100))/'4_Структура пл.соб.'!$B$7*'4_Структура пл.соб.'!$B$6,0)</f>
        <v>0</v>
      </c>
      <c r="BB617" s="167">
        <f>IFERROR(BA617/'5_Розрахунок тарифів'!$P$7,0)</f>
        <v>0</v>
      </c>
      <c r="BC617" s="167">
        <f>IFERROR((BA617/SUM('4_Структура пл.соб.'!$F$4:$F$6))*100,0)</f>
        <v>0</v>
      </c>
      <c r="BD617" s="167">
        <f t="shared" si="214"/>
        <v>0</v>
      </c>
      <c r="BE617" s="167">
        <f t="shared" si="215"/>
        <v>0</v>
      </c>
      <c r="BF617" s="203"/>
      <c r="BG617" s="203"/>
    </row>
    <row r="618" spans="1:59" s="118" customFormat="1" x14ac:dyDescent="0.25">
      <c r="A618" s="128" t="str">
        <f>IF(ISBLANK(B618),"",COUNTA($B$11:B618))</f>
        <v/>
      </c>
      <c r="B618" s="200"/>
      <c r="C618" s="150">
        <f t="shared" si="205"/>
        <v>0</v>
      </c>
      <c r="D618" s="151">
        <f t="shared" si="206"/>
        <v>0</v>
      </c>
      <c r="E618" s="199"/>
      <c r="F618" s="199"/>
      <c r="G618" s="151">
        <f t="shared" si="207"/>
        <v>0</v>
      </c>
      <c r="H618" s="199"/>
      <c r="I618" s="199"/>
      <c r="J618" s="199"/>
      <c r="K618" s="151">
        <f t="shared" si="216"/>
        <v>0</v>
      </c>
      <c r="L618" s="199"/>
      <c r="M618" s="199"/>
      <c r="N618" s="152" t="str">
        <f t="shared" si="208"/>
        <v/>
      </c>
      <c r="O618" s="150">
        <f t="shared" si="209"/>
        <v>0</v>
      </c>
      <c r="P618" s="151">
        <f t="shared" si="210"/>
        <v>0</v>
      </c>
      <c r="Q618" s="199"/>
      <c r="R618" s="199"/>
      <c r="S618" s="151">
        <f t="shared" si="211"/>
        <v>0</v>
      </c>
      <c r="T618" s="199"/>
      <c r="U618" s="199"/>
      <c r="V618" s="199"/>
      <c r="W618" s="151">
        <f t="shared" si="202"/>
        <v>0</v>
      </c>
      <c r="X618" s="199"/>
      <c r="Y618" s="199"/>
      <c r="Z618" s="152" t="str">
        <f t="shared" si="212"/>
        <v/>
      </c>
      <c r="AA618" s="150">
        <f t="shared" si="217"/>
        <v>0</v>
      </c>
      <c r="AB618" s="151">
        <f t="shared" si="218"/>
        <v>0</v>
      </c>
      <c r="AC618" s="199"/>
      <c r="AD618" s="199"/>
      <c r="AE618" s="151">
        <f t="shared" si="219"/>
        <v>0</v>
      </c>
      <c r="AF618" s="202"/>
      <c r="AG618" s="333"/>
      <c r="AH618" s="202"/>
      <c r="AI618" s="333"/>
      <c r="AJ618" s="202"/>
      <c r="AK618" s="333"/>
      <c r="AL618" s="151">
        <f t="shared" si="220"/>
        <v>0</v>
      </c>
      <c r="AM618" s="199"/>
      <c r="AN618" s="199"/>
      <c r="AO618" s="167">
        <f t="shared" si="203"/>
        <v>0</v>
      </c>
      <c r="AP618" s="167">
        <f t="shared" si="204"/>
        <v>0</v>
      </c>
      <c r="AQ618" s="152" t="str">
        <f t="shared" si="200"/>
        <v/>
      </c>
      <c r="AR618" s="207">
        <f t="shared" si="201"/>
        <v>0</v>
      </c>
      <c r="AS618" s="167">
        <f t="shared" si="213"/>
        <v>0</v>
      </c>
      <c r="AT618" s="167">
        <f>IFERROR((AR618/SUM('4_Структура пл.соб.'!$F$4:$F$6))*100,0)</f>
        <v>0</v>
      </c>
      <c r="AU618" s="207">
        <f>IFERROR(AF618+(SUM($AC618:$AD618)/100*($AE$14/$AB$14*100))/'4_Структура пл.соб.'!$B$7*'4_Структура пл.соб.'!$B$4,0)</f>
        <v>0</v>
      </c>
      <c r="AV618" s="167">
        <f>IFERROR(AU618/'5_Розрахунок тарифів'!$H$7,0)</f>
        <v>0</v>
      </c>
      <c r="AW618" s="167">
        <f>IFERROR((AU618/SUM('4_Структура пл.соб.'!$F$4:$F$6))*100,0)</f>
        <v>0</v>
      </c>
      <c r="AX618" s="207">
        <f>IFERROR(AH618+(SUM($AC618:$AD618)/100*($AE$14/$AB$14*100))/'4_Структура пл.соб.'!$B$7*'4_Структура пл.соб.'!$B$5,0)</f>
        <v>0</v>
      </c>
      <c r="AY618" s="167">
        <f>IFERROR(AX618/'5_Розрахунок тарифів'!$L$7,0)</f>
        <v>0</v>
      </c>
      <c r="AZ618" s="167">
        <f>IFERROR((AX618/SUM('4_Структура пл.соб.'!$F$4:$F$6))*100,0)</f>
        <v>0</v>
      </c>
      <c r="BA618" s="207">
        <f>IFERROR(AJ618+(SUM($AC618:$AD618)/100*($AE$14/$AB$14*100))/'4_Структура пл.соб.'!$B$7*'4_Структура пл.соб.'!$B$6,0)</f>
        <v>0</v>
      </c>
      <c r="BB618" s="167">
        <f>IFERROR(BA618/'5_Розрахунок тарифів'!$P$7,0)</f>
        <v>0</v>
      </c>
      <c r="BC618" s="167">
        <f>IFERROR((BA618/SUM('4_Структура пл.соб.'!$F$4:$F$6))*100,0)</f>
        <v>0</v>
      </c>
      <c r="BD618" s="167">
        <f t="shared" si="214"/>
        <v>0</v>
      </c>
      <c r="BE618" s="167">
        <f t="shared" si="215"/>
        <v>0</v>
      </c>
      <c r="BF618" s="203"/>
      <c r="BG618" s="203"/>
    </row>
    <row r="619" spans="1:59" s="118" customFormat="1" x14ac:dyDescent="0.25">
      <c r="A619" s="128" t="str">
        <f>IF(ISBLANK(B619),"",COUNTA($B$11:B619))</f>
        <v/>
      </c>
      <c r="B619" s="200"/>
      <c r="C619" s="150">
        <f t="shared" si="205"/>
        <v>0</v>
      </c>
      <c r="D619" s="151">
        <f t="shared" si="206"/>
        <v>0</v>
      </c>
      <c r="E619" s="199"/>
      <c r="F619" s="199"/>
      <c r="G619" s="151">
        <f t="shared" si="207"/>
        <v>0</v>
      </c>
      <c r="H619" s="199"/>
      <c r="I619" s="199"/>
      <c r="J619" s="199"/>
      <c r="K619" s="151">
        <f t="shared" si="216"/>
        <v>0</v>
      </c>
      <c r="L619" s="199"/>
      <c r="M619" s="199"/>
      <c r="N619" s="152" t="str">
        <f t="shared" si="208"/>
        <v/>
      </c>
      <c r="O619" s="150">
        <f t="shared" si="209"/>
        <v>0</v>
      </c>
      <c r="P619" s="151">
        <f t="shared" si="210"/>
        <v>0</v>
      </c>
      <c r="Q619" s="199"/>
      <c r="R619" s="199"/>
      <c r="S619" s="151">
        <f t="shared" si="211"/>
        <v>0</v>
      </c>
      <c r="T619" s="199"/>
      <c r="U619" s="199"/>
      <c r="V619" s="199"/>
      <c r="W619" s="151">
        <f t="shared" si="202"/>
        <v>0</v>
      </c>
      <c r="X619" s="199"/>
      <c r="Y619" s="199"/>
      <c r="Z619" s="152" t="str">
        <f t="shared" si="212"/>
        <v/>
      </c>
      <c r="AA619" s="150">
        <f t="shared" si="217"/>
        <v>0</v>
      </c>
      <c r="AB619" s="151">
        <f t="shared" si="218"/>
        <v>0</v>
      </c>
      <c r="AC619" s="199"/>
      <c r="AD619" s="199"/>
      <c r="AE619" s="151">
        <f t="shared" si="219"/>
        <v>0</v>
      </c>
      <c r="AF619" s="202"/>
      <c r="AG619" s="333"/>
      <c r="AH619" s="202"/>
      <c r="AI619" s="333"/>
      <c r="AJ619" s="202"/>
      <c r="AK619" s="333"/>
      <c r="AL619" s="151">
        <f t="shared" si="220"/>
        <v>0</v>
      </c>
      <c r="AM619" s="199"/>
      <c r="AN619" s="199"/>
      <c r="AO619" s="167">
        <f t="shared" si="203"/>
        <v>0</v>
      </c>
      <c r="AP619" s="167">
        <f t="shared" si="204"/>
        <v>0</v>
      </c>
      <c r="AQ619" s="152" t="str">
        <f t="shared" si="200"/>
        <v/>
      </c>
      <c r="AR619" s="207">
        <f t="shared" si="201"/>
        <v>0</v>
      </c>
      <c r="AS619" s="167">
        <f t="shared" si="213"/>
        <v>0</v>
      </c>
      <c r="AT619" s="167">
        <f>IFERROR((AR619/SUM('4_Структура пл.соб.'!$F$4:$F$6))*100,0)</f>
        <v>0</v>
      </c>
      <c r="AU619" s="207">
        <f>IFERROR(AF619+(SUM($AC619:$AD619)/100*($AE$14/$AB$14*100))/'4_Структура пл.соб.'!$B$7*'4_Структура пл.соб.'!$B$4,0)</f>
        <v>0</v>
      </c>
      <c r="AV619" s="167">
        <f>IFERROR(AU619/'5_Розрахунок тарифів'!$H$7,0)</f>
        <v>0</v>
      </c>
      <c r="AW619" s="167">
        <f>IFERROR((AU619/SUM('4_Структура пл.соб.'!$F$4:$F$6))*100,0)</f>
        <v>0</v>
      </c>
      <c r="AX619" s="207">
        <f>IFERROR(AH619+(SUM($AC619:$AD619)/100*($AE$14/$AB$14*100))/'4_Структура пл.соб.'!$B$7*'4_Структура пл.соб.'!$B$5,0)</f>
        <v>0</v>
      </c>
      <c r="AY619" s="167">
        <f>IFERROR(AX619/'5_Розрахунок тарифів'!$L$7,0)</f>
        <v>0</v>
      </c>
      <c r="AZ619" s="167">
        <f>IFERROR((AX619/SUM('4_Структура пл.соб.'!$F$4:$F$6))*100,0)</f>
        <v>0</v>
      </c>
      <c r="BA619" s="207">
        <f>IFERROR(AJ619+(SUM($AC619:$AD619)/100*($AE$14/$AB$14*100))/'4_Структура пл.соб.'!$B$7*'4_Структура пл.соб.'!$B$6,0)</f>
        <v>0</v>
      </c>
      <c r="BB619" s="167">
        <f>IFERROR(BA619/'5_Розрахунок тарифів'!$P$7,0)</f>
        <v>0</v>
      </c>
      <c r="BC619" s="167">
        <f>IFERROR((BA619/SUM('4_Структура пл.соб.'!$F$4:$F$6))*100,0)</f>
        <v>0</v>
      </c>
      <c r="BD619" s="167">
        <f t="shared" si="214"/>
        <v>0</v>
      </c>
      <c r="BE619" s="167">
        <f t="shared" si="215"/>
        <v>0</v>
      </c>
      <c r="BF619" s="203"/>
      <c r="BG619" s="203"/>
    </row>
    <row r="620" spans="1:59" s="118" customFormat="1" x14ac:dyDescent="0.25">
      <c r="A620" s="128" t="str">
        <f>IF(ISBLANK(B620),"",COUNTA($B$11:B620))</f>
        <v/>
      </c>
      <c r="B620" s="200"/>
      <c r="C620" s="150">
        <f t="shared" si="205"/>
        <v>0</v>
      </c>
      <c r="D620" s="151">
        <f t="shared" si="206"/>
        <v>0</v>
      </c>
      <c r="E620" s="199"/>
      <c r="F620" s="199"/>
      <c r="G620" s="151">
        <f t="shared" si="207"/>
        <v>0</v>
      </c>
      <c r="H620" s="199"/>
      <c r="I620" s="199"/>
      <c r="J620" s="199"/>
      <c r="K620" s="151">
        <f t="shared" si="216"/>
        <v>0</v>
      </c>
      <c r="L620" s="199"/>
      <c r="M620" s="199"/>
      <c r="N620" s="152" t="str">
        <f t="shared" si="208"/>
        <v/>
      </c>
      <c r="O620" s="150">
        <f t="shared" si="209"/>
        <v>0</v>
      </c>
      <c r="P620" s="151">
        <f t="shared" si="210"/>
        <v>0</v>
      </c>
      <c r="Q620" s="199"/>
      <c r="R620" s="199"/>
      <c r="S620" s="151">
        <f t="shared" si="211"/>
        <v>0</v>
      </c>
      <c r="T620" s="199"/>
      <c r="U620" s="199"/>
      <c r="V620" s="199"/>
      <c r="W620" s="151">
        <f t="shared" si="202"/>
        <v>0</v>
      </c>
      <c r="X620" s="199"/>
      <c r="Y620" s="199"/>
      <c r="Z620" s="152" t="str">
        <f t="shared" si="212"/>
        <v/>
      </c>
      <c r="AA620" s="150">
        <f t="shared" si="217"/>
        <v>0</v>
      </c>
      <c r="AB620" s="151">
        <f t="shared" si="218"/>
        <v>0</v>
      </c>
      <c r="AC620" s="199"/>
      <c r="AD620" s="199"/>
      <c r="AE620" s="151">
        <f t="shared" si="219"/>
        <v>0</v>
      </c>
      <c r="AF620" s="202"/>
      <c r="AG620" s="333"/>
      <c r="AH620" s="202"/>
      <c r="AI620" s="333"/>
      <c r="AJ620" s="202"/>
      <c r="AK620" s="333"/>
      <c r="AL620" s="151">
        <f t="shared" si="220"/>
        <v>0</v>
      </c>
      <c r="AM620" s="199"/>
      <c r="AN620" s="199"/>
      <c r="AO620" s="167">
        <f t="shared" si="203"/>
        <v>0</v>
      </c>
      <c r="AP620" s="167">
        <f t="shared" si="204"/>
        <v>0</v>
      </c>
      <c r="AQ620" s="152" t="str">
        <f t="shared" si="200"/>
        <v/>
      </c>
      <c r="AR620" s="207">
        <f t="shared" si="201"/>
        <v>0</v>
      </c>
      <c r="AS620" s="167">
        <f t="shared" si="213"/>
        <v>0</v>
      </c>
      <c r="AT620" s="167">
        <f>IFERROR((AR620/SUM('4_Структура пл.соб.'!$F$4:$F$6))*100,0)</f>
        <v>0</v>
      </c>
      <c r="AU620" s="207">
        <f>IFERROR(AF620+(SUM($AC620:$AD620)/100*($AE$14/$AB$14*100))/'4_Структура пл.соб.'!$B$7*'4_Структура пл.соб.'!$B$4,0)</f>
        <v>0</v>
      </c>
      <c r="AV620" s="167">
        <f>IFERROR(AU620/'5_Розрахунок тарифів'!$H$7,0)</f>
        <v>0</v>
      </c>
      <c r="AW620" s="167">
        <f>IFERROR((AU620/SUM('4_Структура пл.соб.'!$F$4:$F$6))*100,0)</f>
        <v>0</v>
      </c>
      <c r="AX620" s="207">
        <f>IFERROR(AH620+(SUM($AC620:$AD620)/100*($AE$14/$AB$14*100))/'4_Структура пл.соб.'!$B$7*'4_Структура пл.соб.'!$B$5,0)</f>
        <v>0</v>
      </c>
      <c r="AY620" s="167">
        <f>IFERROR(AX620/'5_Розрахунок тарифів'!$L$7,0)</f>
        <v>0</v>
      </c>
      <c r="AZ620" s="167">
        <f>IFERROR((AX620/SUM('4_Структура пл.соб.'!$F$4:$F$6))*100,0)</f>
        <v>0</v>
      </c>
      <c r="BA620" s="207">
        <f>IFERROR(AJ620+(SUM($AC620:$AD620)/100*($AE$14/$AB$14*100))/'4_Структура пл.соб.'!$B$7*'4_Структура пл.соб.'!$B$6,0)</f>
        <v>0</v>
      </c>
      <c r="BB620" s="167">
        <f>IFERROR(BA620/'5_Розрахунок тарифів'!$P$7,0)</f>
        <v>0</v>
      </c>
      <c r="BC620" s="167">
        <f>IFERROR((BA620/SUM('4_Структура пл.соб.'!$F$4:$F$6))*100,0)</f>
        <v>0</v>
      </c>
      <c r="BD620" s="167">
        <f t="shared" si="214"/>
        <v>0</v>
      </c>
      <c r="BE620" s="167">
        <f t="shared" si="215"/>
        <v>0</v>
      </c>
      <c r="BF620" s="203"/>
      <c r="BG620" s="203"/>
    </row>
    <row r="621" spans="1:59" s="118" customFormat="1" x14ac:dyDescent="0.25">
      <c r="A621" s="128" t="str">
        <f>IF(ISBLANK(B621),"",COUNTA($B$11:B621))</f>
        <v/>
      </c>
      <c r="B621" s="200"/>
      <c r="C621" s="150">
        <f t="shared" si="205"/>
        <v>0</v>
      </c>
      <c r="D621" s="151">
        <f t="shared" si="206"/>
        <v>0</v>
      </c>
      <c r="E621" s="199"/>
      <c r="F621" s="199"/>
      <c r="G621" s="151">
        <f t="shared" si="207"/>
        <v>0</v>
      </c>
      <c r="H621" s="199"/>
      <c r="I621" s="199"/>
      <c r="J621" s="199"/>
      <c r="K621" s="151">
        <f t="shared" si="216"/>
        <v>0</v>
      </c>
      <c r="L621" s="199"/>
      <c r="M621" s="199"/>
      <c r="N621" s="152" t="str">
        <f t="shared" si="208"/>
        <v/>
      </c>
      <c r="O621" s="150">
        <f t="shared" si="209"/>
        <v>0</v>
      </c>
      <c r="P621" s="151">
        <f t="shared" si="210"/>
        <v>0</v>
      </c>
      <c r="Q621" s="199"/>
      <c r="R621" s="199"/>
      <c r="S621" s="151">
        <f t="shared" si="211"/>
        <v>0</v>
      </c>
      <c r="T621" s="199"/>
      <c r="U621" s="199"/>
      <c r="V621" s="199"/>
      <c r="W621" s="151">
        <f t="shared" si="202"/>
        <v>0</v>
      </c>
      <c r="X621" s="199"/>
      <c r="Y621" s="199"/>
      <c r="Z621" s="152" t="str">
        <f t="shared" si="212"/>
        <v/>
      </c>
      <c r="AA621" s="150">
        <f t="shared" si="217"/>
        <v>0</v>
      </c>
      <c r="AB621" s="151">
        <f t="shared" si="218"/>
        <v>0</v>
      </c>
      <c r="AC621" s="199"/>
      <c r="AD621" s="199"/>
      <c r="AE621" s="151">
        <f t="shared" si="219"/>
        <v>0</v>
      </c>
      <c r="AF621" s="202"/>
      <c r="AG621" s="333"/>
      <c r="AH621" s="202"/>
      <c r="AI621" s="333"/>
      <c r="AJ621" s="202"/>
      <c r="AK621" s="333"/>
      <c r="AL621" s="151">
        <f t="shared" si="220"/>
        <v>0</v>
      </c>
      <c r="AM621" s="199"/>
      <c r="AN621" s="199"/>
      <c r="AO621" s="167">
        <f t="shared" si="203"/>
        <v>0</v>
      </c>
      <c r="AP621" s="167">
        <f t="shared" si="204"/>
        <v>0</v>
      </c>
      <c r="AQ621" s="152" t="str">
        <f t="shared" si="200"/>
        <v/>
      </c>
      <c r="AR621" s="207">
        <f t="shared" si="201"/>
        <v>0</v>
      </c>
      <c r="AS621" s="167">
        <f t="shared" si="213"/>
        <v>0</v>
      </c>
      <c r="AT621" s="167">
        <f>IFERROR((AR621/SUM('4_Структура пл.соб.'!$F$4:$F$6))*100,0)</f>
        <v>0</v>
      </c>
      <c r="AU621" s="207">
        <f>IFERROR(AF621+(SUM($AC621:$AD621)/100*($AE$14/$AB$14*100))/'4_Структура пл.соб.'!$B$7*'4_Структура пл.соб.'!$B$4,0)</f>
        <v>0</v>
      </c>
      <c r="AV621" s="167">
        <f>IFERROR(AU621/'5_Розрахунок тарифів'!$H$7,0)</f>
        <v>0</v>
      </c>
      <c r="AW621" s="167">
        <f>IFERROR((AU621/SUM('4_Структура пл.соб.'!$F$4:$F$6))*100,0)</f>
        <v>0</v>
      </c>
      <c r="AX621" s="207">
        <f>IFERROR(AH621+(SUM($AC621:$AD621)/100*($AE$14/$AB$14*100))/'4_Структура пл.соб.'!$B$7*'4_Структура пл.соб.'!$B$5,0)</f>
        <v>0</v>
      </c>
      <c r="AY621" s="167">
        <f>IFERROR(AX621/'5_Розрахунок тарифів'!$L$7,0)</f>
        <v>0</v>
      </c>
      <c r="AZ621" s="167">
        <f>IFERROR((AX621/SUM('4_Структура пл.соб.'!$F$4:$F$6))*100,0)</f>
        <v>0</v>
      </c>
      <c r="BA621" s="207">
        <f>IFERROR(AJ621+(SUM($AC621:$AD621)/100*($AE$14/$AB$14*100))/'4_Структура пл.соб.'!$B$7*'4_Структура пл.соб.'!$B$6,0)</f>
        <v>0</v>
      </c>
      <c r="BB621" s="167">
        <f>IFERROR(BA621/'5_Розрахунок тарифів'!$P$7,0)</f>
        <v>0</v>
      </c>
      <c r="BC621" s="167">
        <f>IFERROR((BA621/SUM('4_Структура пл.соб.'!$F$4:$F$6))*100,0)</f>
        <v>0</v>
      </c>
      <c r="BD621" s="167">
        <f t="shared" si="214"/>
        <v>0</v>
      </c>
      <c r="BE621" s="167">
        <f t="shared" si="215"/>
        <v>0</v>
      </c>
      <c r="BF621" s="203"/>
      <c r="BG621" s="203"/>
    </row>
    <row r="622" spans="1:59" s="118" customFormat="1" x14ac:dyDescent="0.25">
      <c r="A622" s="128" t="str">
        <f>IF(ISBLANK(B622),"",COUNTA($B$11:B622))</f>
        <v/>
      </c>
      <c r="B622" s="200"/>
      <c r="C622" s="150">
        <f t="shared" si="205"/>
        <v>0</v>
      </c>
      <c r="D622" s="151">
        <f t="shared" si="206"/>
        <v>0</v>
      </c>
      <c r="E622" s="199"/>
      <c r="F622" s="199"/>
      <c r="G622" s="151">
        <f t="shared" si="207"/>
        <v>0</v>
      </c>
      <c r="H622" s="199"/>
      <c r="I622" s="199"/>
      <c r="J622" s="199"/>
      <c r="K622" s="151">
        <f t="shared" si="216"/>
        <v>0</v>
      </c>
      <c r="L622" s="199"/>
      <c r="M622" s="199"/>
      <c r="N622" s="152" t="str">
        <f t="shared" si="208"/>
        <v/>
      </c>
      <c r="O622" s="150">
        <f t="shared" si="209"/>
        <v>0</v>
      </c>
      <c r="P622" s="151">
        <f t="shared" si="210"/>
        <v>0</v>
      </c>
      <c r="Q622" s="199"/>
      <c r="R622" s="199"/>
      <c r="S622" s="151">
        <f t="shared" si="211"/>
        <v>0</v>
      </c>
      <c r="T622" s="199"/>
      <c r="U622" s="199"/>
      <c r="V622" s="199"/>
      <c r="W622" s="151">
        <f t="shared" si="202"/>
        <v>0</v>
      </c>
      <c r="X622" s="199"/>
      <c r="Y622" s="199"/>
      <c r="Z622" s="152" t="str">
        <f t="shared" si="212"/>
        <v/>
      </c>
      <c r="AA622" s="150">
        <f t="shared" si="217"/>
        <v>0</v>
      </c>
      <c r="AB622" s="151">
        <f t="shared" si="218"/>
        <v>0</v>
      </c>
      <c r="AC622" s="199"/>
      <c r="AD622" s="199"/>
      <c r="AE622" s="151">
        <f t="shared" si="219"/>
        <v>0</v>
      </c>
      <c r="AF622" s="202"/>
      <c r="AG622" s="333"/>
      <c r="AH622" s="202"/>
      <c r="AI622" s="333"/>
      <c r="AJ622" s="202"/>
      <c r="AK622" s="333"/>
      <c r="AL622" s="151">
        <f t="shared" si="220"/>
        <v>0</v>
      </c>
      <c r="AM622" s="199"/>
      <c r="AN622" s="199"/>
      <c r="AO622" s="167">
        <f t="shared" si="203"/>
        <v>0</v>
      </c>
      <c r="AP622" s="167">
        <f t="shared" si="204"/>
        <v>0</v>
      </c>
      <c r="AQ622" s="152" t="str">
        <f t="shared" si="200"/>
        <v/>
      </c>
      <c r="AR622" s="207">
        <f t="shared" si="201"/>
        <v>0</v>
      </c>
      <c r="AS622" s="167">
        <f t="shared" si="213"/>
        <v>0</v>
      </c>
      <c r="AT622" s="167">
        <f>IFERROR((AR622/SUM('4_Структура пл.соб.'!$F$4:$F$6))*100,0)</f>
        <v>0</v>
      </c>
      <c r="AU622" s="207">
        <f>IFERROR(AF622+(SUM($AC622:$AD622)/100*($AE$14/$AB$14*100))/'4_Структура пл.соб.'!$B$7*'4_Структура пл.соб.'!$B$4,0)</f>
        <v>0</v>
      </c>
      <c r="AV622" s="167">
        <f>IFERROR(AU622/'5_Розрахунок тарифів'!$H$7,0)</f>
        <v>0</v>
      </c>
      <c r="AW622" s="167">
        <f>IFERROR((AU622/SUM('4_Структура пл.соб.'!$F$4:$F$6))*100,0)</f>
        <v>0</v>
      </c>
      <c r="AX622" s="207">
        <f>IFERROR(AH622+(SUM($AC622:$AD622)/100*($AE$14/$AB$14*100))/'4_Структура пл.соб.'!$B$7*'4_Структура пл.соб.'!$B$5,0)</f>
        <v>0</v>
      </c>
      <c r="AY622" s="167">
        <f>IFERROR(AX622/'5_Розрахунок тарифів'!$L$7,0)</f>
        <v>0</v>
      </c>
      <c r="AZ622" s="167">
        <f>IFERROR((AX622/SUM('4_Структура пл.соб.'!$F$4:$F$6))*100,0)</f>
        <v>0</v>
      </c>
      <c r="BA622" s="207">
        <f>IFERROR(AJ622+(SUM($AC622:$AD622)/100*($AE$14/$AB$14*100))/'4_Структура пл.соб.'!$B$7*'4_Структура пл.соб.'!$B$6,0)</f>
        <v>0</v>
      </c>
      <c r="BB622" s="167">
        <f>IFERROR(BA622/'5_Розрахунок тарифів'!$P$7,0)</f>
        <v>0</v>
      </c>
      <c r="BC622" s="167">
        <f>IFERROR((BA622/SUM('4_Структура пл.соб.'!$F$4:$F$6))*100,0)</f>
        <v>0</v>
      </c>
      <c r="BD622" s="167">
        <f t="shared" si="214"/>
        <v>0</v>
      </c>
      <c r="BE622" s="167">
        <f t="shared" si="215"/>
        <v>0</v>
      </c>
      <c r="BF622" s="203"/>
      <c r="BG622" s="203"/>
    </row>
    <row r="623" spans="1:59" s="118" customFormat="1" x14ac:dyDescent="0.25">
      <c r="A623" s="128" t="str">
        <f>IF(ISBLANK(B623),"",COUNTA($B$11:B623))</f>
        <v/>
      </c>
      <c r="B623" s="200"/>
      <c r="C623" s="150">
        <f t="shared" si="205"/>
        <v>0</v>
      </c>
      <c r="D623" s="151">
        <f t="shared" si="206"/>
        <v>0</v>
      </c>
      <c r="E623" s="199"/>
      <c r="F623" s="199"/>
      <c r="G623" s="151">
        <f t="shared" si="207"/>
        <v>0</v>
      </c>
      <c r="H623" s="199"/>
      <c r="I623" s="199"/>
      <c r="J623" s="199"/>
      <c r="K623" s="151">
        <f t="shared" si="216"/>
        <v>0</v>
      </c>
      <c r="L623" s="199"/>
      <c r="M623" s="199"/>
      <c r="N623" s="152" t="str">
        <f t="shared" si="208"/>
        <v/>
      </c>
      <c r="O623" s="150">
        <f t="shared" si="209"/>
        <v>0</v>
      </c>
      <c r="P623" s="151">
        <f t="shared" si="210"/>
        <v>0</v>
      </c>
      <c r="Q623" s="199"/>
      <c r="R623" s="199"/>
      <c r="S623" s="151">
        <f t="shared" si="211"/>
        <v>0</v>
      </c>
      <c r="T623" s="199"/>
      <c r="U623" s="199"/>
      <c r="V623" s="199"/>
      <c r="W623" s="151">
        <f t="shared" si="202"/>
        <v>0</v>
      </c>
      <c r="X623" s="199"/>
      <c r="Y623" s="199"/>
      <c r="Z623" s="152" t="str">
        <f t="shared" si="212"/>
        <v/>
      </c>
      <c r="AA623" s="150">
        <f t="shared" si="217"/>
        <v>0</v>
      </c>
      <c r="AB623" s="151">
        <f t="shared" si="218"/>
        <v>0</v>
      </c>
      <c r="AC623" s="199"/>
      <c r="AD623" s="199"/>
      <c r="AE623" s="151">
        <f t="shared" si="219"/>
        <v>0</v>
      </c>
      <c r="AF623" s="202"/>
      <c r="AG623" s="333"/>
      <c r="AH623" s="202"/>
      <c r="AI623" s="333"/>
      <c r="AJ623" s="202"/>
      <c r="AK623" s="333"/>
      <c r="AL623" s="151">
        <f t="shared" si="220"/>
        <v>0</v>
      </c>
      <c r="AM623" s="199"/>
      <c r="AN623" s="199"/>
      <c r="AO623" s="167">
        <f t="shared" si="203"/>
        <v>0</v>
      </c>
      <c r="AP623" s="167">
        <f t="shared" si="204"/>
        <v>0</v>
      </c>
      <c r="AQ623" s="152" t="str">
        <f t="shared" si="200"/>
        <v/>
      </c>
      <c r="AR623" s="207">
        <f t="shared" si="201"/>
        <v>0</v>
      </c>
      <c r="AS623" s="167">
        <f t="shared" si="213"/>
        <v>0</v>
      </c>
      <c r="AT623" s="167">
        <f>IFERROR((AR623/SUM('4_Структура пл.соб.'!$F$4:$F$6))*100,0)</f>
        <v>0</v>
      </c>
      <c r="AU623" s="207">
        <f>IFERROR(AF623+(SUM($AC623:$AD623)/100*($AE$14/$AB$14*100))/'4_Структура пл.соб.'!$B$7*'4_Структура пл.соб.'!$B$4,0)</f>
        <v>0</v>
      </c>
      <c r="AV623" s="167">
        <f>IFERROR(AU623/'5_Розрахунок тарифів'!$H$7,0)</f>
        <v>0</v>
      </c>
      <c r="AW623" s="167">
        <f>IFERROR((AU623/SUM('4_Структура пл.соб.'!$F$4:$F$6))*100,0)</f>
        <v>0</v>
      </c>
      <c r="AX623" s="207">
        <f>IFERROR(AH623+(SUM($AC623:$AD623)/100*($AE$14/$AB$14*100))/'4_Структура пл.соб.'!$B$7*'4_Структура пл.соб.'!$B$5,0)</f>
        <v>0</v>
      </c>
      <c r="AY623" s="167">
        <f>IFERROR(AX623/'5_Розрахунок тарифів'!$L$7,0)</f>
        <v>0</v>
      </c>
      <c r="AZ623" s="167">
        <f>IFERROR((AX623/SUM('4_Структура пл.соб.'!$F$4:$F$6))*100,0)</f>
        <v>0</v>
      </c>
      <c r="BA623" s="207">
        <f>IFERROR(AJ623+(SUM($AC623:$AD623)/100*($AE$14/$AB$14*100))/'4_Структура пл.соб.'!$B$7*'4_Структура пл.соб.'!$B$6,0)</f>
        <v>0</v>
      </c>
      <c r="BB623" s="167">
        <f>IFERROR(BA623/'5_Розрахунок тарифів'!$P$7,0)</f>
        <v>0</v>
      </c>
      <c r="BC623" s="167">
        <f>IFERROR((BA623/SUM('4_Структура пл.соб.'!$F$4:$F$6))*100,0)</f>
        <v>0</v>
      </c>
      <c r="BD623" s="167">
        <f t="shared" si="214"/>
        <v>0</v>
      </c>
      <c r="BE623" s="167">
        <f t="shared" si="215"/>
        <v>0</v>
      </c>
      <c r="BF623" s="203"/>
      <c r="BG623" s="203"/>
    </row>
    <row r="624" spans="1:59" s="118" customFormat="1" x14ac:dyDescent="0.25">
      <c r="A624" s="128" t="str">
        <f>IF(ISBLANK(B624),"",COUNTA($B$11:B624))</f>
        <v/>
      </c>
      <c r="B624" s="200"/>
      <c r="C624" s="150">
        <f t="shared" si="205"/>
        <v>0</v>
      </c>
      <c r="D624" s="151">
        <f t="shared" si="206"/>
        <v>0</v>
      </c>
      <c r="E624" s="199"/>
      <c r="F624" s="199"/>
      <c r="G624" s="151">
        <f t="shared" si="207"/>
        <v>0</v>
      </c>
      <c r="H624" s="199"/>
      <c r="I624" s="199"/>
      <c r="J624" s="199"/>
      <c r="K624" s="151">
        <f t="shared" si="216"/>
        <v>0</v>
      </c>
      <c r="L624" s="199"/>
      <c r="M624" s="199"/>
      <c r="N624" s="152" t="str">
        <f t="shared" si="208"/>
        <v/>
      </c>
      <c r="O624" s="150">
        <f t="shared" si="209"/>
        <v>0</v>
      </c>
      <c r="P624" s="151">
        <f t="shared" si="210"/>
        <v>0</v>
      </c>
      <c r="Q624" s="199"/>
      <c r="R624" s="199"/>
      <c r="S624" s="151">
        <f t="shared" si="211"/>
        <v>0</v>
      </c>
      <c r="T624" s="199"/>
      <c r="U624" s="199"/>
      <c r="V624" s="199"/>
      <c r="W624" s="151">
        <f t="shared" si="202"/>
        <v>0</v>
      </c>
      <c r="X624" s="199"/>
      <c r="Y624" s="199"/>
      <c r="Z624" s="152" t="str">
        <f t="shared" si="212"/>
        <v/>
      </c>
      <c r="AA624" s="150">
        <f t="shared" si="217"/>
        <v>0</v>
      </c>
      <c r="AB624" s="151">
        <f t="shared" si="218"/>
        <v>0</v>
      </c>
      <c r="AC624" s="199"/>
      <c r="AD624" s="199"/>
      <c r="AE624" s="151">
        <f t="shared" si="219"/>
        <v>0</v>
      </c>
      <c r="AF624" s="202"/>
      <c r="AG624" s="333"/>
      <c r="AH624" s="202"/>
      <c r="AI624" s="333"/>
      <c r="AJ624" s="202"/>
      <c r="AK624" s="333"/>
      <c r="AL624" s="151">
        <f t="shared" si="220"/>
        <v>0</v>
      </c>
      <c r="AM624" s="199"/>
      <c r="AN624" s="199"/>
      <c r="AO624" s="167">
        <f t="shared" si="203"/>
        <v>0</v>
      </c>
      <c r="AP624" s="167">
        <f t="shared" si="204"/>
        <v>0</v>
      </c>
      <c r="AQ624" s="152" t="str">
        <f t="shared" si="200"/>
        <v/>
      </c>
      <c r="AR624" s="207">
        <f t="shared" si="201"/>
        <v>0</v>
      </c>
      <c r="AS624" s="167">
        <f t="shared" si="213"/>
        <v>0</v>
      </c>
      <c r="AT624" s="167">
        <f>IFERROR((AR624/SUM('4_Структура пл.соб.'!$F$4:$F$6))*100,0)</f>
        <v>0</v>
      </c>
      <c r="AU624" s="207">
        <f>IFERROR(AF624+(SUM($AC624:$AD624)/100*($AE$14/$AB$14*100))/'4_Структура пл.соб.'!$B$7*'4_Структура пл.соб.'!$B$4,0)</f>
        <v>0</v>
      </c>
      <c r="AV624" s="167">
        <f>IFERROR(AU624/'5_Розрахунок тарифів'!$H$7,0)</f>
        <v>0</v>
      </c>
      <c r="AW624" s="167">
        <f>IFERROR((AU624/SUM('4_Структура пл.соб.'!$F$4:$F$6))*100,0)</f>
        <v>0</v>
      </c>
      <c r="AX624" s="207">
        <f>IFERROR(AH624+(SUM($AC624:$AD624)/100*($AE$14/$AB$14*100))/'4_Структура пл.соб.'!$B$7*'4_Структура пл.соб.'!$B$5,0)</f>
        <v>0</v>
      </c>
      <c r="AY624" s="167">
        <f>IFERROR(AX624/'5_Розрахунок тарифів'!$L$7,0)</f>
        <v>0</v>
      </c>
      <c r="AZ624" s="167">
        <f>IFERROR((AX624/SUM('4_Структура пл.соб.'!$F$4:$F$6))*100,0)</f>
        <v>0</v>
      </c>
      <c r="BA624" s="207">
        <f>IFERROR(AJ624+(SUM($AC624:$AD624)/100*($AE$14/$AB$14*100))/'4_Структура пл.соб.'!$B$7*'4_Структура пл.соб.'!$B$6,0)</f>
        <v>0</v>
      </c>
      <c r="BB624" s="167">
        <f>IFERROR(BA624/'5_Розрахунок тарифів'!$P$7,0)</f>
        <v>0</v>
      </c>
      <c r="BC624" s="167">
        <f>IFERROR((BA624/SUM('4_Структура пл.соб.'!$F$4:$F$6))*100,0)</f>
        <v>0</v>
      </c>
      <c r="BD624" s="167">
        <f t="shared" si="214"/>
        <v>0</v>
      </c>
      <c r="BE624" s="167">
        <f t="shared" si="215"/>
        <v>0</v>
      </c>
      <c r="BF624" s="203"/>
      <c r="BG624" s="203"/>
    </row>
    <row r="625" spans="1:59" s="118" customFormat="1" x14ac:dyDescent="0.25">
      <c r="A625" s="128" t="str">
        <f>IF(ISBLANK(B625),"",COUNTA($B$11:B625))</f>
        <v/>
      </c>
      <c r="B625" s="200"/>
      <c r="C625" s="150">
        <f t="shared" si="205"/>
        <v>0</v>
      </c>
      <c r="D625" s="151">
        <f t="shared" si="206"/>
        <v>0</v>
      </c>
      <c r="E625" s="199"/>
      <c r="F625" s="199"/>
      <c r="G625" s="151">
        <f t="shared" si="207"/>
        <v>0</v>
      </c>
      <c r="H625" s="199"/>
      <c r="I625" s="199"/>
      <c r="J625" s="199"/>
      <c r="K625" s="151">
        <f t="shared" si="216"/>
        <v>0</v>
      </c>
      <c r="L625" s="199"/>
      <c r="M625" s="199"/>
      <c r="N625" s="152" t="str">
        <f t="shared" si="208"/>
        <v/>
      </c>
      <c r="O625" s="150">
        <f t="shared" si="209"/>
        <v>0</v>
      </c>
      <c r="P625" s="151">
        <f t="shared" si="210"/>
        <v>0</v>
      </c>
      <c r="Q625" s="199"/>
      <c r="R625" s="199"/>
      <c r="S625" s="151">
        <f t="shared" si="211"/>
        <v>0</v>
      </c>
      <c r="T625" s="199"/>
      <c r="U625" s="199"/>
      <c r="V625" s="199"/>
      <c r="W625" s="151">
        <f t="shared" si="202"/>
        <v>0</v>
      </c>
      <c r="X625" s="199"/>
      <c r="Y625" s="199"/>
      <c r="Z625" s="152" t="str">
        <f t="shared" si="212"/>
        <v/>
      </c>
      <c r="AA625" s="150">
        <f t="shared" si="217"/>
        <v>0</v>
      </c>
      <c r="AB625" s="151">
        <f t="shared" si="218"/>
        <v>0</v>
      </c>
      <c r="AC625" s="199"/>
      <c r="AD625" s="199"/>
      <c r="AE625" s="151">
        <f t="shared" si="219"/>
        <v>0</v>
      </c>
      <c r="AF625" s="202"/>
      <c r="AG625" s="333"/>
      <c r="AH625" s="202"/>
      <c r="AI625" s="333"/>
      <c r="AJ625" s="202"/>
      <c r="AK625" s="333"/>
      <c r="AL625" s="151">
        <f t="shared" si="220"/>
        <v>0</v>
      </c>
      <c r="AM625" s="199"/>
      <c r="AN625" s="199"/>
      <c r="AO625" s="167">
        <f t="shared" si="203"/>
        <v>0</v>
      </c>
      <c r="AP625" s="167">
        <f t="shared" si="204"/>
        <v>0</v>
      </c>
      <c r="AQ625" s="152" t="str">
        <f t="shared" si="200"/>
        <v/>
      </c>
      <c r="AR625" s="207">
        <f t="shared" si="201"/>
        <v>0</v>
      </c>
      <c r="AS625" s="167">
        <f t="shared" si="213"/>
        <v>0</v>
      </c>
      <c r="AT625" s="167">
        <f>IFERROR((AR625/SUM('4_Структура пл.соб.'!$F$4:$F$6))*100,0)</f>
        <v>0</v>
      </c>
      <c r="AU625" s="207">
        <f>IFERROR(AF625+(SUM($AC625:$AD625)/100*($AE$14/$AB$14*100))/'4_Структура пл.соб.'!$B$7*'4_Структура пл.соб.'!$B$4,0)</f>
        <v>0</v>
      </c>
      <c r="AV625" s="167">
        <f>IFERROR(AU625/'5_Розрахунок тарифів'!$H$7,0)</f>
        <v>0</v>
      </c>
      <c r="AW625" s="167">
        <f>IFERROR((AU625/SUM('4_Структура пл.соб.'!$F$4:$F$6))*100,0)</f>
        <v>0</v>
      </c>
      <c r="AX625" s="207">
        <f>IFERROR(AH625+(SUM($AC625:$AD625)/100*($AE$14/$AB$14*100))/'4_Структура пл.соб.'!$B$7*'4_Структура пл.соб.'!$B$5,0)</f>
        <v>0</v>
      </c>
      <c r="AY625" s="167">
        <f>IFERROR(AX625/'5_Розрахунок тарифів'!$L$7,0)</f>
        <v>0</v>
      </c>
      <c r="AZ625" s="167">
        <f>IFERROR((AX625/SUM('4_Структура пл.соб.'!$F$4:$F$6))*100,0)</f>
        <v>0</v>
      </c>
      <c r="BA625" s="207">
        <f>IFERROR(AJ625+(SUM($AC625:$AD625)/100*($AE$14/$AB$14*100))/'4_Структура пл.соб.'!$B$7*'4_Структура пл.соб.'!$B$6,0)</f>
        <v>0</v>
      </c>
      <c r="BB625" s="167">
        <f>IFERROR(BA625/'5_Розрахунок тарифів'!$P$7,0)</f>
        <v>0</v>
      </c>
      <c r="BC625" s="167">
        <f>IFERROR((BA625/SUM('4_Структура пл.соб.'!$F$4:$F$6))*100,0)</f>
        <v>0</v>
      </c>
      <c r="BD625" s="167">
        <f t="shared" si="214"/>
        <v>0</v>
      </c>
      <c r="BE625" s="167">
        <f t="shared" si="215"/>
        <v>0</v>
      </c>
      <c r="BF625" s="203"/>
      <c r="BG625" s="203"/>
    </row>
    <row r="626" spans="1:59" s="118" customFormat="1" x14ac:dyDescent="0.25">
      <c r="A626" s="128" t="str">
        <f>IF(ISBLANK(B626),"",COUNTA($B$11:B626))</f>
        <v/>
      </c>
      <c r="B626" s="200"/>
      <c r="C626" s="150">
        <f t="shared" si="205"/>
        <v>0</v>
      </c>
      <c r="D626" s="151">
        <f t="shared" si="206"/>
        <v>0</v>
      </c>
      <c r="E626" s="199"/>
      <c r="F626" s="199"/>
      <c r="G626" s="151">
        <f t="shared" si="207"/>
        <v>0</v>
      </c>
      <c r="H626" s="199"/>
      <c r="I626" s="199"/>
      <c r="J626" s="199"/>
      <c r="K626" s="151">
        <f t="shared" si="216"/>
        <v>0</v>
      </c>
      <c r="L626" s="199"/>
      <c r="M626" s="199"/>
      <c r="N626" s="152" t="str">
        <f t="shared" si="208"/>
        <v/>
      </c>
      <c r="O626" s="150">
        <f t="shared" si="209"/>
        <v>0</v>
      </c>
      <c r="P626" s="151">
        <f t="shared" si="210"/>
        <v>0</v>
      </c>
      <c r="Q626" s="199"/>
      <c r="R626" s="199"/>
      <c r="S626" s="151">
        <f t="shared" si="211"/>
        <v>0</v>
      </c>
      <c r="T626" s="199"/>
      <c r="U626" s="199"/>
      <c r="V626" s="199"/>
      <c r="W626" s="151">
        <f t="shared" si="202"/>
        <v>0</v>
      </c>
      <c r="X626" s="199"/>
      <c r="Y626" s="199"/>
      <c r="Z626" s="152" t="str">
        <f t="shared" si="212"/>
        <v/>
      </c>
      <c r="AA626" s="150">
        <f t="shared" si="217"/>
        <v>0</v>
      </c>
      <c r="AB626" s="151">
        <f t="shared" si="218"/>
        <v>0</v>
      </c>
      <c r="AC626" s="199"/>
      <c r="AD626" s="199"/>
      <c r="AE626" s="151">
        <f t="shared" si="219"/>
        <v>0</v>
      </c>
      <c r="AF626" s="202"/>
      <c r="AG626" s="333"/>
      <c r="AH626" s="202"/>
      <c r="AI626" s="333"/>
      <c r="AJ626" s="202"/>
      <c r="AK626" s="333"/>
      <c r="AL626" s="151">
        <f t="shared" si="220"/>
        <v>0</v>
      </c>
      <c r="AM626" s="199"/>
      <c r="AN626" s="199"/>
      <c r="AO626" s="167">
        <f t="shared" si="203"/>
        <v>0</v>
      </c>
      <c r="AP626" s="167">
        <f t="shared" si="204"/>
        <v>0</v>
      </c>
      <c r="AQ626" s="152" t="str">
        <f t="shared" si="200"/>
        <v/>
      </c>
      <c r="AR626" s="207">
        <f t="shared" si="201"/>
        <v>0</v>
      </c>
      <c r="AS626" s="167">
        <f t="shared" si="213"/>
        <v>0</v>
      </c>
      <c r="AT626" s="167">
        <f>IFERROR((AR626/SUM('4_Структура пл.соб.'!$F$4:$F$6))*100,0)</f>
        <v>0</v>
      </c>
      <c r="AU626" s="207">
        <f>IFERROR(AF626+(SUM($AC626:$AD626)/100*($AE$14/$AB$14*100))/'4_Структура пл.соб.'!$B$7*'4_Структура пл.соб.'!$B$4,0)</f>
        <v>0</v>
      </c>
      <c r="AV626" s="167">
        <f>IFERROR(AU626/'5_Розрахунок тарифів'!$H$7,0)</f>
        <v>0</v>
      </c>
      <c r="AW626" s="167">
        <f>IFERROR((AU626/SUM('4_Структура пл.соб.'!$F$4:$F$6))*100,0)</f>
        <v>0</v>
      </c>
      <c r="AX626" s="207">
        <f>IFERROR(AH626+(SUM($AC626:$AD626)/100*($AE$14/$AB$14*100))/'4_Структура пл.соб.'!$B$7*'4_Структура пл.соб.'!$B$5,0)</f>
        <v>0</v>
      </c>
      <c r="AY626" s="167">
        <f>IFERROR(AX626/'5_Розрахунок тарифів'!$L$7,0)</f>
        <v>0</v>
      </c>
      <c r="AZ626" s="167">
        <f>IFERROR((AX626/SUM('4_Структура пл.соб.'!$F$4:$F$6))*100,0)</f>
        <v>0</v>
      </c>
      <c r="BA626" s="207">
        <f>IFERROR(AJ626+(SUM($AC626:$AD626)/100*($AE$14/$AB$14*100))/'4_Структура пл.соб.'!$B$7*'4_Структура пл.соб.'!$B$6,0)</f>
        <v>0</v>
      </c>
      <c r="BB626" s="167">
        <f>IFERROR(BA626/'5_Розрахунок тарифів'!$P$7,0)</f>
        <v>0</v>
      </c>
      <c r="BC626" s="167">
        <f>IFERROR((BA626/SUM('4_Структура пл.соб.'!$F$4:$F$6))*100,0)</f>
        <v>0</v>
      </c>
      <c r="BD626" s="167">
        <f t="shared" si="214"/>
        <v>0</v>
      </c>
      <c r="BE626" s="167">
        <f t="shared" si="215"/>
        <v>0</v>
      </c>
      <c r="BF626" s="203"/>
      <c r="BG626" s="203"/>
    </row>
    <row r="627" spans="1:59" s="118" customFormat="1" x14ac:dyDescent="0.25">
      <c r="A627" s="128" t="str">
        <f>IF(ISBLANK(B627),"",COUNTA($B$11:B627))</f>
        <v/>
      </c>
      <c r="B627" s="200"/>
      <c r="C627" s="150">
        <f t="shared" si="205"/>
        <v>0</v>
      </c>
      <c r="D627" s="151">
        <f t="shared" si="206"/>
        <v>0</v>
      </c>
      <c r="E627" s="199"/>
      <c r="F627" s="199"/>
      <c r="G627" s="151">
        <f t="shared" si="207"/>
        <v>0</v>
      </c>
      <c r="H627" s="199"/>
      <c r="I627" s="199"/>
      <c r="J627" s="199"/>
      <c r="K627" s="151">
        <f t="shared" si="216"/>
        <v>0</v>
      </c>
      <c r="L627" s="199"/>
      <c r="M627" s="199"/>
      <c r="N627" s="152" t="str">
        <f t="shared" si="208"/>
        <v/>
      </c>
      <c r="O627" s="150">
        <f t="shared" si="209"/>
        <v>0</v>
      </c>
      <c r="P627" s="151">
        <f t="shared" si="210"/>
        <v>0</v>
      </c>
      <c r="Q627" s="199"/>
      <c r="R627" s="199"/>
      <c r="S627" s="151">
        <f t="shared" si="211"/>
        <v>0</v>
      </c>
      <c r="T627" s="199"/>
      <c r="U627" s="199"/>
      <c r="V627" s="199"/>
      <c r="W627" s="151">
        <f t="shared" si="202"/>
        <v>0</v>
      </c>
      <c r="X627" s="199"/>
      <c r="Y627" s="199"/>
      <c r="Z627" s="152" t="str">
        <f t="shared" si="212"/>
        <v/>
      </c>
      <c r="AA627" s="150">
        <f t="shared" si="217"/>
        <v>0</v>
      </c>
      <c r="AB627" s="151">
        <f t="shared" si="218"/>
        <v>0</v>
      </c>
      <c r="AC627" s="199"/>
      <c r="AD627" s="199"/>
      <c r="AE627" s="151">
        <f t="shared" si="219"/>
        <v>0</v>
      </c>
      <c r="AF627" s="202"/>
      <c r="AG627" s="333"/>
      <c r="AH627" s="202"/>
      <c r="AI627" s="333"/>
      <c r="AJ627" s="202"/>
      <c r="AK627" s="333"/>
      <c r="AL627" s="151">
        <f t="shared" si="220"/>
        <v>0</v>
      </c>
      <c r="AM627" s="199"/>
      <c r="AN627" s="199"/>
      <c r="AO627" s="167">
        <f t="shared" si="203"/>
        <v>0</v>
      </c>
      <c r="AP627" s="167">
        <f t="shared" si="204"/>
        <v>0</v>
      </c>
      <c r="AQ627" s="152" t="str">
        <f t="shared" si="200"/>
        <v/>
      </c>
      <c r="AR627" s="207">
        <f t="shared" si="201"/>
        <v>0</v>
      </c>
      <c r="AS627" s="167">
        <f t="shared" si="213"/>
        <v>0</v>
      </c>
      <c r="AT627" s="167">
        <f>IFERROR((AR627/SUM('4_Структура пл.соб.'!$F$4:$F$6))*100,0)</f>
        <v>0</v>
      </c>
      <c r="AU627" s="207">
        <f>IFERROR(AF627+(SUM($AC627:$AD627)/100*($AE$14/$AB$14*100))/'4_Структура пл.соб.'!$B$7*'4_Структура пл.соб.'!$B$4,0)</f>
        <v>0</v>
      </c>
      <c r="AV627" s="167">
        <f>IFERROR(AU627/'5_Розрахунок тарифів'!$H$7,0)</f>
        <v>0</v>
      </c>
      <c r="AW627" s="167">
        <f>IFERROR((AU627/SUM('4_Структура пл.соб.'!$F$4:$F$6))*100,0)</f>
        <v>0</v>
      </c>
      <c r="AX627" s="207">
        <f>IFERROR(AH627+(SUM($AC627:$AD627)/100*($AE$14/$AB$14*100))/'4_Структура пл.соб.'!$B$7*'4_Структура пл.соб.'!$B$5,0)</f>
        <v>0</v>
      </c>
      <c r="AY627" s="167">
        <f>IFERROR(AX627/'5_Розрахунок тарифів'!$L$7,0)</f>
        <v>0</v>
      </c>
      <c r="AZ627" s="167">
        <f>IFERROR((AX627/SUM('4_Структура пл.соб.'!$F$4:$F$6))*100,0)</f>
        <v>0</v>
      </c>
      <c r="BA627" s="207">
        <f>IFERROR(AJ627+(SUM($AC627:$AD627)/100*($AE$14/$AB$14*100))/'4_Структура пл.соб.'!$B$7*'4_Структура пл.соб.'!$B$6,0)</f>
        <v>0</v>
      </c>
      <c r="BB627" s="167">
        <f>IFERROR(BA627/'5_Розрахунок тарифів'!$P$7,0)</f>
        <v>0</v>
      </c>
      <c r="BC627" s="167">
        <f>IFERROR((BA627/SUM('4_Структура пл.соб.'!$F$4:$F$6))*100,0)</f>
        <v>0</v>
      </c>
      <c r="BD627" s="167">
        <f t="shared" si="214"/>
        <v>0</v>
      </c>
      <c r="BE627" s="167">
        <f t="shared" si="215"/>
        <v>0</v>
      </c>
      <c r="BF627" s="203"/>
      <c r="BG627" s="203"/>
    </row>
    <row r="628" spans="1:59" s="118" customFormat="1" x14ac:dyDescent="0.25">
      <c r="A628" s="128" t="str">
        <f>IF(ISBLANK(B628),"",COUNTA($B$11:B628))</f>
        <v/>
      </c>
      <c r="B628" s="200"/>
      <c r="C628" s="150">
        <f t="shared" si="205"/>
        <v>0</v>
      </c>
      <c r="D628" s="151">
        <f t="shared" si="206"/>
        <v>0</v>
      </c>
      <c r="E628" s="199"/>
      <c r="F628" s="199"/>
      <c r="G628" s="151">
        <f t="shared" si="207"/>
        <v>0</v>
      </c>
      <c r="H628" s="199"/>
      <c r="I628" s="199"/>
      <c r="J628" s="199"/>
      <c r="K628" s="151">
        <f t="shared" si="216"/>
        <v>0</v>
      </c>
      <c r="L628" s="199"/>
      <c r="M628" s="199"/>
      <c r="N628" s="152" t="str">
        <f t="shared" si="208"/>
        <v/>
      </c>
      <c r="O628" s="150">
        <f t="shared" si="209"/>
        <v>0</v>
      </c>
      <c r="P628" s="151">
        <f t="shared" si="210"/>
        <v>0</v>
      </c>
      <c r="Q628" s="199"/>
      <c r="R628" s="199"/>
      <c r="S628" s="151">
        <f t="shared" si="211"/>
        <v>0</v>
      </c>
      <c r="T628" s="199"/>
      <c r="U628" s="199"/>
      <c r="V628" s="199"/>
      <c r="W628" s="151">
        <f t="shared" si="202"/>
        <v>0</v>
      </c>
      <c r="X628" s="199"/>
      <c r="Y628" s="199"/>
      <c r="Z628" s="152" t="str">
        <f t="shared" si="212"/>
        <v/>
      </c>
      <c r="AA628" s="150">
        <f t="shared" si="217"/>
        <v>0</v>
      </c>
      <c r="AB628" s="151">
        <f t="shared" si="218"/>
        <v>0</v>
      </c>
      <c r="AC628" s="199"/>
      <c r="AD628" s="199"/>
      <c r="AE628" s="151">
        <f t="shared" si="219"/>
        <v>0</v>
      </c>
      <c r="AF628" s="202"/>
      <c r="AG628" s="333"/>
      <c r="AH628" s="202"/>
      <c r="AI628" s="333"/>
      <c r="AJ628" s="202"/>
      <c r="AK628" s="333"/>
      <c r="AL628" s="151">
        <f t="shared" si="220"/>
        <v>0</v>
      </c>
      <c r="AM628" s="199"/>
      <c r="AN628" s="199"/>
      <c r="AO628" s="167">
        <f t="shared" si="203"/>
        <v>0</v>
      </c>
      <c r="AP628" s="167">
        <f t="shared" si="204"/>
        <v>0</v>
      </c>
      <c r="AQ628" s="152" t="str">
        <f t="shared" si="200"/>
        <v/>
      </c>
      <c r="AR628" s="207">
        <f t="shared" si="201"/>
        <v>0</v>
      </c>
      <c r="AS628" s="167">
        <f t="shared" si="213"/>
        <v>0</v>
      </c>
      <c r="AT628" s="167">
        <f>IFERROR((AR628/SUM('4_Структура пл.соб.'!$F$4:$F$6))*100,0)</f>
        <v>0</v>
      </c>
      <c r="AU628" s="207">
        <f>IFERROR(AF628+(SUM($AC628:$AD628)/100*($AE$14/$AB$14*100))/'4_Структура пл.соб.'!$B$7*'4_Структура пл.соб.'!$B$4,0)</f>
        <v>0</v>
      </c>
      <c r="AV628" s="167">
        <f>IFERROR(AU628/'5_Розрахунок тарифів'!$H$7,0)</f>
        <v>0</v>
      </c>
      <c r="AW628" s="167">
        <f>IFERROR((AU628/SUM('4_Структура пл.соб.'!$F$4:$F$6))*100,0)</f>
        <v>0</v>
      </c>
      <c r="AX628" s="207">
        <f>IFERROR(AH628+(SUM($AC628:$AD628)/100*($AE$14/$AB$14*100))/'4_Структура пл.соб.'!$B$7*'4_Структура пл.соб.'!$B$5,0)</f>
        <v>0</v>
      </c>
      <c r="AY628" s="167">
        <f>IFERROR(AX628/'5_Розрахунок тарифів'!$L$7,0)</f>
        <v>0</v>
      </c>
      <c r="AZ628" s="167">
        <f>IFERROR((AX628/SUM('4_Структура пл.соб.'!$F$4:$F$6))*100,0)</f>
        <v>0</v>
      </c>
      <c r="BA628" s="207">
        <f>IFERROR(AJ628+(SUM($AC628:$AD628)/100*($AE$14/$AB$14*100))/'4_Структура пл.соб.'!$B$7*'4_Структура пл.соб.'!$B$6,0)</f>
        <v>0</v>
      </c>
      <c r="BB628" s="167">
        <f>IFERROR(BA628/'5_Розрахунок тарифів'!$P$7,0)</f>
        <v>0</v>
      </c>
      <c r="BC628" s="167">
        <f>IFERROR((BA628/SUM('4_Структура пл.соб.'!$F$4:$F$6))*100,0)</f>
        <v>0</v>
      </c>
      <c r="BD628" s="167">
        <f t="shared" si="214"/>
        <v>0</v>
      </c>
      <c r="BE628" s="167">
        <f t="shared" si="215"/>
        <v>0</v>
      </c>
      <c r="BF628" s="203"/>
      <c r="BG628" s="203"/>
    </row>
    <row r="629" spans="1:59" s="118" customFormat="1" x14ac:dyDescent="0.25">
      <c r="A629" s="128" t="str">
        <f>IF(ISBLANK(B629),"",COUNTA($B$11:B629))</f>
        <v/>
      </c>
      <c r="B629" s="200"/>
      <c r="C629" s="150">
        <f t="shared" si="205"/>
        <v>0</v>
      </c>
      <c r="D629" s="151">
        <f t="shared" si="206"/>
        <v>0</v>
      </c>
      <c r="E629" s="199"/>
      <c r="F629" s="199"/>
      <c r="G629" s="151">
        <f t="shared" si="207"/>
        <v>0</v>
      </c>
      <c r="H629" s="199"/>
      <c r="I629" s="199"/>
      <c r="J629" s="199"/>
      <c r="K629" s="151">
        <f t="shared" si="216"/>
        <v>0</v>
      </c>
      <c r="L629" s="199"/>
      <c r="M629" s="199"/>
      <c r="N629" s="152" t="str">
        <f t="shared" si="208"/>
        <v/>
      </c>
      <c r="O629" s="150">
        <f t="shared" si="209"/>
        <v>0</v>
      </c>
      <c r="P629" s="151">
        <f t="shared" si="210"/>
        <v>0</v>
      </c>
      <c r="Q629" s="199"/>
      <c r="R629" s="199"/>
      <c r="S629" s="151">
        <f t="shared" si="211"/>
        <v>0</v>
      </c>
      <c r="T629" s="199"/>
      <c r="U629" s="199"/>
      <c r="V629" s="199"/>
      <c r="W629" s="151">
        <f t="shared" si="202"/>
        <v>0</v>
      </c>
      <c r="X629" s="199"/>
      <c r="Y629" s="199"/>
      <c r="Z629" s="152" t="str">
        <f t="shared" si="212"/>
        <v/>
      </c>
      <c r="AA629" s="150">
        <f t="shared" si="217"/>
        <v>0</v>
      </c>
      <c r="AB629" s="151">
        <f t="shared" si="218"/>
        <v>0</v>
      </c>
      <c r="AC629" s="199"/>
      <c r="AD629" s="199"/>
      <c r="AE629" s="151">
        <f t="shared" si="219"/>
        <v>0</v>
      </c>
      <c r="AF629" s="202"/>
      <c r="AG629" s="333"/>
      <c r="AH629" s="202"/>
      <c r="AI629" s="333"/>
      <c r="AJ629" s="202"/>
      <c r="AK629" s="333"/>
      <c r="AL629" s="151">
        <f t="shared" si="220"/>
        <v>0</v>
      </c>
      <c r="AM629" s="199"/>
      <c r="AN629" s="199"/>
      <c r="AO629" s="167">
        <f t="shared" si="203"/>
        <v>0</v>
      </c>
      <c r="AP629" s="167">
        <f t="shared" si="204"/>
        <v>0</v>
      </c>
      <c r="AQ629" s="152" t="str">
        <f t="shared" si="200"/>
        <v/>
      </c>
      <c r="AR629" s="207">
        <f t="shared" si="201"/>
        <v>0</v>
      </c>
      <c r="AS629" s="167">
        <f t="shared" si="213"/>
        <v>0</v>
      </c>
      <c r="AT629" s="167">
        <f>IFERROR((AR629/SUM('4_Структура пл.соб.'!$F$4:$F$6))*100,0)</f>
        <v>0</v>
      </c>
      <c r="AU629" s="207">
        <f>IFERROR(AF629+(SUM($AC629:$AD629)/100*($AE$14/$AB$14*100))/'4_Структура пл.соб.'!$B$7*'4_Структура пл.соб.'!$B$4,0)</f>
        <v>0</v>
      </c>
      <c r="AV629" s="167">
        <f>IFERROR(AU629/'5_Розрахунок тарифів'!$H$7,0)</f>
        <v>0</v>
      </c>
      <c r="AW629" s="167">
        <f>IFERROR((AU629/SUM('4_Структура пл.соб.'!$F$4:$F$6))*100,0)</f>
        <v>0</v>
      </c>
      <c r="AX629" s="207">
        <f>IFERROR(AH629+(SUM($AC629:$AD629)/100*($AE$14/$AB$14*100))/'4_Структура пл.соб.'!$B$7*'4_Структура пл.соб.'!$B$5,0)</f>
        <v>0</v>
      </c>
      <c r="AY629" s="167">
        <f>IFERROR(AX629/'5_Розрахунок тарифів'!$L$7,0)</f>
        <v>0</v>
      </c>
      <c r="AZ629" s="167">
        <f>IFERROR((AX629/SUM('4_Структура пл.соб.'!$F$4:$F$6))*100,0)</f>
        <v>0</v>
      </c>
      <c r="BA629" s="207">
        <f>IFERROR(AJ629+(SUM($AC629:$AD629)/100*($AE$14/$AB$14*100))/'4_Структура пл.соб.'!$B$7*'4_Структура пл.соб.'!$B$6,0)</f>
        <v>0</v>
      </c>
      <c r="BB629" s="167">
        <f>IFERROR(BA629/'5_Розрахунок тарифів'!$P$7,0)</f>
        <v>0</v>
      </c>
      <c r="BC629" s="167">
        <f>IFERROR((BA629/SUM('4_Структура пл.соб.'!$F$4:$F$6))*100,0)</f>
        <v>0</v>
      </c>
      <c r="BD629" s="167">
        <f t="shared" si="214"/>
        <v>0</v>
      </c>
      <c r="BE629" s="167">
        <f t="shared" si="215"/>
        <v>0</v>
      </c>
      <c r="BF629" s="203"/>
      <c r="BG629" s="203"/>
    </row>
    <row r="630" spans="1:59" s="118" customFormat="1" x14ac:dyDescent="0.25">
      <c r="A630" s="128" t="str">
        <f>IF(ISBLANK(B630),"",COUNTA($B$11:B630))</f>
        <v/>
      </c>
      <c r="B630" s="200"/>
      <c r="C630" s="150">
        <f t="shared" si="205"/>
        <v>0</v>
      </c>
      <c r="D630" s="151">
        <f t="shared" si="206"/>
        <v>0</v>
      </c>
      <c r="E630" s="199"/>
      <c r="F630" s="199"/>
      <c r="G630" s="151">
        <f t="shared" si="207"/>
        <v>0</v>
      </c>
      <c r="H630" s="199"/>
      <c r="I630" s="199"/>
      <c r="J630" s="199"/>
      <c r="K630" s="151">
        <f t="shared" si="216"/>
        <v>0</v>
      </c>
      <c r="L630" s="199"/>
      <c r="M630" s="199"/>
      <c r="N630" s="152" t="str">
        <f t="shared" si="208"/>
        <v/>
      </c>
      <c r="O630" s="150">
        <f t="shared" si="209"/>
        <v>0</v>
      </c>
      <c r="P630" s="151">
        <f t="shared" si="210"/>
        <v>0</v>
      </c>
      <c r="Q630" s="199"/>
      <c r="R630" s="199"/>
      <c r="S630" s="151">
        <f t="shared" si="211"/>
        <v>0</v>
      </c>
      <c r="T630" s="199"/>
      <c r="U630" s="199"/>
      <c r="V630" s="199"/>
      <c r="W630" s="151">
        <f t="shared" si="202"/>
        <v>0</v>
      </c>
      <c r="X630" s="199"/>
      <c r="Y630" s="199"/>
      <c r="Z630" s="152" t="str">
        <f t="shared" si="212"/>
        <v/>
      </c>
      <c r="AA630" s="150">
        <f t="shared" si="217"/>
        <v>0</v>
      </c>
      <c r="AB630" s="151">
        <f t="shared" si="218"/>
        <v>0</v>
      </c>
      <c r="AC630" s="199"/>
      <c r="AD630" s="199"/>
      <c r="AE630" s="151">
        <f t="shared" si="219"/>
        <v>0</v>
      </c>
      <c r="AF630" s="202"/>
      <c r="AG630" s="333"/>
      <c r="AH630" s="202"/>
      <c r="AI630" s="333"/>
      <c r="AJ630" s="202"/>
      <c r="AK630" s="333"/>
      <c r="AL630" s="151">
        <f t="shared" si="220"/>
        <v>0</v>
      </c>
      <c r="AM630" s="199"/>
      <c r="AN630" s="199"/>
      <c r="AO630" s="167">
        <f t="shared" si="203"/>
        <v>0</v>
      </c>
      <c r="AP630" s="167">
        <f t="shared" si="204"/>
        <v>0</v>
      </c>
      <c r="AQ630" s="152" t="str">
        <f t="shared" si="200"/>
        <v/>
      </c>
      <c r="AR630" s="207">
        <f t="shared" si="201"/>
        <v>0</v>
      </c>
      <c r="AS630" s="167">
        <f t="shared" si="213"/>
        <v>0</v>
      </c>
      <c r="AT630" s="167">
        <f>IFERROR((AR630/SUM('4_Структура пл.соб.'!$F$4:$F$6))*100,0)</f>
        <v>0</v>
      </c>
      <c r="AU630" s="207">
        <f>IFERROR(AF630+(SUM($AC630:$AD630)/100*($AE$14/$AB$14*100))/'4_Структура пл.соб.'!$B$7*'4_Структура пл.соб.'!$B$4,0)</f>
        <v>0</v>
      </c>
      <c r="AV630" s="167">
        <f>IFERROR(AU630/'5_Розрахунок тарифів'!$H$7,0)</f>
        <v>0</v>
      </c>
      <c r="AW630" s="167">
        <f>IFERROR((AU630/SUM('4_Структура пл.соб.'!$F$4:$F$6))*100,0)</f>
        <v>0</v>
      </c>
      <c r="AX630" s="207">
        <f>IFERROR(AH630+(SUM($AC630:$AD630)/100*($AE$14/$AB$14*100))/'4_Структура пл.соб.'!$B$7*'4_Структура пл.соб.'!$B$5,0)</f>
        <v>0</v>
      </c>
      <c r="AY630" s="167">
        <f>IFERROR(AX630/'5_Розрахунок тарифів'!$L$7,0)</f>
        <v>0</v>
      </c>
      <c r="AZ630" s="167">
        <f>IFERROR((AX630/SUM('4_Структура пл.соб.'!$F$4:$F$6))*100,0)</f>
        <v>0</v>
      </c>
      <c r="BA630" s="207">
        <f>IFERROR(AJ630+(SUM($AC630:$AD630)/100*($AE$14/$AB$14*100))/'4_Структура пл.соб.'!$B$7*'4_Структура пл.соб.'!$B$6,0)</f>
        <v>0</v>
      </c>
      <c r="BB630" s="167">
        <f>IFERROR(BA630/'5_Розрахунок тарифів'!$P$7,0)</f>
        <v>0</v>
      </c>
      <c r="BC630" s="167">
        <f>IFERROR((BA630/SUM('4_Структура пл.соб.'!$F$4:$F$6))*100,0)</f>
        <v>0</v>
      </c>
      <c r="BD630" s="167">
        <f t="shared" si="214"/>
        <v>0</v>
      </c>
      <c r="BE630" s="167">
        <f t="shared" si="215"/>
        <v>0</v>
      </c>
      <c r="BF630" s="203"/>
      <c r="BG630" s="203"/>
    </row>
    <row r="631" spans="1:59" s="118" customFormat="1" x14ac:dyDescent="0.25">
      <c r="A631" s="128" t="str">
        <f>IF(ISBLANK(B631),"",COUNTA($B$11:B631))</f>
        <v/>
      </c>
      <c r="B631" s="200"/>
      <c r="C631" s="150">
        <f t="shared" si="205"/>
        <v>0</v>
      </c>
      <c r="D631" s="151">
        <f t="shared" si="206"/>
        <v>0</v>
      </c>
      <c r="E631" s="199"/>
      <c r="F631" s="199"/>
      <c r="G631" s="151">
        <f t="shared" si="207"/>
        <v>0</v>
      </c>
      <c r="H631" s="199"/>
      <c r="I631" s="199"/>
      <c r="J631" s="199"/>
      <c r="K631" s="151">
        <f t="shared" si="216"/>
        <v>0</v>
      </c>
      <c r="L631" s="199"/>
      <c r="M631" s="199"/>
      <c r="N631" s="152" t="str">
        <f t="shared" si="208"/>
        <v/>
      </c>
      <c r="O631" s="150">
        <f t="shared" si="209"/>
        <v>0</v>
      </c>
      <c r="P631" s="151">
        <f t="shared" si="210"/>
        <v>0</v>
      </c>
      <c r="Q631" s="199"/>
      <c r="R631" s="199"/>
      <c r="S631" s="151">
        <f t="shared" si="211"/>
        <v>0</v>
      </c>
      <c r="T631" s="199"/>
      <c r="U631" s="199"/>
      <c r="V631" s="199"/>
      <c r="W631" s="151">
        <f t="shared" si="202"/>
        <v>0</v>
      </c>
      <c r="X631" s="199"/>
      <c r="Y631" s="199"/>
      <c r="Z631" s="152" t="str">
        <f t="shared" si="212"/>
        <v/>
      </c>
      <c r="AA631" s="150">
        <f t="shared" si="217"/>
        <v>0</v>
      </c>
      <c r="AB631" s="151">
        <f t="shared" si="218"/>
        <v>0</v>
      </c>
      <c r="AC631" s="199"/>
      <c r="AD631" s="199"/>
      <c r="AE631" s="151">
        <f t="shared" si="219"/>
        <v>0</v>
      </c>
      <c r="AF631" s="202"/>
      <c r="AG631" s="333"/>
      <c r="AH631" s="202"/>
      <c r="AI631" s="333"/>
      <c r="AJ631" s="202"/>
      <c r="AK631" s="333"/>
      <c r="AL631" s="151">
        <f t="shared" si="220"/>
        <v>0</v>
      </c>
      <c r="AM631" s="199"/>
      <c r="AN631" s="199"/>
      <c r="AO631" s="167">
        <f t="shared" si="203"/>
        <v>0</v>
      </c>
      <c r="AP631" s="167">
        <f t="shared" si="204"/>
        <v>0</v>
      </c>
      <c r="AQ631" s="152" t="str">
        <f t="shared" si="200"/>
        <v/>
      </c>
      <c r="AR631" s="207">
        <f t="shared" si="201"/>
        <v>0</v>
      </c>
      <c r="AS631" s="167">
        <f t="shared" si="213"/>
        <v>0</v>
      </c>
      <c r="AT631" s="167">
        <f>IFERROR((AR631/SUM('4_Структура пл.соб.'!$F$4:$F$6))*100,0)</f>
        <v>0</v>
      </c>
      <c r="AU631" s="207">
        <f>IFERROR(AF631+(SUM($AC631:$AD631)/100*($AE$14/$AB$14*100))/'4_Структура пл.соб.'!$B$7*'4_Структура пл.соб.'!$B$4,0)</f>
        <v>0</v>
      </c>
      <c r="AV631" s="167">
        <f>IFERROR(AU631/'5_Розрахунок тарифів'!$H$7,0)</f>
        <v>0</v>
      </c>
      <c r="AW631" s="167">
        <f>IFERROR((AU631/SUM('4_Структура пл.соб.'!$F$4:$F$6))*100,0)</f>
        <v>0</v>
      </c>
      <c r="AX631" s="207">
        <f>IFERROR(AH631+(SUM($AC631:$AD631)/100*($AE$14/$AB$14*100))/'4_Структура пл.соб.'!$B$7*'4_Структура пл.соб.'!$B$5,0)</f>
        <v>0</v>
      </c>
      <c r="AY631" s="167">
        <f>IFERROR(AX631/'5_Розрахунок тарифів'!$L$7,0)</f>
        <v>0</v>
      </c>
      <c r="AZ631" s="167">
        <f>IFERROR((AX631/SUM('4_Структура пл.соб.'!$F$4:$F$6))*100,0)</f>
        <v>0</v>
      </c>
      <c r="BA631" s="207">
        <f>IFERROR(AJ631+(SUM($AC631:$AD631)/100*($AE$14/$AB$14*100))/'4_Структура пл.соб.'!$B$7*'4_Структура пл.соб.'!$B$6,0)</f>
        <v>0</v>
      </c>
      <c r="BB631" s="167">
        <f>IFERROR(BA631/'5_Розрахунок тарифів'!$P$7,0)</f>
        <v>0</v>
      </c>
      <c r="BC631" s="167">
        <f>IFERROR((BA631/SUM('4_Структура пл.соб.'!$F$4:$F$6))*100,0)</f>
        <v>0</v>
      </c>
      <c r="BD631" s="167">
        <f t="shared" si="214"/>
        <v>0</v>
      </c>
      <c r="BE631" s="167">
        <f t="shared" si="215"/>
        <v>0</v>
      </c>
      <c r="BF631" s="203"/>
      <c r="BG631" s="203"/>
    </row>
    <row r="632" spans="1:59" s="118" customFormat="1" x14ac:dyDescent="0.25">
      <c r="A632" s="128" t="str">
        <f>IF(ISBLANK(B632),"",COUNTA($B$11:B632))</f>
        <v/>
      </c>
      <c r="B632" s="200"/>
      <c r="C632" s="150">
        <f t="shared" si="205"/>
        <v>0</v>
      </c>
      <c r="D632" s="151">
        <f t="shared" si="206"/>
        <v>0</v>
      </c>
      <c r="E632" s="199"/>
      <c r="F632" s="199"/>
      <c r="G632" s="151">
        <f t="shared" si="207"/>
        <v>0</v>
      </c>
      <c r="H632" s="199"/>
      <c r="I632" s="199"/>
      <c r="J632" s="199"/>
      <c r="K632" s="151">
        <f t="shared" si="216"/>
        <v>0</v>
      </c>
      <c r="L632" s="199"/>
      <c r="M632" s="199"/>
      <c r="N632" s="152" t="str">
        <f t="shared" si="208"/>
        <v/>
      </c>
      <c r="O632" s="150">
        <f t="shared" si="209"/>
        <v>0</v>
      </c>
      <c r="P632" s="151">
        <f t="shared" si="210"/>
        <v>0</v>
      </c>
      <c r="Q632" s="199"/>
      <c r="R632" s="199"/>
      <c r="S632" s="151">
        <f t="shared" si="211"/>
        <v>0</v>
      </c>
      <c r="T632" s="199"/>
      <c r="U632" s="199"/>
      <c r="V632" s="199"/>
      <c r="W632" s="151">
        <f t="shared" si="202"/>
        <v>0</v>
      </c>
      <c r="X632" s="199"/>
      <c r="Y632" s="199"/>
      <c r="Z632" s="152" t="str">
        <f t="shared" si="212"/>
        <v/>
      </c>
      <c r="AA632" s="150">
        <f t="shared" si="217"/>
        <v>0</v>
      </c>
      <c r="AB632" s="151">
        <f t="shared" si="218"/>
        <v>0</v>
      </c>
      <c r="AC632" s="199"/>
      <c r="AD632" s="199"/>
      <c r="AE632" s="151">
        <f t="shared" si="219"/>
        <v>0</v>
      </c>
      <c r="AF632" s="202"/>
      <c r="AG632" s="333"/>
      <c r="AH632" s="202"/>
      <c r="AI632" s="333"/>
      <c r="AJ632" s="202"/>
      <c r="AK632" s="333"/>
      <c r="AL632" s="151">
        <f t="shared" si="220"/>
        <v>0</v>
      </c>
      <c r="AM632" s="199"/>
      <c r="AN632" s="199"/>
      <c r="AO632" s="167">
        <f t="shared" si="203"/>
        <v>0</v>
      </c>
      <c r="AP632" s="167">
        <f t="shared" si="204"/>
        <v>0</v>
      </c>
      <c r="AQ632" s="152" t="str">
        <f t="shared" si="200"/>
        <v/>
      </c>
      <c r="AR632" s="207">
        <f t="shared" si="201"/>
        <v>0</v>
      </c>
      <c r="AS632" s="167">
        <f t="shared" si="213"/>
        <v>0</v>
      </c>
      <c r="AT632" s="167">
        <f>IFERROR((AR632/SUM('4_Структура пл.соб.'!$F$4:$F$6))*100,0)</f>
        <v>0</v>
      </c>
      <c r="AU632" s="207">
        <f>IFERROR(AF632+(SUM($AC632:$AD632)/100*($AE$14/$AB$14*100))/'4_Структура пл.соб.'!$B$7*'4_Структура пл.соб.'!$B$4,0)</f>
        <v>0</v>
      </c>
      <c r="AV632" s="167">
        <f>IFERROR(AU632/'5_Розрахунок тарифів'!$H$7,0)</f>
        <v>0</v>
      </c>
      <c r="AW632" s="167">
        <f>IFERROR((AU632/SUM('4_Структура пл.соб.'!$F$4:$F$6))*100,0)</f>
        <v>0</v>
      </c>
      <c r="AX632" s="207">
        <f>IFERROR(AH632+(SUM($AC632:$AD632)/100*($AE$14/$AB$14*100))/'4_Структура пл.соб.'!$B$7*'4_Структура пл.соб.'!$B$5,0)</f>
        <v>0</v>
      </c>
      <c r="AY632" s="167">
        <f>IFERROR(AX632/'5_Розрахунок тарифів'!$L$7,0)</f>
        <v>0</v>
      </c>
      <c r="AZ632" s="167">
        <f>IFERROR((AX632/SUM('4_Структура пл.соб.'!$F$4:$F$6))*100,0)</f>
        <v>0</v>
      </c>
      <c r="BA632" s="207">
        <f>IFERROR(AJ632+(SUM($AC632:$AD632)/100*($AE$14/$AB$14*100))/'4_Структура пл.соб.'!$B$7*'4_Структура пл.соб.'!$B$6,0)</f>
        <v>0</v>
      </c>
      <c r="BB632" s="167">
        <f>IFERROR(BA632/'5_Розрахунок тарифів'!$P$7,0)</f>
        <v>0</v>
      </c>
      <c r="BC632" s="167">
        <f>IFERROR((BA632/SUM('4_Структура пл.соб.'!$F$4:$F$6))*100,0)</f>
        <v>0</v>
      </c>
      <c r="BD632" s="167">
        <f t="shared" si="214"/>
        <v>0</v>
      </c>
      <c r="BE632" s="167">
        <f t="shared" si="215"/>
        <v>0</v>
      </c>
      <c r="BF632" s="203"/>
      <c r="BG632" s="203"/>
    </row>
    <row r="633" spans="1:59" s="118" customFormat="1" x14ac:dyDescent="0.25">
      <c r="A633" s="128" t="str">
        <f>IF(ISBLANK(B633),"",COUNTA($B$11:B633))</f>
        <v/>
      </c>
      <c r="B633" s="200"/>
      <c r="C633" s="150">
        <f t="shared" si="205"/>
        <v>0</v>
      </c>
      <c r="D633" s="151">
        <f t="shared" si="206"/>
        <v>0</v>
      </c>
      <c r="E633" s="199"/>
      <c r="F633" s="199"/>
      <c r="G633" s="151">
        <f t="shared" si="207"/>
        <v>0</v>
      </c>
      <c r="H633" s="199"/>
      <c r="I633" s="199"/>
      <c r="J633" s="199"/>
      <c r="K633" s="151">
        <f t="shared" si="216"/>
        <v>0</v>
      </c>
      <c r="L633" s="199"/>
      <c r="M633" s="199"/>
      <c r="N633" s="152" t="str">
        <f t="shared" si="208"/>
        <v/>
      </c>
      <c r="O633" s="150">
        <f t="shared" si="209"/>
        <v>0</v>
      </c>
      <c r="P633" s="151">
        <f t="shared" si="210"/>
        <v>0</v>
      </c>
      <c r="Q633" s="199"/>
      <c r="R633" s="199"/>
      <c r="S633" s="151">
        <f t="shared" si="211"/>
        <v>0</v>
      </c>
      <c r="T633" s="199"/>
      <c r="U633" s="199"/>
      <c r="V633" s="199"/>
      <c r="W633" s="151">
        <f t="shared" si="202"/>
        <v>0</v>
      </c>
      <c r="X633" s="199"/>
      <c r="Y633" s="199"/>
      <c r="Z633" s="152" t="str">
        <f t="shared" si="212"/>
        <v/>
      </c>
      <c r="AA633" s="150">
        <f t="shared" si="217"/>
        <v>0</v>
      </c>
      <c r="AB633" s="151">
        <f t="shared" si="218"/>
        <v>0</v>
      </c>
      <c r="AC633" s="199"/>
      <c r="AD633" s="199"/>
      <c r="AE633" s="151">
        <f t="shared" si="219"/>
        <v>0</v>
      </c>
      <c r="AF633" s="202"/>
      <c r="AG633" s="333"/>
      <c r="AH633" s="202"/>
      <c r="AI633" s="333"/>
      <c r="AJ633" s="202"/>
      <c r="AK633" s="333"/>
      <c r="AL633" s="151">
        <f t="shared" si="220"/>
        <v>0</v>
      </c>
      <c r="AM633" s="199"/>
      <c r="AN633" s="199"/>
      <c r="AO633" s="167">
        <f t="shared" si="203"/>
        <v>0</v>
      </c>
      <c r="AP633" s="167">
        <f t="shared" si="204"/>
        <v>0</v>
      </c>
      <c r="AQ633" s="152" t="str">
        <f t="shared" si="200"/>
        <v/>
      </c>
      <c r="AR633" s="207">
        <f t="shared" si="201"/>
        <v>0</v>
      </c>
      <c r="AS633" s="167">
        <f t="shared" si="213"/>
        <v>0</v>
      </c>
      <c r="AT633" s="167">
        <f>IFERROR((AR633/SUM('4_Структура пл.соб.'!$F$4:$F$6))*100,0)</f>
        <v>0</v>
      </c>
      <c r="AU633" s="207">
        <f>IFERROR(AF633+(SUM($AC633:$AD633)/100*($AE$14/$AB$14*100))/'4_Структура пл.соб.'!$B$7*'4_Структура пл.соб.'!$B$4,0)</f>
        <v>0</v>
      </c>
      <c r="AV633" s="167">
        <f>IFERROR(AU633/'5_Розрахунок тарифів'!$H$7,0)</f>
        <v>0</v>
      </c>
      <c r="AW633" s="167">
        <f>IFERROR((AU633/SUM('4_Структура пл.соб.'!$F$4:$F$6))*100,0)</f>
        <v>0</v>
      </c>
      <c r="AX633" s="207">
        <f>IFERROR(AH633+(SUM($AC633:$AD633)/100*($AE$14/$AB$14*100))/'4_Структура пл.соб.'!$B$7*'4_Структура пл.соб.'!$B$5,0)</f>
        <v>0</v>
      </c>
      <c r="AY633" s="167">
        <f>IFERROR(AX633/'5_Розрахунок тарифів'!$L$7,0)</f>
        <v>0</v>
      </c>
      <c r="AZ633" s="167">
        <f>IFERROR((AX633/SUM('4_Структура пл.соб.'!$F$4:$F$6))*100,0)</f>
        <v>0</v>
      </c>
      <c r="BA633" s="207">
        <f>IFERROR(AJ633+(SUM($AC633:$AD633)/100*($AE$14/$AB$14*100))/'4_Структура пл.соб.'!$B$7*'4_Структура пл.соб.'!$B$6,0)</f>
        <v>0</v>
      </c>
      <c r="BB633" s="167">
        <f>IFERROR(BA633/'5_Розрахунок тарифів'!$P$7,0)</f>
        <v>0</v>
      </c>
      <c r="BC633" s="167">
        <f>IFERROR((BA633/SUM('4_Структура пл.соб.'!$F$4:$F$6))*100,0)</f>
        <v>0</v>
      </c>
      <c r="BD633" s="167">
        <f t="shared" si="214"/>
        <v>0</v>
      </c>
      <c r="BE633" s="167">
        <f t="shared" si="215"/>
        <v>0</v>
      </c>
      <c r="BF633" s="203"/>
      <c r="BG633" s="203"/>
    </row>
    <row r="634" spans="1:59" s="118" customFormat="1" x14ac:dyDescent="0.25">
      <c r="A634" s="128" t="str">
        <f>IF(ISBLANK(B634),"",COUNTA($B$11:B634))</f>
        <v/>
      </c>
      <c r="B634" s="200"/>
      <c r="C634" s="150">
        <f t="shared" si="205"/>
        <v>0</v>
      </c>
      <c r="D634" s="151">
        <f t="shared" si="206"/>
        <v>0</v>
      </c>
      <c r="E634" s="199"/>
      <c r="F634" s="199"/>
      <c r="G634" s="151">
        <f t="shared" si="207"/>
        <v>0</v>
      </c>
      <c r="H634" s="199"/>
      <c r="I634" s="199"/>
      <c r="J634" s="199"/>
      <c r="K634" s="151">
        <f t="shared" si="216"/>
        <v>0</v>
      </c>
      <c r="L634" s="199"/>
      <c r="M634" s="199"/>
      <c r="N634" s="152" t="str">
        <f t="shared" si="208"/>
        <v/>
      </c>
      <c r="O634" s="150">
        <f t="shared" si="209"/>
        <v>0</v>
      </c>
      <c r="P634" s="151">
        <f t="shared" si="210"/>
        <v>0</v>
      </c>
      <c r="Q634" s="199"/>
      <c r="R634" s="199"/>
      <c r="S634" s="151">
        <f t="shared" si="211"/>
        <v>0</v>
      </c>
      <c r="T634" s="199"/>
      <c r="U634" s="199"/>
      <c r="V634" s="199"/>
      <c r="W634" s="151">
        <f t="shared" si="202"/>
        <v>0</v>
      </c>
      <c r="X634" s="199"/>
      <c r="Y634" s="199"/>
      <c r="Z634" s="152" t="str">
        <f t="shared" si="212"/>
        <v/>
      </c>
      <c r="AA634" s="150">
        <f t="shared" si="217"/>
        <v>0</v>
      </c>
      <c r="AB634" s="151">
        <f t="shared" si="218"/>
        <v>0</v>
      </c>
      <c r="AC634" s="199"/>
      <c r="AD634" s="199"/>
      <c r="AE634" s="151">
        <f t="shared" si="219"/>
        <v>0</v>
      </c>
      <c r="AF634" s="202"/>
      <c r="AG634" s="333"/>
      <c r="AH634" s="202"/>
      <c r="AI634" s="333"/>
      <c r="AJ634" s="202"/>
      <c r="AK634" s="333"/>
      <c r="AL634" s="151">
        <f t="shared" si="220"/>
        <v>0</v>
      </c>
      <c r="AM634" s="199"/>
      <c r="AN634" s="199"/>
      <c r="AO634" s="167">
        <f t="shared" si="203"/>
        <v>0</v>
      </c>
      <c r="AP634" s="167">
        <f t="shared" si="204"/>
        <v>0</v>
      </c>
      <c r="AQ634" s="152" t="str">
        <f t="shared" si="200"/>
        <v/>
      </c>
      <c r="AR634" s="207">
        <f t="shared" si="201"/>
        <v>0</v>
      </c>
      <c r="AS634" s="167">
        <f t="shared" si="213"/>
        <v>0</v>
      </c>
      <c r="AT634" s="167">
        <f>IFERROR((AR634/SUM('4_Структура пл.соб.'!$F$4:$F$6))*100,0)</f>
        <v>0</v>
      </c>
      <c r="AU634" s="207">
        <f>IFERROR(AF634+(SUM($AC634:$AD634)/100*($AE$14/$AB$14*100))/'4_Структура пл.соб.'!$B$7*'4_Структура пл.соб.'!$B$4,0)</f>
        <v>0</v>
      </c>
      <c r="AV634" s="167">
        <f>IFERROR(AU634/'5_Розрахунок тарифів'!$H$7,0)</f>
        <v>0</v>
      </c>
      <c r="AW634" s="167">
        <f>IFERROR((AU634/SUM('4_Структура пл.соб.'!$F$4:$F$6))*100,0)</f>
        <v>0</v>
      </c>
      <c r="AX634" s="207">
        <f>IFERROR(AH634+(SUM($AC634:$AD634)/100*($AE$14/$AB$14*100))/'4_Структура пл.соб.'!$B$7*'4_Структура пл.соб.'!$B$5,0)</f>
        <v>0</v>
      </c>
      <c r="AY634" s="167">
        <f>IFERROR(AX634/'5_Розрахунок тарифів'!$L$7,0)</f>
        <v>0</v>
      </c>
      <c r="AZ634" s="167">
        <f>IFERROR((AX634/SUM('4_Структура пл.соб.'!$F$4:$F$6))*100,0)</f>
        <v>0</v>
      </c>
      <c r="BA634" s="207">
        <f>IFERROR(AJ634+(SUM($AC634:$AD634)/100*($AE$14/$AB$14*100))/'4_Структура пл.соб.'!$B$7*'4_Структура пл.соб.'!$B$6,0)</f>
        <v>0</v>
      </c>
      <c r="BB634" s="167">
        <f>IFERROR(BA634/'5_Розрахунок тарифів'!$P$7,0)</f>
        <v>0</v>
      </c>
      <c r="BC634" s="167">
        <f>IFERROR((BA634/SUM('4_Структура пл.соб.'!$F$4:$F$6))*100,0)</f>
        <v>0</v>
      </c>
      <c r="BD634" s="167">
        <f t="shared" si="214"/>
        <v>0</v>
      </c>
      <c r="BE634" s="167">
        <f t="shared" si="215"/>
        <v>0</v>
      </c>
      <c r="BF634" s="203"/>
      <c r="BG634" s="203"/>
    </row>
    <row r="635" spans="1:59" s="118" customFormat="1" x14ac:dyDescent="0.25">
      <c r="A635" s="128" t="str">
        <f>IF(ISBLANK(B635),"",COUNTA($B$11:B635))</f>
        <v/>
      </c>
      <c r="B635" s="200"/>
      <c r="C635" s="150">
        <f t="shared" si="205"/>
        <v>0</v>
      </c>
      <c r="D635" s="151">
        <f t="shared" si="206"/>
        <v>0</v>
      </c>
      <c r="E635" s="199"/>
      <c r="F635" s="199"/>
      <c r="G635" s="151">
        <f t="shared" si="207"/>
        <v>0</v>
      </c>
      <c r="H635" s="199"/>
      <c r="I635" s="199"/>
      <c r="J635" s="199"/>
      <c r="K635" s="151">
        <f t="shared" si="216"/>
        <v>0</v>
      </c>
      <c r="L635" s="199"/>
      <c r="M635" s="199"/>
      <c r="N635" s="152" t="str">
        <f t="shared" si="208"/>
        <v/>
      </c>
      <c r="O635" s="150">
        <f t="shared" si="209"/>
        <v>0</v>
      </c>
      <c r="P635" s="151">
        <f t="shared" si="210"/>
        <v>0</v>
      </c>
      <c r="Q635" s="199"/>
      <c r="R635" s="199"/>
      <c r="S635" s="151">
        <f t="shared" si="211"/>
        <v>0</v>
      </c>
      <c r="T635" s="199"/>
      <c r="U635" s="199"/>
      <c r="V635" s="199"/>
      <c r="W635" s="151">
        <f t="shared" si="202"/>
        <v>0</v>
      </c>
      <c r="X635" s="199"/>
      <c r="Y635" s="199"/>
      <c r="Z635" s="152" t="str">
        <f t="shared" si="212"/>
        <v/>
      </c>
      <c r="AA635" s="150">
        <f t="shared" si="217"/>
        <v>0</v>
      </c>
      <c r="AB635" s="151">
        <f t="shared" si="218"/>
        <v>0</v>
      </c>
      <c r="AC635" s="199"/>
      <c r="AD635" s="199"/>
      <c r="AE635" s="151">
        <f t="shared" si="219"/>
        <v>0</v>
      </c>
      <c r="AF635" s="202"/>
      <c r="AG635" s="333"/>
      <c r="AH635" s="202"/>
      <c r="AI635" s="333"/>
      <c r="AJ635" s="202"/>
      <c r="AK635" s="333"/>
      <c r="AL635" s="151">
        <f t="shared" si="220"/>
        <v>0</v>
      </c>
      <c r="AM635" s="199"/>
      <c r="AN635" s="199"/>
      <c r="AO635" s="167">
        <f t="shared" si="203"/>
        <v>0</v>
      </c>
      <c r="AP635" s="167">
        <f t="shared" si="204"/>
        <v>0</v>
      </c>
      <c r="AQ635" s="152" t="str">
        <f t="shared" si="200"/>
        <v/>
      </c>
      <c r="AR635" s="207">
        <f t="shared" si="201"/>
        <v>0</v>
      </c>
      <c r="AS635" s="167">
        <f t="shared" si="213"/>
        <v>0</v>
      </c>
      <c r="AT635" s="167">
        <f>IFERROR((AR635/SUM('4_Структура пл.соб.'!$F$4:$F$6))*100,0)</f>
        <v>0</v>
      </c>
      <c r="AU635" s="207">
        <f>IFERROR(AF635+(SUM($AC635:$AD635)/100*($AE$14/$AB$14*100))/'4_Структура пл.соб.'!$B$7*'4_Структура пл.соб.'!$B$4,0)</f>
        <v>0</v>
      </c>
      <c r="AV635" s="167">
        <f>IFERROR(AU635/'5_Розрахунок тарифів'!$H$7,0)</f>
        <v>0</v>
      </c>
      <c r="AW635" s="167">
        <f>IFERROR((AU635/SUM('4_Структура пл.соб.'!$F$4:$F$6))*100,0)</f>
        <v>0</v>
      </c>
      <c r="AX635" s="207">
        <f>IFERROR(AH635+(SUM($AC635:$AD635)/100*($AE$14/$AB$14*100))/'4_Структура пл.соб.'!$B$7*'4_Структура пл.соб.'!$B$5,0)</f>
        <v>0</v>
      </c>
      <c r="AY635" s="167">
        <f>IFERROR(AX635/'5_Розрахунок тарифів'!$L$7,0)</f>
        <v>0</v>
      </c>
      <c r="AZ635" s="167">
        <f>IFERROR((AX635/SUM('4_Структура пл.соб.'!$F$4:$F$6))*100,0)</f>
        <v>0</v>
      </c>
      <c r="BA635" s="207">
        <f>IFERROR(AJ635+(SUM($AC635:$AD635)/100*($AE$14/$AB$14*100))/'4_Структура пл.соб.'!$B$7*'4_Структура пл.соб.'!$B$6,0)</f>
        <v>0</v>
      </c>
      <c r="BB635" s="167">
        <f>IFERROR(BA635/'5_Розрахунок тарифів'!$P$7,0)</f>
        <v>0</v>
      </c>
      <c r="BC635" s="167">
        <f>IFERROR((BA635/SUM('4_Структура пл.соб.'!$F$4:$F$6))*100,0)</f>
        <v>0</v>
      </c>
      <c r="BD635" s="167">
        <f t="shared" si="214"/>
        <v>0</v>
      </c>
      <c r="BE635" s="167">
        <f t="shared" si="215"/>
        <v>0</v>
      </c>
      <c r="BF635" s="203"/>
      <c r="BG635" s="203"/>
    </row>
    <row r="636" spans="1:59" s="118" customFormat="1" x14ac:dyDescent="0.25">
      <c r="A636" s="128" t="str">
        <f>IF(ISBLANK(B636),"",COUNTA($B$11:B636))</f>
        <v/>
      </c>
      <c r="B636" s="200"/>
      <c r="C636" s="150">
        <f t="shared" si="205"/>
        <v>0</v>
      </c>
      <c r="D636" s="151">
        <f t="shared" si="206"/>
        <v>0</v>
      </c>
      <c r="E636" s="199"/>
      <c r="F636" s="199"/>
      <c r="G636" s="151">
        <f t="shared" si="207"/>
        <v>0</v>
      </c>
      <c r="H636" s="199"/>
      <c r="I636" s="199"/>
      <c r="J636" s="199"/>
      <c r="K636" s="151">
        <f t="shared" si="216"/>
        <v>0</v>
      </c>
      <c r="L636" s="199"/>
      <c r="M636" s="199"/>
      <c r="N636" s="152" t="str">
        <f t="shared" si="208"/>
        <v/>
      </c>
      <c r="O636" s="150">
        <f t="shared" si="209"/>
        <v>0</v>
      </c>
      <c r="P636" s="151">
        <f t="shared" si="210"/>
        <v>0</v>
      </c>
      <c r="Q636" s="199"/>
      <c r="R636" s="199"/>
      <c r="S636" s="151">
        <f t="shared" si="211"/>
        <v>0</v>
      </c>
      <c r="T636" s="199"/>
      <c r="U636" s="199"/>
      <c r="V636" s="199"/>
      <c r="W636" s="151">
        <f t="shared" si="202"/>
        <v>0</v>
      </c>
      <c r="X636" s="199"/>
      <c r="Y636" s="199"/>
      <c r="Z636" s="152" t="str">
        <f t="shared" si="212"/>
        <v/>
      </c>
      <c r="AA636" s="150">
        <f t="shared" si="217"/>
        <v>0</v>
      </c>
      <c r="AB636" s="151">
        <f t="shared" si="218"/>
        <v>0</v>
      </c>
      <c r="AC636" s="199"/>
      <c r="AD636" s="199"/>
      <c r="AE636" s="151">
        <f t="shared" si="219"/>
        <v>0</v>
      </c>
      <c r="AF636" s="202"/>
      <c r="AG636" s="333"/>
      <c r="AH636" s="202"/>
      <c r="AI636" s="333"/>
      <c r="AJ636" s="202"/>
      <c r="AK636" s="333"/>
      <c r="AL636" s="151">
        <f t="shared" si="220"/>
        <v>0</v>
      </c>
      <c r="AM636" s="199"/>
      <c r="AN636" s="199"/>
      <c r="AO636" s="167">
        <f t="shared" si="203"/>
        <v>0</v>
      </c>
      <c r="AP636" s="167">
        <f t="shared" si="204"/>
        <v>0</v>
      </c>
      <c r="AQ636" s="152" t="str">
        <f t="shared" si="200"/>
        <v/>
      </c>
      <c r="AR636" s="207">
        <f t="shared" si="201"/>
        <v>0</v>
      </c>
      <c r="AS636" s="167">
        <f t="shared" si="213"/>
        <v>0</v>
      </c>
      <c r="AT636" s="167">
        <f>IFERROR((AR636/SUM('4_Структура пл.соб.'!$F$4:$F$6))*100,0)</f>
        <v>0</v>
      </c>
      <c r="AU636" s="207">
        <f>IFERROR(AF636+(SUM($AC636:$AD636)/100*($AE$14/$AB$14*100))/'4_Структура пл.соб.'!$B$7*'4_Структура пл.соб.'!$B$4,0)</f>
        <v>0</v>
      </c>
      <c r="AV636" s="167">
        <f>IFERROR(AU636/'5_Розрахунок тарифів'!$H$7,0)</f>
        <v>0</v>
      </c>
      <c r="AW636" s="167">
        <f>IFERROR((AU636/SUM('4_Структура пл.соб.'!$F$4:$F$6))*100,0)</f>
        <v>0</v>
      </c>
      <c r="AX636" s="207">
        <f>IFERROR(AH636+(SUM($AC636:$AD636)/100*($AE$14/$AB$14*100))/'4_Структура пл.соб.'!$B$7*'4_Структура пл.соб.'!$B$5,0)</f>
        <v>0</v>
      </c>
      <c r="AY636" s="167">
        <f>IFERROR(AX636/'5_Розрахунок тарифів'!$L$7,0)</f>
        <v>0</v>
      </c>
      <c r="AZ636" s="167">
        <f>IFERROR((AX636/SUM('4_Структура пл.соб.'!$F$4:$F$6))*100,0)</f>
        <v>0</v>
      </c>
      <c r="BA636" s="207">
        <f>IFERROR(AJ636+(SUM($AC636:$AD636)/100*($AE$14/$AB$14*100))/'4_Структура пл.соб.'!$B$7*'4_Структура пл.соб.'!$B$6,0)</f>
        <v>0</v>
      </c>
      <c r="BB636" s="167">
        <f>IFERROR(BA636/'5_Розрахунок тарифів'!$P$7,0)</f>
        <v>0</v>
      </c>
      <c r="BC636" s="167">
        <f>IFERROR((BA636/SUM('4_Структура пл.соб.'!$F$4:$F$6))*100,0)</f>
        <v>0</v>
      </c>
      <c r="BD636" s="167">
        <f t="shared" si="214"/>
        <v>0</v>
      </c>
      <c r="BE636" s="167">
        <f t="shared" si="215"/>
        <v>0</v>
      </c>
      <c r="BF636" s="203"/>
      <c r="BG636" s="203"/>
    </row>
    <row r="637" spans="1:59" s="118" customFormat="1" x14ac:dyDescent="0.25">
      <c r="A637" s="128" t="str">
        <f>IF(ISBLANK(B637),"",COUNTA($B$11:B637))</f>
        <v/>
      </c>
      <c r="B637" s="200"/>
      <c r="C637" s="150">
        <f t="shared" si="205"/>
        <v>0</v>
      </c>
      <c r="D637" s="151">
        <f t="shared" si="206"/>
        <v>0</v>
      </c>
      <c r="E637" s="199"/>
      <c r="F637" s="199"/>
      <c r="G637" s="151">
        <f t="shared" si="207"/>
        <v>0</v>
      </c>
      <c r="H637" s="199"/>
      <c r="I637" s="199"/>
      <c r="J637" s="199"/>
      <c r="K637" s="151">
        <f t="shared" si="216"/>
        <v>0</v>
      </c>
      <c r="L637" s="199"/>
      <c r="M637" s="199"/>
      <c r="N637" s="152" t="str">
        <f t="shared" si="208"/>
        <v/>
      </c>
      <c r="O637" s="150">
        <f t="shared" si="209"/>
        <v>0</v>
      </c>
      <c r="P637" s="151">
        <f t="shared" si="210"/>
        <v>0</v>
      </c>
      <c r="Q637" s="199"/>
      <c r="R637" s="199"/>
      <c r="S637" s="151">
        <f t="shared" si="211"/>
        <v>0</v>
      </c>
      <c r="T637" s="199"/>
      <c r="U637" s="199"/>
      <c r="V637" s="199"/>
      <c r="W637" s="151">
        <f t="shared" si="202"/>
        <v>0</v>
      </c>
      <c r="X637" s="199"/>
      <c r="Y637" s="199"/>
      <c r="Z637" s="152" t="str">
        <f t="shared" si="212"/>
        <v/>
      </c>
      <c r="AA637" s="150">
        <f t="shared" si="217"/>
        <v>0</v>
      </c>
      <c r="AB637" s="151">
        <f t="shared" si="218"/>
        <v>0</v>
      </c>
      <c r="AC637" s="199"/>
      <c r="AD637" s="199"/>
      <c r="AE637" s="151">
        <f t="shared" si="219"/>
        <v>0</v>
      </c>
      <c r="AF637" s="202"/>
      <c r="AG637" s="333"/>
      <c r="AH637" s="202"/>
      <c r="AI637" s="333"/>
      <c r="AJ637" s="202"/>
      <c r="AK637" s="333"/>
      <c r="AL637" s="151">
        <f t="shared" si="220"/>
        <v>0</v>
      </c>
      <c r="AM637" s="199"/>
      <c r="AN637" s="199"/>
      <c r="AO637" s="167">
        <f t="shared" si="203"/>
        <v>0</v>
      </c>
      <c r="AP637" s="167">
        <f t="shared" si="204"/>
        <v>0</v>
      </c>
      <c r="AQ637" s="152" t="str">
        <f t="shared" si="200"/>
        <v/>
      </c>
      <c r="AR637" s="207">
        <f t="shared" si="201"/>
        <v>0</v>
      </c>
      <c r="AS637" s="167">
        <f t="shared" si="213"/>
        <v>0</v>
      </c>
      <c r="AT637" s="167">
        <f>IFERROR((AR637/SUM('4_Структура пл.соб.'!$F$4:$F$6))*100,0)</f>
        <v>0</v>
      </c>
      <c r="AU637" s="207">
        <f>IFERROR(AF637+(SUM($AC637:$AD637)/100*($AE$14/$AB$14*100))/'4_Структура пл.соб.'!$B$7*'4_Структура пл.соб.'!$B$4,0)</f>
        <v>0</v>
      </c>
      <c r="AV637" s="167">
        <f>IFERROR(AU637/'5_Розрахунок тарифів'!$H$7,0)</f>
        <v>0</v>
      </c>
      <c r="AW637" s="167">
        <f>IFERROR((AU637/SUM('4_Структура пл.соб.'!$F$4:$F$6))*100,0)</f>
        <v>0</v>
      </c>
      <c r="AX637" s="207">
        <f>IFERROR(AH637+(SUM($AC637:$AD637)/100*($AE$14/$AB$14*100))/'4_Структура пл.соб.'!$B$7*'4_Структура пл.соб.'!$B$5,0)</f>
        <v>0</v>
      </c>
      <c r="AY637" s="167">
        <f>IFERROR(AX637/'5_Розрахунок тарифів'!$L$7,0)</f>
        <v>0</v>
      </c>
      <c r="AZ637" s="167">
        <f>IFERROR((AX637/SUM('4_Структура пл.соб.'!$F$4:$F$6))*100,0)</f>
        <v>0</v>
      </c>
      <c r="BA637" s="207">
        <f>IFERROR(AJ637+(SUM($AC637:$AD637)/100*($AE$14/$AB$14*100))/'4_Структура пл.соб.'!$B$7*'4_Структура пл.соб.'!$B$6,0)</f>
        <v>0</v>
      </c>
      <c r="BB637" s="167">
        <f>IFERROR(BA637/'5_Розрахунок тарифів'!$P$7,0)</f>
        <v>0</v>
      </c>
      <c r="BC637" s="167">
        <f>IFERROR((BA637/SUM('4_Структура пл.соб.'!$F$4:$F$6))*100,0)</f>
        <v>0</v>
      </c>
      <c r="BD637" s="167">
        <f t="shared" si="214"/>
        <v>0</v>
      </c>
      <c r="BE637" s="167">
        <f t="shared" si="215"/>
        <v>0</v>
      </c>
      <c r="BF637" s="203"/>
      <c r="BG637" s="203"/>
    </row>
    <row r="638" spans="1:59" s="118" customFormat="1" x14ac:dyDescent="0.25">
      <c r="A638" s="128" t="str">
        <f>IF(ISBLANK(B638),"",COUNTA($B$11:B638))</f>
        <v/>
      </c>
      <c r="B638" s="200"/>
      <c r="C638" s="150">
        <f t="shared" si="205"/>
        <v>0</v>
      </c>
      <c r="D638" s="151">
        <f t="shared" si="206"/>
        <v>0</v>
      </c>
      <c r="E638" s="199"/>
      <c r="F638" s="199"/>
      <c r="G638" s="151">
        <f t="shared" si="207"/>
        <v>0</v>
      </c>
      <c r="H638" s="199"/>
      <c r="I638" s="199"/>
      <c r="J638" s="199"/>
      <c r="K638" s="151">
        <f t="shared" si="216"/>
        <v>0</v>
      </c>
      <c r="L638" s="199"/>
      <c r="M638" s="199"/>
      <c r="N638" s="152" t="str">
        <f t="shared" si="208"/>
        <v/>
      </c>
      <c r="O638" s="150">
        <f t="shared" si="209"/>
        <v>0</v>
      </c>
      <c r="P638" s="151">
        <f t="shared" si="210"/>
        <v>0</v>
      </c>
      <c r="Q638" s="199"/>
      <c r="R638" s="199"/>
      <c r="S638" s="151">
        <f t="shared" si="211"/>
        <v>0</v>
      </c>
      <c r="T638" s="199"/>
      <c r="U638" s="199"/>
      <c r="V638" s="199"/>
      <c r="W638" s="151">
        <f t="shared" si="202"/>
        <v>0</v>
      </c>
      <c r="X638" s="199"/>
      <c r="Y638" s="199"/>
      <c r="Z638" s="152" t="str">
        <f t="shared" si="212"/>
        <v/>
      </c>
      <c r="AA638" s="150">
        <f t="shared" si="217"/>
        <v>0</v>
      </c>
      <c r="AB638" s="151">
        <f t="shared" si="218"/>
        <v>0</v>
      </c>
      <c r="AC638" s="199"/>
      <c r="AD638" s="199"/>
      <c r="AE638" s="151">
        <f t="shared" si="219"/>
        <v>0</v>
      </c>
      <c r="AF638" s="202"/>
      <c r="AG638" s="333"/>
      <c r="AH638" s="202"/>
      <c r="AI638" s="333"/>
      <c r="AJ638" s="202"/>
      <c r="AK638" s="333"/>
      <c r="AL638" s="151">
        <f t="shared" si="220"/>
        <v>0</v>
      </c>
      <c r="AM638" s="199"/>
      <c r="AN638" s="199"/>
      <c r="AO638" s="167">
        <f t="shared" si="203"/>
        <v>0</v>
      </c>
      <c r="AP638" s="167">
        <f t="shared" si="204"/>
        <v>0</v>
      </c>
      <c r="AQ638" s="152" t="str">
        <f t="shared" si="200"/>
        <v/>
      </c>
      <c r="AR638" s="207">
        <f t="shared" si="201"/>
        <v>0</v>
      </c>
      <c r="AS638" s="167">
        <f t="shared" si="213"/>
        <v>0</v>
      </c>
      <c r="AT638" s="167">
        <f>IFERROR((AR638/SUM('4_Структура пл.соб.'!$F$4:$F$6))*100,0)</f>
        <v>0</v>
      </c>
      <c r="AU638" s="207">
        <f>IFERROR(AF638+(SUM($AC638:$AD638)/100*($AE$14/$AB$14*100))/'4_Структура пл.соб.'!$B$7*'4_Структура пл.соб.'!$B$4,0)</f>
        <v>0</v>
      </c>
      <c r="AV638" s="167">
        <f>IFERROR(AU638/'5_Розрахунок тарифів'!$H$7,0)</f>
        <v>0</v>
      </c>
      <c r="AW638" s="167">
        <f>IFERROR((AU638/SUM('4_Структура пл.соб.'!$F$4:$F$6))*100,0)</f>
        <v>0</v>
      </c>
      <c r="AX638" s="207">
        <f>IFERROR(AH638+(SUM($AC638:$AD638)/100*($AE$14/$AB$14*100))/'4_Структура пл.соб.'!$B$7*'4_Структура пл.соб.'!$B$5,0)</f>
        <v>0</v>
      </c>
      <c r="AY638" s="167">
        <f>IFERROR(AX638/'5_Розрахунок тарифів'!$L$7,0)</f>
        <v>0</v>
      </c>
      <c r="AZ638" s="167">
        <f>IFERROR((AX638/SUM('4_Структура пл.соб.'!$F$4:$F$6))*100,0)</f>
        <v>0</v>
      </c>
      <c r="BA638" s="207">
        <f>IFERROR(AJ638+(SUM($AC638:$AD638)/100*($AE$14/$AB$14*100))/'4_Структура пл.соб.'!$B$7*'4_Структура пл.соб.'!$B$6,0)</f>
        <v>0</v>
      </c>
      <c r="BB638" s="167">
        <f>IFERROR(BA638/'5_Розрахунок тарифів'!$P$7,0)</f>
        <v>0</v>
      </c>
      <c r="BC638" s="167">
        <f>IFERROR((BA638/SUM('4_Структура пл.соб.'!$F$4:$F$6))*100,0)</f>
        <v>0</v>
      </c>
      <c r="BD638" s="167">
        <f t="shared" si="214"/>
        <v>0</v>
      </c>
      <c r="BE638" s="167">
        <f t="shared" si="215"/>
        <v>0</v>
      </c>
      <c r="BF638" s="203"/>
      <c r="BG638" s="203"/>
    </row>
    <row r="639" spans="1:59" s="118" customFormat="1" x14ac:dyDescent="0.25">
      <c r="A639" s="128" t="str">
        <f>IF(ISBLANK(B639),"",COUNTA($B$11:B639))</f>
        <v/>
      </c>
      <c r="B639" s="200"/>
      <c r="C639" s="150">
        <f t="shared" si="205"/>
        <v>0</v>
      </c>
      <c r="D639" s="151">
        <f t="shared" si="206"/>
        <v>0</v>
      </c>
      <c r="E639" s="199"/>
      <c r="F639" s="199"/>
      <c r="G639" s="151">
        <f t="shared" si="207"/>
        <v>0</v>
      </c>
      <c r="H639" s="199"/>
      <c r="I639" s="199"/>
      <c r="J639" s="199"/>
      <c r="K639" s="151">
        <f t="shared" si="216"/>
        <v>0</v>
      </c>
      <c r="L639" s="199"/>
      <c r="M639" s="199"/>
      <c r="N639" s="152" t="str">
        <f t="shared" si="208"/>
        <v/>
      </c>
      <c r="O639" s="150">
        <f t="shared" si="209"/>
        <v>0</v>
      </c>
      <c r="P639" s="151">
        <f t="shared" si="210"/>
        <v>0</v>
      </c>
      <c r="Q639" s="199"/>
      <c r="R639" s="199"/>
      <c r="S639" s="151">
        <f t="shared" si="211"/>
        <v>0</v>
      </c>
      <c r="T639" s="199"/>
      <c r="U639" s="199"/>
      <c r="V639" s="199"/>
      <c r="W639" s="151">
        <f t="shared" si="202"/>
        <v>0</v>
      </c>
      <c r="X639" s="199"/>
      <c r="Y639" s="199"/>
      <c r="Z639" s="152" t="str">
        <f t="shared" si="212"/>
        <v/>
      </c>
      <c r="AA639" s="150">
        <f t="shared" si="217"/>
        <v>0</v>
      </c>
      <c r="AB639" s="151">
        <f t="shared" si="218"/>
        <v>0</v>
      </c>
      <c r="AC639" s="199"/>
      <c r="AD639" s="199"/>
      <c r="AE639" s="151">
        <f t="shared" si="219"/>
        <v>0</v>
      </c>
      <c r="AF639" s="202"/>
      <c r="AG639" s="333"/>
      <c r="AH639" s="202"/>
      <c r="AI639" s="333"/>
      <c r="AJ639" s="202"/>
      <c r="AK639" s="333"/>
      <c r="AL639" s="151">
        <f t="shared" si="220"/>
        <v>0</v>
      </c>
      <c r="AM639" s="199"/>
      <c r="AN639" s="199"/>
      <c r="AO639" s="167">
        <f t="shared" si="203"/>
        <v>0</v>
      </c>
      <c r="AP639" s="167">
        <f t="shared" si="204"/>
        <v>0</v>
      </c>
      <c r="AQ639" s="152" t="str">
        <f t="shared" si="200"/>
        <v/>
      </c>
      <c r="AR639" s="207">
        <f t="shared" si="201"/>
        <v>0</v>
      </c>
      <c r="AS639" s="167">
        <f t="shared" si="213"/>
        <v>0</v>
      </c>
      <c r="AT639" s="167">
        <f>IFERROR((AR639/SUM('4_Структура пл.соб.'!$F$4:$F$6))*100,0)</f>
        <v>0</v>
      </c>
      <c r="AU639" s="207">
        <f>IFERROR(AF639+(SUM($AC639:$AD639)/100*($AE$14/$AB$14*100))/'4_Структура пл.соб.'!$B$7*'4_Структура пл.соб.'!$B$4,0)</f>
        <v>0</v>
      </c>
      <c r="AV639" s="167">
        <f>IFERROR(AU639/'5_Розрахунок тарифів'!$H$7,0)</f>
        <v>0</v>
      </c>
      <c r="AW639" s="167">
        <f>IFERROR((AU639/SUM('4_Структура пл.соб.'!$F$4:$F$6))*100,0)</f>
        <v>0</v>
      </c>
      <c r="AX639" s="207">
        <f>IFERROR(AH639+(SUM($AC639:$AD639)/100*($AE$14/$AB$14*100))/'4_Структура пл.соб.'!$B$7*'4_Структура пл.соб.'!$B$5,0)</f>
        <v>0</v>
      </c>
      <c r="AY639" s="167">
        <f>IFERROR(AX639/'5_Розрахунок тарифів'!$L$7,0)</f>
        <v>0</v>
      </c>
      <c r="AZ639" s="167">
        <f>IFERROR((AX639/SUM('4_Структура пл.соб.'!$F$4:$F$6))*100,0)</f>
        <v>0</v>
      </c>
      <c r="BA639" s="207">
        <f>IFERROR(AJ639+(SUM($AC639:$AD639)/100*($AE$14/$AB$14*100))/'4_Структура пл.соб.'!$B$7*'4_Структура пл.соб.'!$B$6,0)</f>
        <v>0</v>
      </c>
      <c r="BB639" s="167">
        <f>IFERROR(BA639/'5_Розрахунок тарифів'!$P$7,0)</f>
        <v>0</v>
      </c>
      <c r="BC639" s="167">
        <f>IFERROR((BA639/SUM('4_Структура пл.соб.'!$F$4:$F$6))*100,0)</f>
        <v>0</v>
      </c>
      <c r="BD639" s="167">
        <f t="shared" si="214"/>
        <v>0</v>
      </c>
      <c r="BE639" s="167">
        <f t="shared" si="215"/>
        <v>0</v>
      </c>
      <c r="BF639" s="203"/>
      <c r="BG639" s="203"/>
    </row>
    <row r="640" spans="1:59" s="118" customFormat="1" x14ac:dyDescent="0.25">
      <c r="A640" s="128" t="str">
        <f>IF(ISBLANK(B640),"",COUNTA($B$11:B640))</f>
        <v/>
      </c>
      <c r="B640" s="200"/>
      <c r="C640" s="150">
        <f t="shared" si="205"/>
        <v>0</v>
      </c>
      <c r="D640" s="151">
        <f t="shared" si="206"/>
        <v>0</v>
      </c>
      <c r="E640" s="199"/>
      <c r="F640" s="199"/>
      <c r="G640" s="151">
        <f t="shared" si="207"/>
        <v>0</v>
      </c>
      <c r="H640" s="199"/>
      <c r="I640" s="199"/>
      <c r="J640" s="199"/>
      <c r="K640" s="151">
        <f t="shared" si="216"/>
        <v>0</v>
      </c>
      <c r="L640" s="199"/>
      <c r="M640" s="199"/>
      <c r="N640" s="152" t="str">
        <f t="shared" si="208"/>
        <v/>
      </c>
      <c r="O640" s="150">
        <f t="shared" si="209"/>
        <v>0</v>
      </c>
      <c r="P640" s="151">
        <f t="shared" si="210"/>
        <v>0</v>
      </c>
      <c r="Q640" s="199"/>
      <c r="R640" s="199"/>
      <c r="S640" s="151">
        <f t="shared" si="211"/>
        <v>0</v>
      </c>
      <c r="T640" s="199"/>
      <c r="U640" s="199"/>
      <c r="V640" s="199"/>
      <c r="W640" s="151">
        <f t="shared" si="202"/>
        <v>0</v>
      </c>
      <c r="X640" s="199"/>
      <c r="Y640" s="199"/>
      <c r="Z640" s="152" t="str">
        <f t="shared" si="212"/>
        <v/>
      </c>
      <c r="AA640" s="150">
        <f t="shared" si="217"/>
        <v>0</v>
      </c>
      <c r="AB640" s="151">
        <f t="shared" si="218"/>
        <v>0</v>
      </c>
      <c r="AC640" s="199"/>
      <c r="AD640" s="199"/>
      <c r="AE640" s="151">
        <f t="shared" si="219"/>
        <v>0</v>
      </c>
      <c r="AF640" s="202"/>
      <c r="AG640" s="333"/>
      <c r="AH640" s="202"/>
      <c r="AI640" s="333"/>
      <c r="AJ640" s="202"/>
      <c r="AK640" s="333"/>
      <c r="AL640" s="151">
        <f t="shared" si="220"/>
        <v>0</v>
      </c>
      <c r="AM640" s="199"/>
      <c r="AN640" s="199"/>
      <c r="AO640" s="167">
        <f t="shared" si="203"/>
        <v>0</v>
      </c>
      <c r="AP640" s="167">
        <f t="shared" si="204"/>
        <v>0</v>
      </c>
      <c r="AQ640" s="152" t="str">
        <f t="shared" si="200"/>
        <v/>
      </c>
      <c r="AR640" s="207">
        <f t="shared" si="201"/>
        <v>0</v>
      </c>
      <c r="AS640" s="167">
        <f t="shared" si="213"/>
        <v>0</v>
      </c>
      <c r="AT640" s="167">
        <f>IFERROR((AR640/SUM('4_Структура пл.соб.'!$F$4:$F$6))*100,0)</f>
        <v>0</v>
      </c>
      <c r="AU640" s="207">
        <f>IFERROR(AF640+(SUM($AC640:$AD640)/100*($AE$14/$AB$14*100))/'4_Структура пл.соб.'!$B$7*'4_Структура пл.соб.'!$B$4,0)</f>
        <v>0</v>
      </c>
      <c r="AV640" s="167">
        <f>IFERROR(AU640/'5_Розрахунок тарифів'!$H$7,0)</f>
        <v>0</v>
      </c>
      <c r="AW640" s="167">
        <f>IFERROR((AU640/SUM('4_Структура пл.соб.'!$F$4:$F$6))*100,0)</f>
        <v>0</v>
      </c>
      <c r="AX640" s="207">
        <f>IFERROR(AH640+(SUM($AC640:$AD640)/100*($AE$14/$AB$14*100))/'4_Структура пл.соб.'!$B$7*'4_Структура пл.соб.'!$B$5,0)</f>
        <v>0</v>
      </c>
      <c r="AY640" s="167">
        <f>IFERROR(AX640/'5_Розрахунок тарифів'!$L$7,0)</f>
        <v>0</v>
      </c>
      <c r="AZ640" s="167">
        <f>IFERROR((AX640/SUM('4_Структура пл.соб.'!$F$4:$F$6))*100,0)</f>
        <v>0</v>
      </c>
      <c r="BA640" s="207">
        <f>IFERROR(AJ640+(SUM($AC640:$AD640)/100*($AE$14/$AB$14*100))/'4_Структура пл.соб.'!$B$7*'4_Структура пл.соб.'!$B$6,0)</f>
        <v>0</v>
      </c>
      <c r="BB640" s="167">
        <f>IFERROR(BA640/'5_Розрахунок тарифів'!$P$7,0)</f>
        <v>0</v>
      </c>
      <c r="BC640" s="167">
        <f>IFERROR((BA640/SUM('4_Структура пл.соб.'!$F$4:$F$6))*100,0)</f>
        <v>0</v>
      </c>
      <c r="BD640" s="167">
        <f t="shared" si="214"/>
        <v>0</v>
      </c>
      <c r="BE640" s="167">
        <f t="shared" si="215"/>
        <v>0</v>
      </c>
      <c r="BF640" s="203"/>
      <c r="BG640" s="203"/>
    </row>
    <row r="641" spans="1:59" s="118" customFormat="1" x14ac:dyDescent="0.25">
      <c r="A641" s="128" t="str">
        <f>IF(ISBLANK(B641),"",COUNTA($B$11:B641))</f>
        <v/>
      </c>
      <c r="B641" s="200"/>
      <c r="C641" s="150">
        <f t="shared" si="205"/>
        <v>0</v>
      </c>
      <c r="D641" s="151">
        <f t="shared" si="206"/>
        <v>0</v>
      </c>
      <c r="E641" s="199"/>
      <c r="F641" s="199"/>
      <c r="G641" s="151">
        <f t="shared" si="207"/>
        <v>0</v>
      </c>
      <c r="H641" s="199"/>
      <c r="I641" s="199"/>
      <c r="J641" s="199"/>
      <c r="K641" s="151">
        <f t="shared" si="216"/>
        <v>0</v>
      </c>
      <c r="L641" s="199"/>
      <c r="M641" s="199"/>
      <c r="N641" s="152" t="str">
        <f t="shared" si="208"/>
        <v/>
      </c>
      <c r="O641" s="150">
        <f t="shared" si="209"/>
        <v>0</v>
      </c>
      <c r="P641" s="151">
        <f t="shared" si="210"/>
        <v>0</v>
      </c>
      <c r="Q641" s="199"/>
      <c r="R641" s="199"/>
      <c r="S641" s="151">
        <f t="shared" si="211"/>
        <v>0</v>
      </c>
      <c r="T641" s="199"/>
      <c r="U641" s="199"/>
      <c r="V641" s="199"/>
      <c r="W641" s="151">
        <f t="shared" si="202"/>
        <v>0</v>
      </c>
      <c r="X641" s="199"/>
      <c r="Y641" s="199"/>
      <c r="Z641" s="152" t="str">
        <f t="shared" si="212"/>
        <v/>
      </c>
      <c r="AA641" s="150">
        <f t="shared" si="217"/>
        <v>0</v>
      </c>
      <c r="AB641" s="151">
        <f t="shared" si="218"/>
        <v>0</v>
      </c>
      <c r="AC641" s="199"/>
      <c r="AD641" s="199"/>
      <c r="AE641" s="151">
        <f t="shared" si="219"/>
        <v>0</v>
      </c>
      <c r="AF641" s="202"/>
      <c r="AG641" s="333"/>
      <c r="AH641" s="202"/>
      <c r="AI641" s="333"/>
      <c r="AJ641" s="202"/>
      <c r="AK641" s="333"/>
      <c r="AL641" s="151">
        <f t="shared" si="220"/>
        <v>0</v>
      </c>
      <c r="AM641" s="199"/>
      <c r="AN641" s="199"/>
      <c r="AO641" s="167">
        <f t="shared" si="203"/>
        <v>0</v>
      </c>
      <c r="AP641" s="167">
        <f t="shared" si="204"/>
        <v>0</v>
      </c>
      <c r="AQ641" s="152" t="str">
        <f t="shared" si="200"/>
        <v/>
      </c>
      <c r="AR641" s="207">
        <f t="shared" si="201"/>
        <v>0</v>
      </c>
      <c r="AS641" s="167">
        <f t="shared" si="213"/>
        <v>0</v>
      </c>
      <c r="AT641" s="167">
        <f>IFERROR((AR641/SUM('4_Структура пл.соб.'!$F$4:$F$6))*100,0)</f>
        <v>0</v>
      </c>
      <c r="AU641" s="207">
        <f>IFERROR(AF641+(SUM($AC641:$AD641)/100*($AE$14/$AB$14*100))/'4_Структура пл.соб.'!$B$7*'4_Структура пл.соб.'!$B$4,0)</f>
        <v>0</v>
      </c>
      <c r="AV641" s="167">
        <f>IFERROR(AU641/'5_Розрахунок тарифів'!$H$7,0)</f>
        <v>0</v>
      </c>
      <c r="AW641" s="167">
        <f>IFERROR((AU641/SUM('4_Структура пл.соб.'!$F$4:$F$6))*100,0)</f>
        <v>0</v>
      </c>
      <c r="AX641" s="207">
        <f>IFERROR(AH641+(SUM($AC641:$AD641)/100*($AE$14/$AB$14*100))/'4_Структура пл.соб.'!$B$7*'4_Структура пл.соб.'!$B$5,0)</f>
        <v>0</v>
      </c>
      <c r="AY641" s="167">
        <f>IFERROR(AX641/'5_Розрахунок тарифів'!$L$7,0)</f>
        <v>0</v>
      </c>
      <c r="AZ641" s="167">
        <f>IFERROR((AX641/SUM('4_Структура пл.соб.'!$F$4:$F$6))*100,0)</f>
        <v>0</v>
      </c>
      <c r="BA641" s="207">
        <f>IFERROR(AJ641+(SUM($AC641:$AD641)/100*($AE$14/$AB$14*100))/'4_Структура пл.соб.'!$B$7*'4_Структура пл.соб.'!$B$6,0)</f>
        <v>0</v>
      </c>
      <c r="BB641" s="167">
        <f>IFERROR(BA641/'5_Розрахунок тарифів'!$P$7,0)</f>
        <v>0</v>
      </c>
      <c r="BC641" s="167">
        <f>IFERROR((BA641/SUM('4_Структура пл.соб.'!$F$4:$F$6))*100,0)</f>
        <v>0</v>
      </c>
      <c r="BD641" s="167">
        <f t="shared" si="214"/>
        <v>0</v>
      </c>
      <c r="BE641" s="167">
        <f t="shared" si="215"/>
        <v>0</v>
      </c>
      <c r="BF641" s="203"/>
      <c r="BG641" s="203"/>
    </row>
    <row r="642" spans="1:59" s="118" customFormat="1" x14ac:dyDescent="0.25">
      <c r="A642" s="128" t="str">
        <f>IF(ISBLANK(B642),"",COUNTA($B$11:B642))</f>
        <v/>
      </c>
      <c r="B642" s="200"/>
      <c r="C642" s="150">
        <f t="shared" si="205"/>
        <v>0</v>
      </c>
      <c r="D642" s="151">
        <f t="shared" si="206"/>
        <v>0</v>
      </c>
      <c r="E642" s="199"/>
      <c r="F642" s="199"/>
      <c r="G642" s="151">
        <f t="shared" si="207"/>
        <v>0</v>
      </c>
      <c r="H642" s="199"/>
      <c r="I642" s="199"/>
      <c r="J642" s="199"/>
      <c r="K642" s="151">
        <f t="shared" si="216"/>
        <v>0</v>
      </c>
      <c r="L642" s="199"/>
      <c r="M642" s="199"/>
      <c r="N642" s="152" t="str">
        <f t="shared" si="208"/>
        <v/>
      </c>
      <c r="O642" s="150">
        <f t="shared" si="209"/>
        <v>0</v>
      </c>
      <c r="P642" s="151">
        <f t="shared" si="210"/>
        <v>0</v>
      </c>
      <c r="Q642" s="199"/>
      <c r="R642" s="199"/>
      <c r="S642" s="151">
        <f t="shared" si="211"/>
        <v>0</v>
      </c>
      <c r="T642" s="199"/>
      <c r="U642" s="199"/>
      <c r="V642" s="199"/>
      <c r="W642" s="151">
        <f t="shared" si="202"/>
        <v>0</v>
      </c>
      <c r="X642" s="199"/>
      <c r="Y642" s="199"/>
      <c r="Z642" s="152" t="str">
        <f t="shared" si="212"/>
        <v/>
      </c>
      <c r="AA642" s="150">
        <f t="shared" si="217"/>
        <v>0</v>
      </c>
      <c r="AB642" s="151">
        <f t="shared" si="218"/>
        <v>0</v>
      </c>
      <c r="AC642" s="199"/>
      <c r="AD642" s="199"/>
      <c r="AE642" s="151">
        <f t="shared" si="219"/>
        <v>0</v>
      </c>
      <c r="AF642" s="202"/>
      <c r="AG642" s="333"/>
      <c r="AH642" s="202"/>
      <c r="AI642" s="333"/>
      <c r="AJ642" s="202"/>
      <c r="AK642" s="333"/>
      <c r="AL642" s="151">
        <f t="shared" si="220"/>
        <v>0</v>
      </c>
      <c r="AM642" s="199"/>
      <c r="AN642" s="199"/>
      <c r="AO642" s="167">
        <f t="shared" si="203"/>
        <v>0</v>
      </c>
      <c r="AP642" s="167">
        <f t="shared" si="204"/>
        <v>0</v>
      </c>
      <c r="AQ642" s="152" t="str">
        <f t="shared" si="200"/>
        <v/>
      </c>
      <c r="AR642" s="207">
        <f t="shared" si="201"/>
        <v>0</v>
      </c>
      <c r="AS642" s="167">
        <f t="shared" si="213"/>
        <v>0</v>
      </c>
      <c r="AT642" s="167">
        <f>IFERROR((AR642/SUM('4_Структура пл.соб.'!$F$4:$F$6))*100,0)</f>
        <v>0</v>
      </c>
      <c r="AU642" s="207">
        <f>IFERROR(AF642+(SUM($AC642:$AD642)/100*($AE$14/$AB$14*100))/'4_Структура пл.соб.'!$B$7*'4_Структура пл.соб.'!$B$4,0)</f>
        <v>0</v>
      </c>
      <c r="AV642" s="167">
        <f>IFERROR(AU642/'5_Розрахунок тарифів'!$H$7,0)</f>
        <v>0</v>
      </c>
      <c r="AW642" s="167">
        <f>IFERROR((AU642/SUM('4_Структура пл.соб.'!$F$4:$F$6))*100,0)</f>
        <v>0</v>
      </c>
      <c r="AX642" s="207">
        <f>IFERROR(AH642+(SUM($AC642:$AD642)/100*($AE$14/$AB$14*100))/'4_Структура пл.соб.'!$B$7*'4_Структура пл.соб.'!$B$5,0)</f>
        <v>0</v>
      </c>
      <c r="AY642" s="167">
        <f>IFERROR(AX642/'5_Розрахунок тарифів'!$L$7,0)</f>
        <v>0</v>
      </c>
      <c r="AZ642" s="167">
        <f>IFERROR((AX642/SUM('4_Структура пл.соб.'!$F$4:$F$6))*100,0)</f>
        <v>0</v>
      </c>
      <c r="BA642" s="207">
        <f>IFERROR(AJ642+(SUM($AC642:$AD642)/100*($AE$14/$AB$14*100))/'4_Структура пл.соб.'!$B$7*'4_Структура пл.соб.'!$B$6,0)</f>
        <v>0</v>
      </c>
      <c r="BB642" s="167">
        <f>IFERROR(BA642/'5_Розрахунок тарифів'!$P$7,0)</f>
        <v>0</v>
      </c>
      <c r="BC642" s="167">
        <f>IFERROR((BA642/SUM('4_Структура пл.соб.'!$F$4:$F$6))*100,0)</f>
        <v>0</v>
      </c>
      <c r="BD642" s="167">
        <f t="shared" si="214"/>
        <v>0</v>
      </c>
      <c r="BE642" s="167">
        <f t="shared" si="215"/>
        <v>0</v>
      </c>
      <c r="BF642" s="203"/>
      <c r="BG642" s="203"/>
    </row>
    <row r="643" spans="1:59" s="118" customFormat="1" x14ac:dyDescent="0.25">
      <c r="A643" s="128" t="str">
        <f>IF(ISBLANK(B643),"",COUNTA($B$11:B643))</f>
        <v/>
      </c>
      <c r="B643" s="200"/>
      <c r="C643" s="150">
        <f t="shared" si="205"/>
        <v>0</v>
      </c>
      <c r="D643" s="151">
        <f t="shared" si="206"/>
        <v>0</v>
      </c>
      <c r="E643" s="199"/>
      <c r="F643" s="199"/>
      <c r="G643" s="151">
        <f t="shared" si="207"/>
        <v>0</v>
      </c>
      <c r="H643" s="199"/>
      <c r="I643" s="199"/>
      <c r="J643" s="199"/>
      <c r="K643" s="151">
        <f t="shared" si="216"/>
        <v>0</v>
      </c>
      <c r="L643" s="199"/>
      <c r="M643" s="199"/>
      <c r="N643" s="152" t="str">
        <f t="shared" si="208"/>
        <v/>
      </c>
      <c r="O643" s="150">
        <f t="shared" si="209"/>
        <v>0</v>
      </c>
      <c r="P643" s="151">
        <f t="shared" si="210"/>
        <v>0</v>
      </c>
      <c r="Q643" s="199"/>
      <c r="R643" s="199"/>
      <c r="S643" s="151">
        <f t="shared" si="211"/>
        <v>0</v>
      </c>
      <c r="T643" s="199"/>
      <c r="U643" s="199"/>
      <c r="V643" s="199"/>
      <c r="W643" s="151">
        <f t="shared" si="202"/>
        <v>0</v>
      </c>
      <c r="X643" s="199"/>
      <c r="Y643" s="199"/>
      <c r="Z643" s="152" t="str">
        <f t="shared" si="212"/>
        <v/>
      </c>
      <c r="AA643" s="150">
        <f t="shared" si="217"/>
        <v>0</v>
      </c>
      <c r="AB643" s="151">
        <f t="shared" si="218"/>
        <v>0</v>
      </c>
      <c r="AC643" s="199"/>
      <c r="AD643" s="199"/>
      <c r="AE643" s="151">
        <f t="shared" si="219"/>
        <v>0</v>
      </c>
      <c r="AF643" s="202"/>
      <c r="AG643" s="333"/>
      <c r="AH643" s="202"/>
      <c r="AI643" s="333"/>
      <c r="AJ643" s="202"/>
      <c r="AK643" s="333"/>
      <c r="AL643" s="151">
        <f t="shared" si="220"/>
        <v>0</v>
      </c>
      <c r="AM643" s="199"/>
      <c r="AN643" s="199"/>
      <c r="AO643" s="167">
        <f t="shared" si="203"/>
        <v>0</v>
      </c>
      <c r="AP643" s="167">
        <f t="shared" si="204"/>
        <v>0</v>
      </c>
      <c r="AQ643" s="152" t="str">
        <f t="shared" si="200"/>
        <v/>
      </c>
      <c r="AR643" s="207">
        <f t="shared" si="201"/>
        <v>0</v>
      </c>
      <c r="AS643" s="167">
        <f t="shared" si="213"/>
        <v>0</v>
      </c>
      <c r="AT643" s="167">
        <f>IFERROR((AR643/SUM('4_Структура пл.соб.'!$F$4:$F$6))*100,0)</f>
        <v>0</v>
      </c>
      <c r="AU643" s="207">
        <f>IFERROR(AF643+(SUM($AC643:$AD643)/100*($AE$14/$AB$14*100))/'4_Структура пл.соб.'!$B$7*'4_Структура пл.соб.'!$B$4,0)</f>
        <v>0</v>
      </c>
      <c r="AV643" s="167">
        <f>IFERROR(AU643/'5_Розрахунок тарифів'!$H$7,0)</f>
        <v>0</v>
      </c>
      <c r="AW643" s="167">
        <f>IFERROR((AU643/SUM('4_Структура пл.соб.'!$F$4:$F$6))*100,0)</f>
        <v>0</v>
      </c>
      <c r="AX643" s="207">
        <f>IFERROR(AH643+(SUM($AC643:$AD643)/100*($AE$14/$AB$14*100))/'4_Структура пл.соб.'!$B$7*'4_Структура пл.соб.'!$B$5,0)</f>
        <v>0</v>
      </c>
      <c r="AY643" s="167">
        <f>IFERROR(AX643/'5_Розрахунок тарифів'!$L$7,0)</f>
        <v>0</v>
      </c>
      <c r="AZ643" s="167">
        <f>IFERROR((AX643/SUM('4_Структура пл.соб.'!$F$4:$F$6))*100,0)</f>
        <v>0</v>
      </c>
      <c r="BA643" s="207">
        <f>IFERROR(AJ643+(SUM($AC643:$AD643)/100*($AE$14/$AB$14*100))/'4_Структура пл.соб.'!$B$7*'4_Структура пл.соб.'!$B$6,0)</f>
        <v>0</v>
      </c>
      <c r="BB643" s="167">
        <f>IFERROR(BA643/'5_Розрахунок тарифів'!$P$7,0)</f>
        <v>0</v>
      </c>
      <c r="BC643" s="167">
        <f>IFERROR((BA643/SUM('4_Структура пл.соб.'!$F$4:$F$6))*100,0)</f>
        <v>0</v>
      </c>
      <c r="BD643" s="167">
        <f t="shared" si="214"/>
        <v>0</v>
      </c>
      <c r="BE643" s="167">
        <f t="shared" si="215"/>
        <v>0</v>
      </c>
      <c r="BF643" s="203"/>
      <c r="BG643" s="203"/>
    </row>
    <row r="644" spans="1:59" s="118" customFormat="1" x14ac:dyDescent="0.25">
      <c r="A644" s="128" t="str">
        <f>IF(ISBLANK(B644),"",COUNTA($B$11:B644))</f>
        <v/>
      </c>
      <c r="B644" s="200"/>
      <c r="C644" s="150">
        <f t="shared" si="205"/>
        <v>0</v>
      </c>
      <c r="D644" s="151">
        <f t="shared" si="206"/>
        <v>0</v>
      </c>
      <c r="E644" s="199"/>
      <c r="F644" s="199"/>
      <c r="G644" s="151">
        <f t="shared" si="207"/>
        <v>0</v>
      </c>
      <c r="H644" s="199"/>
      <c r="I644" s="199"/>
      <c r="J644" s="199"/>
      <c r="K644" s="151">
        <f t="shared" si="216"/>
        <v>0</v>
      </c>
      <c r="L644" s="199"/>
      <c r="M644" s="199"/>
      <c r="N644" s="152" t="str">
        <f t="shared" si="208"/>
        <v/>
      </c>
      <c r="O644" s="150">
        <f t="shared" si="209"/>
        <v>0</v>
      </c>
      <c r="P644" s="151">
        <f t="shared" si="210"/>
        <v>0</v>
      </c>
      <c r="Q644" s="199"/>
      <c r="R644" s="199"/>
      <c r="S644" s="151">
        <f t="shared" si="211"/>
        <v>0</v>
      </c>
      <c r="T644" s="199"/>
      <c r="U644" s="199"/>
      <c r="V644" s="199"/>
      <c r="W644" s="151">
        <f t="shared" si="202"/>
        <v>0</v>
      </c>
      <c r="X644" s="199"/>
      <c r="Y644" s="199"/>
      <c r="Z644" s="152" t="str">
        <f t="shared" si="212"/>
        <v/>
      </c>
      <c r="AA644" s="150">
        <f t="shared" si="217"/>
        <v>0</v>
      </c>
      <c r="AB644" s="151">
        <f t="shared" si="218"/>
        <v>0</v>
      </c>
      <c r="AC644" s="199"/>
      <c r="AD644" s="199"/>
      <c r="AE644" s="151">
        <f t="shared" si="219"/>
        <v>0</v>
      </c>
      <c r="AF644" s="202"/>
      <c r="AG644" s="333"/>
      <c r="AH644" s="202"/>
      <c r="AI644" s="333"/>
      <c r="AJ644" s="202"/>
      <c r="AK644" s="333"/>
      <c r="AL644" s="151">
        <f t="shared" si="220"/>
        <v>0</v>
      </c>
      <c r="AM644" s="199"/>
      <c r="AN644" s="199"/>
      <c r="AO644" s="167">
        <f t="shared" si="203"/>
        <v>0</v>
      </c>
      <c r="AP644" s="167">
        <f t="shared" si="204"/>
        <v>0</v>
      </c>
      <c r="AQ644" s="152" t="str">
        <f t="shared" si="200"/>
        <v/>
      </c>
      <c r="AR644" s="207">
        <f t="shared" si="201"/>
        <v>0</v>
      </c>
      <c r="AS644" s="167">
        <f t="shared" si="213"/>
        <v>0</v>
      </c>
      <c r="AT644" s="167">
        <f>IFERROR((AR644/SUM('4_Структура пл.соб.'!$F$4:$F$6))*100,0)</f>
        <v>0</v>
      </c>
      <c r="AU644" s="207">
        <f>IFERROR(AF644+(SUM($AC644:$AD644)/100*($AE$14/$AB$14*100))/'4_Структура пл.соб.'!$B$7*'4_Структура пл.соб.'!$B$4,0)</f>
        <v>0</v>
      </c>
      <c r="AV644" s="167">
        <f>IFERROR(AU644/'5_Розрахунок тарифів'!$H$7,0)</f>
        <v>0</v>
      </c>
      <c r="AW644" s="167">
        <f>IFERROR((AU644/SUM('4_Структура пл.соб.'!$F$4:$F$6))*100,0)</f>
        <v>0</v>
      </c>
      <c r="AX644" s="207">
        <f>IFERROR(AH644+(SUM($AC644:$AD644)/100*($AE$14/$AB$14*100))/'4_Структура пл.соб.'!$B$7*'4_Структура пл.соб.'!$B$5,0)</f>
        <v>0</v>
      </c>
      <c r="AY644" s="167">
        <f>IFERROR(AX644/'5_Розрахунок тарифів'!$L$7,0)</f>
        <v>0</v>
      </c>
      <c r="AZ644" s="167">
        <f>IFERROR((AX644/SUM('4_Структура пл.соб.'!$F$4:$F$6))*100,0)</f>
        <v>0</v>
      </c>
      <c r="BA644" s="207">
        <f>IFERROR(AJ644+(SUM($AC644:$AD644)/100*($AE$14/$AB$14*100))/'4_Структура пл.соб.'!$B$7*'4_Структура пл.соб.'!$B$6,0)</f>
        <v>0</v>
      </c>
      <c r="BB644" s="167">
        <f>IFERROR(BA644/'5_Розрахунок тарифів'!$P$7,0)</f>
        <v>0</v>
      </c>
      <c r="BC644" s="167">
        <f>IFERROR((BA644/SUM('4_Структура пл.соб.'!$F$4:$F$6))*100,0)</f>
        <v>0</v>
      </c>
      <c r="BD644" s="167">
        <f t="shared" si="214"/>
        <v>0</v>
      </c>
      <c r="BE644" s="167">
        <f t="shared" si="215"/>
        <v>0</v>
      </c>
      <c r="BF644" s="203"/>
      <c r="BG644" s="203"/>
    </row>
    <row r="645" spans="1:59" s="118" customFormat="1" x14ac:dyDescent="0.25">
      <c r="A645" s="128" t="str">
        <f>IF(ISBLANK(B645),"",COUNTA($B$11:B645))</f>
        <v/>
      </c>
      <c r="B645" s="200"/>
      <c r="C645" s="150">
        <f t="shared" si="205"/>
        <v>0</v>
      </c>
      <c r="D645" s="151">
        <f t="shared" si="206"/>
        <v>0</v>
      </c>
      <c r="E645" s="199"/>
      <c r="F645" s="199"/>
      <c r="G645" s="151">
        <f t="shared" si="207"/>
        <v>0</v>
      </c>
      <c r="H645" s="199"/>
      <c r="I645" s="199"/>
      <c r="J645" s="199"/>
      <c r="K645" s="151">
        <f t="shared" si="216"/>
        <v>0</v>
      </c>
      <c r="L645" s="199"/>
      <c r="M645" s="199"/>
      <c r="N645" s="152" t="str">
        <f t="shared" si="208"/>
        <v/>
      </c>
      <c r="O645" s="150">
        <f t="shared" si="209"/>
        <v>0</v>
      </c>
      <c r="P645" s="151">
        <f t="shared" si="210"/>
        <v>0</v>
      </c>
      <c r="Q645" s="199"/>
      <c r="R645" s="199"/>
      <c r="S645" s="151">
        <f t="shared" si="211"/>
        <v>0</v>
      </c>
      <c r="T645" s="199"/>
      <c r="U645" s="199"/>
      <c r="V645" s="199"/>
      <c r="W645" s="151">
        <f t="shared" si="202"/>
        <v>0</v>
      </c>
      <c r="X645" s="199"/>
      <c r="Y645" s="199"/>
      <c r="Z645" s="152" t="str">
        <f t="shared" si="212"/>
        <v/>
      </c>
      <c r="AA645" s="150">
        <f t="shared" si="217"/>
        <v>0</v>
      </c>
      <c r="AB645" s="151">
        <f t="shared" si="218"/>
        <v>0</v>
      </c>
      <c r="AC645" s="199"/>
      <c r="AD645" s="199"/>
      <c r="AE645" s="151">
        <f t="shared" si="219"/>
        <v>0</v>
      </c>
      <c r="AF645" s="202"/>
      <c r="AG645" s="333"/>
      <c r="AH645" s="202"/>
      <c r="AI645" s="333"/>
      <c r="AJ645" s="202"/>
      <c r="AK645" s="333"/>
      <c r="AL645" s="151">
        <f t="shared" si="220"/>
        <v>0</v>
      </c>
      <c r="AM645" s="199"/>
      <c r="AN645" s="199"/>
      <c r="AO645" s="167">
        <f t="shared" si="203"/>
        <v>0</v>
      </c>
      <c r="AP645" s="167">
        <f t="shared" si="204"/>
        <v>0</v>
      </c>
      <c r="AQ645" s="152" t="str">
        <f t="shared" si="200"/>
        <v/>
      </c>
      <c r="AR645" s="207">
        <f t="shared" si="201"/>
        <v>0</v>
      </c>
      <c r="AS645" s="167">
        <f t="shared" si="213"/>
        <v>0</v>
      </c>
      <c r="AT645" s="167">
        <f>IFERROR((AR645/SUM('4_Структура пл.соб.'!$F$4:$F$6))*100,0)</f>
        <v>0</v>
      </c>
      <c r="AU645" s="207">
        <f>IFERROR(AF645+(SUM($AC645:$AD645)/100*($AE$14/$AB$14*100))/'4_Структура пл.соб.'!$B$7*'4_Структура пл.соб.'!$B$4,0)</f>
        <v>0</v>
      </c>
      <c r="AV645" s="167">
        <f>IFERROR(AU645/'5_Розрахунок тарифів'!$H$7,0)</f>
        <v>0</v>
      </c>
      <c r="AW645" s="167">
        <f>IFERROR((AU645/SUM('4_Структура пл.соб.'!$F$4:$F$6))*100,0)</f>
        <v>0</v>
      </c>
      <c r="AX645" s="207">
        <f>IFERROR(AH645+(SUM($AC645:$AD645)/100*($AE$14/$AB$14*100))/'4_Структура пл.соб.'!$B$7*'4_Структура пл.соб.'!$B$5,0)</f>
        <v>0</v>
      </c>
      <c r="AY645" s="167">
        <f>IFERROR(AX645/'5_Розрахунок тарифів'!$L$7,0)</f>
        <v>0</v>
      </c>
      <c r="AZ645" s="167">
        <f>IFERROR((AX645/SUM('4_Структура пл.соб.'!$F$4:$F$6))*100,0)</f>
        <v>0</v>
      </c>
      <c r="BA645" s="207">
        <f>IFERROR(AJ645+(SUM($AC645:$AD645)/100*($AE$14/$AB$14*100))/'4_Структура пл.соб.'!$B$7*'4_Структура пл.соб.'!$B$6,0)</f>
        <v>0</v>
      </c>
      <c r="BB645" s="167">
        <f>IFERROR(BA645/'5_Розрахунок тарифів'!$P$7,0)</f>
        <v>0</v>
      </c>
      <c r="BC645" s="167">
        <f>IFERROR((BA645/SUM('4_Структура пл.соб.'!$F$4:$F$6))*100,0)</f>
        <v>0</v>
      </c>
      <c r="BD645" s="167">
        <f t="shared" si="214"/>
        <v>0</v>
      </c>
      <c r="BE645" s="167">
        <f t="shared" si="215"/>
        <v>0</v>
      </c>
      <c r="BF645" s="203"/>
      <c r="BG645" s="203"/>
    </row>
    <row r="646" spans="1:59" s="118" customFormat="1" x14ac:dyDescent="0.25">
      <c r="A646" s="128" t="str">
        <f>IF(ISBLANK(B646),"",COUNTA($B$11:B646))</f>
        <v/>
      </c>
      <c r="B646" s="200"/>
      <c r="C646" s="150">
        <f t="shared" si="205"/>
        <v>0</v>
      </c>
      <c r="D646" s="151">
        <f t="shared" si="206"/>
        <v>0</v>
      </c>
      <c r="E646" s="199"/>
      <c r="F646" s="199"/>
      <c r="G646" s="151">
        <f t="shared" si="207"/>
        <v>0</v>
      </c>
      <c r="H646" s="199"/>
      <c r="I646" s="199"/>
      <c r="J646" s="199"/>
      <c r="K646" s="151">
        <f t="shared" si="216"/>
        <v>0</v>
      </c>
      <c r="L646" s="199"/>
      <c r="M646" s="199"/>
      <c r="N646" s="152" t="str">
        <f t="shared" si="208"/>
        <v/>
      </c>
      <c r="O646" s="150">
        <f t="shared" si="209"/>
        <v>0</v>
      </c>
      <c r="P646" s="151">
        <f t="shared" si="210"/>
        <v>0</v>
      </c>
      <c r="Q646" s="199"/>
      <c r="R646" s="199"/>
      <c r="S646" s="151">
        <f t="shared" si="211"/>
        <v>0</v>
      </c>
      <c r="T646" s="199"/>
      <c r="U646" s="199"/>
      <c r="V646" s="199"/>
      <c r="W646" s="151">
        <f t="shared" si="202"/>
        <v>0</v>
      </c>
      <c r="X646" s="199"/>
      <c r="Y646" s="199"/>
      <c r="Z646" s="152" t="str">
        <f t="shared" si="212"/>
        <v/>
      </c>
      <c r="AA646" s="150">
        <f t="shared" si="217"/>
        <v>0</v>
      </c>
      <c r="AB646" s="151">
        <f t="shared" si="218"/>
        <v>0</v>
      </c>
      <c r="AC646" s="199"/>
      <c r="AD646" s="199"/>
      <c r="AE646" s="151">
        <f t="shared" si="219"/>
        <v>0</v>
      </c>
      <c r="AF646" s="202"/>
      <c r="AG646" s="333"/>
      <c r="AH646" s="202"/>
      <c r="AI646" s="333"/>
      <c r="AJ646" s="202"/>
      <c r="AK646" s="333"/>
      <c r="AL646" s="151">
        <f t="shared" si="220"/>
        <v>0</v>
      </c>
      <c r="AM646" s="199"/>
      <c r="AN646" s="199"/>
      <c r="AO646" s="167">
        <f t="shared" si="203"/>
        <v>0</v>
      </c>
      <c r="AP646" s="167">
        <f t="shared" si="204"/>
        <v>0</v>
      </c>
      <c r="AQ646" s="152" t="str">
        <f t="shared" si="200"/>
        <v/>
      </c>
      <c r="AR646" s="207">
        <f t="shared" si="201"/>
        <v>0</v>
      </c>
      <c r="AS646" s="167">
        <f t="shared" si="213"/>
        <v>0</v>
      </c>
      <c r="AT646" s="167">
        <f>IFERROR((AR646/SUM('4_Структура пл.соб.'!$F$4:$F$6))*100,0)</f>
        <v>0</v>
      </c>
      <c r="AU646" s="207">
        <f>IFERROR(AF646+(SUM($AC646:$AD646)/100*($AE$14/$AB$14*100))/'4_Структура пл.соб.'!$B$7*'4_Структура пл.соб.'!$B$4,0)</f>
        <v>0</v>
      </c>
      <c r="AV646" s="167">
        <f>IFERROR(AU646/'5_Розрахунок тарифів'!$H$7,0)</f>
        <v>0</v>
      </c>
      <c r="AW646" s="167">
        <f>IFERROR((AU646/SUM('4_Структура пл.соб.'!$F$4:$F$6))*100,0)</f>
        <v>0</v>
      </c>
      <c r="AX646" s="207">
        <f>IFERROR(AH646+(SUM($AC646:$AD646)/100*($AE$14/$AB$14*100))/'4_Структура пл.соб.'!$B$7*'4_Структура пл.соб.'!$B$5,0)</f>
        <v>0</v>
      </c>
      <c r="AY646" s="167">
        <f>IFERROR(AX646/'5_Розрахунок тарифів'!$L$7,0)</f>
        <v>0</v>
      </c>
      <c r="AZ646" s="167">
        <f>IFERROR((AX646/SUM('4_Структура пл.соб.'!$F$4:$F$6))*100,0)</f>
        <v>0</v>
      </c>
      <c r="BA646" s="207">
        <f>IFERROR(AJ646+(SUM($AC646:$AD646)/100*($AE$14/$AB$14*100))/'4_Структура пл.соб.'!$B$7*'4_Структура пл.соб.'!$B$6,0)</f>
        <v>0</v>
      </c>
      <c r="BB646" s="167">
        <f>IFERROR(BA646/'5_Розрахунок тарифів'!$P$7,0)</f>
        <v>0</v>
      </c>
      <c r="BC646" s="167">
        <f>IFERROR((BA646/SUM('4_Структура пл.соб.'!$F$4:$F$6))*100,0)</f>
        <v>0</v>
      </c>
      <c r="BD646" s="167">
        <f t="shared" si="214"/>
        <v>0</v>
      </c>
      <c r="BE646" s="167">
        <f t="shared" si="215"/>
        <v>0</v>
      </c>
      <c r="BF646" s="203"/>
      <c r="BG646" s="203"/>
    </row>
    <row r="647" spans="1:59" s="118" customFormat="1" x14ac:dyDescent="0.25">
      <c r="A647" s="128" t="str">
        <f>IF(ISBLANK(B647),"",COUNTA($B$11:B647))</f>
        <v/>
      </c>
      <c r="B647" s="200"/>
      <c r="C647" s="150">
        <f t="shared" si="205"/>
        <v>0</v>
      </c>
      <c r="D647" s="151">
        <f t="shared" si="206"/>
        <v>0</v>
      </c>
      <c r="E647" s="199"/>
      <c r="F647" s="199"/>
      <c r="G647" s="151">
        <f t="shared" si="207"/>
        <v>0</v>
      </c>
      <c r="H647" s="199"/>
      <c r="I647" s="199"/>
      <c r="J647" s="199"/>
      <c r="K647" s="151">
        <f t="shared" si="216"/>
        <v>0</v>
      </c>
      <c r="L647" s="199"/>
      <c r="M647" s="199"/>
      <c r="N647" s="152" t="str">
        <f t="shared" si="208"/>
        <v/>
      </c>
      <c r="O647" s="150">
        <f t="shared" si="209"/>
        <v>0</v>
      </c>
      <c r="P647" s="151">
        <f t="shared" si="210"/>
        <v>0</v>
      </c>
      <c r="Q647" s="199"/>
      <c r="R647" s="199"/>
      <c r="S647" s="151">
        <f t="shared" si="211"/>
        <v>0</v>
      </c>
      <c r="T647" s="199"/>
      <c r="U647" s="199"/>
      <c r="V647" s="199"/>
      <c r="W647" s="151">
        <f t="shared" si="202"/>
        <v>0</v>
      </c>
      <c r="X647" s="199"/>
      <c r="Y647" s="199"/>
      <c r="Z647" s="152" t="str">
        <f t="shared" si="212"/>
        <v/>
      </c>
      <c r="AA647" s="150">
        <f t="shared" si="217"/>
        <v>0</v>
      </c>
      <c r="AB647" s="151">
        <f t="shared" si="218"/>
        <v>0</v>
      </c>
      <c r="AC647" s="199"/>
      <c r="AD647" s="199"/>
      <c r="AE647" s="151">
        <f t="shared" si="219"/>
        <v>0</v>
      </c>
      <c r="AF647" s="202"/>
      <c r="AG647" s="333"/>
      <c r="AH647" s="202"/>
      <c r="AI647" s="333"/>
      <c r="AJ647" s="202"/>
      <c r="AK647" s="333"/>
      <c r="AL647" s="151">
        <f t="shared" si="220"/>
        <v>0</v>
      </c>
      <c r="AM647" s="199"/>
      <c r="AN647" s="199"/>
      <c r="AO647" s="167">
        <f t="shared" si="203"/>
        <v>0</v>
      </c>
      <c r="AP647" s="167">
        <f t="shared" si="204"/>
        <v>0</v>
      </c>
      <c r="AQ647" s="152" t="str">
        <f t="shared" si="200"/>
        <v/>
      </c>
      <c r="AR647" s="207">
        <f t="shared" si="201"/>
        <v>0</v>
      </c>
      <c r="AS647" s="167">
        <f t="shared" si="213"/>
        <v>0</v>
      </c>
      <c r="AT647" s="167">
        <f>IFERROR((AR647/SUM('4_Структура пл.соб.'!$F$4:$F$6))*100,0)</f>
        <v>0</v>
      </c>
      <c r="AU647" s="207">
        <f>IFERROR(AF647+(SUM($AC647:$AD647)/100*($AE$14/$AB$14*100))/'4_Структура пл.соб.'!$B$7*'4_Структура пл.соб.'!$B$4,0)</f>
        <v>0</v>
      </c>
      <c r="AV647" s="167">
        <f>IFERROR(AU647/'5_Розрахунок тарифів'!$H$7,0)</f>
        <v>0</v>
      </c>
      <c r="AW647" s="167">
        <f>IFERROR((AU647/SUM('4_Структура пл.соб.'!$F$4:$F$6))*100,0)</f>
        <v>0</v>
      </c>
      <c r="AX647" s="207">
        <f>IFERROR(AH647+(SUM($AC647:$AD647)/100*($AE$14/$AB$14*100))/'4_Структура пл.соб.'!$B$7*'4_Структура пл.соб.'!$B$5,0)</f>
        <v>0</v>
      </c>
      <c r="AY647" s="167">
        <f>IFERROR(AX647/'5_Розрахунок тарифів'!$L$7,0)</f>
        <v>0</v>
      </c>
      <c r="AZ647" s="167">
        <f>IFERROR((AX647/SUM('4_Структура пл.соб.'!$F$4:$F$6))*100,0)</f>
        <v>0</v>
      </c>
      <c r="BA647" s="207">
        <f>IFERROR(AJ647+(SUM($AC647:$AD647)/100*($AE$14/$AB$14*100))/'4_Структура пл.соб.'!$B$7*'4_Структура пл.соб.'!$B$6,0)</f>
        <v>0</v>
      </c>
      <c r="BB647" s="167">
        <f>IFERROR(BA647/'5_Розрахунок тарифів'!$P$7,0)</f>
        <v>0</v>
      </c>
      <c r="BC647" s="167">
        <f>IFERROR((BA647/SUM('4_Структура пл.соб.'!$F$4:$F$6))*100,0)</f>
        <v>0</v>
      </c>
      <c r="BD647" s="167">
        <f t="shared" si="214"/>
        <v>0</v>
      </c>
      <c r="BE647" s="167">
        <f t="shared" si="215"/>
        <v>0</v>
      </c>
      <c r="BF647" s="203"/>
      <c r="BG647" s="203"/>
    </row>
    <row r="648" spans="1:59" s="118" customFormat="1" x14ac:dyDescent="0.25">
      <c r="A648" s="128" t="str">
        <f>IF(ISBLANK(B648),"",COUNTA($B$11:B648))</f>
        <v/>
      </c>
      <c r="B648" s="200"/>
      <c r="C648" s="150">
        <f t="shared" si="205"/>
        <v>0</v>
      </c>
      <c r="D648" s="151">
        <f t="shared" si="206"/>
        <v>0</v>
      </c>
      <c r="E648" s="199"/>
      <c r="F648" s="199"/>
      <c r="G648" s="151">
        <f t="shared" si="207"/>
        <v>0</v>
      </c>
      <c r="H648" s="199"/>
      <c r="I648" s="199"/>
      <c r="J648" s="199"/>
      <c r="K648" s="151">
        <f t="shared" si="216"/>
        <v>0</v>
      </c>
      <c r="L648" s="199"/>
      <c r="M648" s="199"/>
      <c r="N648" s="152" t="str">
        <f t="shared" si="208"/>
        <v/>
      </c>
      <c r="O648" s="150">
        <f t="shared" si="209"/>
        <v>0</v>
      </c>
      <c r="P648" s="151">
        <f t="shared" si="210"/>
        <v>0</v>
      </c>
      <c r="Q648" s="199"/>
      <c r="R648" s="199"/>
      <c r="S648" s="151">
        <f t="shared" si="211"/>
        <v>0</v>
      </c>
      <c r="T648" s="199"/>
      <c r="U648" s="199"/>
      <c r="V648" s="199"/>
      <c r="W648" s="151">
        <f t="shared" si="202"/>
        <v>0</v>
      </c>
      <c r="X648" s="199"/>
      <c r="Y648" s="199"/>
      <c r="Z648" s="152" t="str">
        <f t="shared" si="212"/>
        <v/>
      </c>
      <c r="AA648" s="150">
        <f t="shared" si="217"/>
        <v>0</v>
      </c>
      <c r="AB648" s="151">
        <f t="shared" si="218"/>
        <v>0</v>
      </c>
      <c r="AC648" s="199"/>
      <c r="AD648" s="199"/>
      <c r="AE648" s="151">
        <f t="shared" si="219"/>
        <v>0</v>
      </c>
      <c r="AF648" s="202"/>
      <c r="AG648" s="333"/>
      <c r="AH648" s="202"/>
      <c r="AI648" s="333"/>
      <c r="AJ648" s="202"/>
      <c r="AK648" s="333"/>
      <c r="AL648" s="151">
        <f t="shared" si="220"/>
        <v>0</v>
      </c>
      <c r="AM648" s="199"/>
      <c r="AN648" s="199"/>
      <c r="AO648" s="167">
        <f t="shared" si="203"/>
        <v>0</v>
      </c>
      <c r="AP648" s="167">
        <f t="shared" si="204"/>
        <v>0</v>
      </c>
      <c r="AQ648" s="152" t="str">
        <f t="shared" si="200"/>
        <v/>
      </c>
      <c r="AR648" s="207">
        <f t="shared" si="201"/>
        <v>0</v>
      </c>
      <c r="AS648" s="167">
        <f t="shared" si="213"/>
        <v>0</v>
      </c>
      <c r="AT648" s="167">
        <f>IFERROR((AR648/SUM('4_Структура пл.соб.'!$F$4:$F$6))*100,0)</f>
        <v>0</v>
      </c>
      <c r="AU648" s="207">
        <f>IFERROR(AF648+(SUM($AC648:$AD648)/100*($AE$14/$AB$14*100))/'4_Структура пл.соб.'!$B$7*'4_Структура пл.соб.'!$B$4,0)</f>
        <v>0</v>
      </c>
      <c r="AV648" s="167">
        <f>IFERROR(AU648/'5_Розрахунок тарифів'!$H$7,0)</f>
        <v>0</v>
      </c>
      <c r="AW648" s="167">
        <f>IFERROR((AU648/SUM('4_Структура пл.соб.'!$F$4:$F$6))*100,0)</f>
        <v>0</v>
      </c>
      <c r="AX648" s="207">
        <f>IFERROR(AH648+(SUM($AC648:$AD648)/100*($AE$14/$AB$14*100))/'4_Структура пл.соб.'!$B$7*'4_Структура пл.соб.'!$B$5,0)</f>
        <v>0</v>
      </c>
      <c r="AY648" s="167">
        <f>IFERROR(AX648/'5_Розрахунок тарифів'!$L$7,0)</f>
        <v>0</v>
      </c>
      <c r="AZ648" s="167">
        <f>IFERROR((AX648/SUM('4_Структура пл.соб.'!$F$4:$F$6))*100,0)</f>
        <v>0</v>
      </c>
      <c r="BA648" s="207">
        <f>IFERROR(AJ648+(SUM($AC648:$AD648)/100*($AE$14/$AB$14*100))/'4_Структура пл.соб.'!$B$7*'4_Структура пл.соб.'!$B$6,0)</f>
        <v>0</v>
      </c>
      <c r="BB648" s="167">
        <f>IFERROR(BA648/'5_Розрахунок тарифів'!$P$7,0)</f>
        <v>0</v>
      </c>
      <c r="BC648" s="167">
        <f>IFERROR((BA648/SUM('4_Структура пл.соб.'!$F$4:$F$6))*100,0)</f>
        <v>0</v>
      </c>
      <c r="BD648" s="167">
        <f t="shared" si="214"/>
        <v>0</v>
      </c>
      <c r="BE648" s="167">
        <f t="shared" si="215"/>
        <v>0</v>
      </c>
      <c r="BF648" s="203"/>
      <c r="BG648" s="203"/>
    </row>
    <row r="649" spans="1:59" s="118" customFormat="1" x14ac:dyDescent="0.25">
      <c r="A649" s="128" t="str">
        <f>IF(ISBLANK(B649),"",COUNTA($B$11:B649))</f>
        <v/>
      </c>
      <c r="B649" s="200"/>
      <c r="C649" s="150">
        <f t="shared" si="205"/>
        <v>0</v>
      </c>
      <c r="D649" s="151">
        <f t="shared" si="206"/>
        <v>0</v>
      </c>
      <c r="E649" s="199"/>
      <c r="F649" s="199"/>
      <c r="G649" s="151">
        <f t="shared" si="207"/>
        <v>0</v>
      </c>
      <c r="H649" s="199"/>
      <c r="I649" s="199"/>
      <c r="J649" s="199"/>
      <c r="K649" s="151">
        <f t="shared" si="216"/>
        <v>0</v>
      </c>
      <c r="L649" s="199"/>
      <c r="M649" s="199"/>
      <c r="N649" s="152" t="str">
        <f t="shared" si="208"/>
        <v/>
      </c>
      <c r="O649" s="150">
        <f t="shared" si="209"/>
        <v>0</v>
      </c>
      <c r="P649" s="151">
        <f t="shared" si="210"/>
        <v>0</v>
      </c>
      <c r="Q649" s="199"/>
      <c r="R649" s="199"/>
      <c r="S649" s="151">
        <f t="shared" si="211"/>
        <v>0</v>
      </c>
      <c r="T649" s="199"/>
      <c r="U649" s="199"/>
      <c r="V649" s="199"/>
      <c r="W649" s="151">
        <f t="shared" si="202"/>
        <v>0</v>
      </c>
      <c r="X649" s="199"/>
      <c r="Y649" s="199"/>
      <c r="Z649" s="152" t="str">
        <f t="shared" si="212"/>
        <v/>
      </c>
      <c r="AA649" s="150">
        <f t="shared" si="217"/>
        <v>0</v>
      </c>
      <c r="AB649" s="151">
        <f t="shared" si="218"/>
        <v>0</v>
      </c>
      <c r="AC649" s="199"/>
      <c r="AD649" s="199"/>
      <c r="AE649" s="151">
        <f t="shared" si="219"/>
        <v>0</v>
      </c>
      <c r="AF649" s="202"/>
      <c r="AG649" s="333"/>
      <c r="AH649" s="202"/>
      <c r="AI649" s="333"/>
      <c r="AJ649" s="202"/>
      <c r="AK649" s="333"/>
      <c r="AL649" s="151">
        <f t="shared" si="220"/>
        <v>0</v>
      </c>
      <c r="AM649" s="199"/>
      <c r="AN649" s="199"/>
      <c r="AO649" s="167">
        <f t="shared" si="203"/>
        <v>0</v>
      </c>
      <c r="AP649" s="167">
        <f t="shared" si="204"/>
        <v>0</v>
      </c>
      <c r="AQ649" s="152" t="str">
        <f t="shared" si="200"/>
        <v/>
      </c>
      <c r="AR649" s="207">
        <f t="shared" si="201"/>
        <v>0</v>
      </c>
      <c r="AS649" s="167">
        <f t="shared" si="213"/>
        <v>0</v>
      </c>
      <c r="AT649" s="167">
        <f>IFERROR((AR649/SUM('4_Структура пл.соб.'!$F$4:$F$6))*100,0)</f>
        <v>0</v>
      </c>
      <c r="AU649" s="207">
        <f>IFERROR(AF649+(SUM($AC649:$AD649)/100*($AE$14/$AB$14*100))/'4_Структура пл.соб.'!$B$7*'4_Структура пл.соб.'!$B$4,0)</f>
        <v>0</v>
      </c>
      <c r="AV649" s="167">
        <f>IFERROR(AU649/'5_Розрахунок тарифів'!$H$7,0)</f>
        <v>0</v>
      </c>
      <c r="AW649" s="167">
        <f>IFERROR((AU649/SUM('4_Структура пл.соб.'!$F$4:$F$6))*100,0)</f>
        <v>0</v>
      </c>
      <c r="AX649" s="207">
        <f>IFERROR(AH649+(SUM($AC649:$AD649)/100*($AE$14/$AB$14*100))/'4_Структура пл.соб.'!$B$7*'4_Структура пл.соб.'!$B$5,0)</f>
        <v>0</v>
      </c>
      <c r="AY649" s="167">
        <f>IFERROR(AX649/'5_Розрахунок тарифів'!$L$7,0)</f>
        <v>0</v>
      </c>
      <c r="AZ649" s="167">
        <f>IFERROR((AX649/SUM('4_Структура пл.соб.'!$F$4:$F$6))*100,0)</f>
        <v>0</v>
      </c>
      <c r="BA649" s="207">
        <f>IFERROR(AJ649+(SUM($AC649:$AD649)/100*($AE$14/$AB$14*100))/'4_Структура пл.соб.'!$B$7*'4_Структура пл.соб.'!$B$6,0)</f>
        <v>0</v>
      </c>
      <c r="BB649" s="167">
        <f>IFERROR(BA649/'5_Розрахунок тарифів'!$P$7,0)</f>
        <v>0</v>
      </c>
      <c r="BC649" s="167">
        <f>IFERROR((BA649/SUM('4_Структура пл.соб.'!$F$4:$F$6))*100,0)</f>
        <v>0</v>
      </c>
      <c r="BD649" s="167">
        <f t="shared" si="214"/>
        <v>0</v>
      </c>
      <c r="BE649" s="167">
        <f t="shared" si="215"/>
        <v>0</v>
      </c>
      <c r="BF649" s="203"/>
      <c r="BG649" s="203"/>
    </row>
    <row r="650" spans="1:59" s="118" customFormat="1" x14ac:dyDescent="0.25">
      <c r="A650" s="128" t="str">
        <f>IF(ISBLANK(B650),"",COUNTA($B$11:B650))</f>
        <v/>
      </c>
      <c r="B650" s="200"/>
      <c r="C650" s="150">
        <f t="shared" si="205"/>
        <v>0</v>
      </c>
      <c r="D650" s="151">
        <f t="shared" si="206"/>
        <v>0</v>
      </c>
      <c r="E650" s="199"/>
      <c r="F650" s="199"/>
      <c r="G650" s="151">
        <f t="shared" si="207"/>
        <v>0</v>
      </c>
      <c r="H650" s="199"/>
      <c r="I650" s="199"/>
      <c r="J650" s="199"/>
      <c r="K650" s="151">
        <f t="shared" si="216"/>
        <v>0</v>
      </c>
      <c r="L650" s="199"/>
      <c r="M650" s="199"/>
      <c r="N650" s="152" t="str">
        <f t="shared" si="208"/>
        <v/>
      </c>
      <c r="O650" s="150">
        <f t="shared" si="209"/>
        <v>0</v>
      </c>
      <c r="P650" s="151">
        <f t="shared" si="210"/>
        <v>0</v>
      </c>
      <c r="Q650" s="199"/>
      <c r="R650" s="199"/>
      <c r="S650" s="151">
        <f t="shared" si="211"/>
        <v>0</v>
      </c>
      <c r="T650" s="199"/>
      <c r="U650" s="199"/>
      <c r="V650" s="199"/>
      <c r="W650" s="151">
        <f t="shared" si="202"/>
        <v>0</v>
      </c>
      <c r="X650" s="199"/>
      <c r="Y650" s="199"/>
      <c r="Z650" s="152" t="str">
        <f t="shared" si="212"/>
        <v/>
      </c>
      <c r="AA650" s="150">
        <f t="shared" si="217"/>
        <v>0</v>
      </c>
      <c r="AB650" s="151">
        <f t="shared" si="218"/>
        <v>0</v>
      </c>
      <c r="AC650" s="199"/>
      <c r="AD650" s="199"/>
      <c r="AE650" s="151">
        <f t="shared" si="219"/>
        <v>0</v>
      </c>
      <c r="AF650" s="202"/>
      <c r="AG650" s="333"/>
      <c r="AH650" s="202"/>
      <c r="AI650" s="333"/>
      <c r="AJ650" s="202"/>
      <c r="AK650" s="333"/>
      <c r="AL650" s="151">
        <f t="shared" si="220"/>
        <v>0</v>
      </c>
      <c r="AM650" s="199"/>
      <c r="AN650" s="199"/>
      <c r="AO650" s="167">
        <f t="shared" si="203"/>
        <v>0</v>
      </c>
      <c r="AP650" s="167">
        <f t="shared" si="204"/>
        <v>0</v>
      </c>
      <c r="AQ650" s="152" t="str">
        <f t="shared" si="200"/>
        <v/>
      </c>
      <c r="AR650" s="207">
        <f t="shared" si="201"/>
        <v>0</v>
      </c>
      <c r="AS650" s="167">
        <f t="shared" si="213"/>
        <v>0</v>
      </c>
      <c r="AT650" s="167">
        <f>IFERROR((AR650/SUM('4_Структура пл.соб.'!$F$4:$F$6))*100,0)</f>
        <v>0</v>
      </c>
      <c r="AU650" s="207">
        <f>IFERROR(AF650+(SUM($AC650:$AD650)/100*($AE$14/$AB$14*100))/'4_Структура пл.соб.'!$B$7*'4_Структура пл.соб.'!$B$4,0)</f>
        <v>0</v>
      </c>
      <c r="AV650" s="167">
        <f>IFERROR(AU650/'5_Розрахунок тарифів'!$H$7,0)</f>
        <v>0</v>
      </c>
      <c r="AW650" s="167">
        <f>IFERROR((AU650/SUM('4_Структура пл.соб.'!$F$4:$F$6))*100,0)</f>
        <v>0</v>
      </c>
      <c r="AX650" s="207">
        <f>IFERROR(AH650+(SUM($AC650:$AD650)/100*($AE$14/$AB$14*100))/'4_Структура пл.соб.'!$B$7*'4_Структура пл.соб.'!$B$5,0)</f>
        <v>0</v>
      </c>
      <c r="AY650" s="167">
        <f>IFERROR(AX650/'5_Розрахунок тарифів'!$L$7,0)</f>
        <v>0</v>
      </c>
      <c r="AZ650" s="167">
        <f>IFERROR((AX650/SUM('4_Структура пл.соб.'!$F$4:$F$6))*100,0)</f>
        <v>0</v>
      </c>
      <c r="BA650" s="207">
        <f>IFERROR(AJ650+(SUM($AC650:$AD650)/100*($AE$14/$AB$14*100))/'4_Структура пл.соб.'!$B$7*'4_Структура пл.соб.'!$B$6,0)</f>
        <v>0</v>
      </c>
      <c r="BB650" s="167">
        <f>IFERROR(BA650/'5_Розрахунок тарифів'!$P$7,0)</f>
        <v>0</v>
      </c>
      <c r="BC650" s="167">
        <f>IFERROR((BA650/SUM('4_Структура пл.соб.'!$F$4:$F$6))*100,0)</f>
        <v>0</v>
      </c>
      <c r="BD650" s="167">
        <f t="shared" si="214"/>
        <v>0</v>
      </c>
      <c r="BE650" s="167">
        <f t="shared" si="215"/>
        <v>0</v>
      </c>
      <c r="BF650" s="203"/>
      <c r="BG650" s="203"/>
    </row>
    <row r="651" spans="1:59" s="118" customFormat="1" x14ac:dyDescent="0.25">
      <c r="A651" s="128" t="str">
        <f>IF(ISBLANK(B651),"",COUNTA($B$11:B651))</f>
        <v/>
      </c>
      <c r="B651" s="200"/>
      <c r="C651" s="150">
        <f t="shared" si="205"/>
        <v>0</v>
      </c>
      <c r="D651" s="151">
        <f t="shared" si="206"/>
        <v>0</v>
      </c>
      <c r="E651" s="199"/>
      <c r="F651" s="199"/>
      <c r="G651" s="151">
        <f t="shared" si="207"/>
        <v>0</v>
      </c>
      <c r="H651" s="199"/>
      <c r="I651" s="199"/>
      <c r="J651" s="199"/>
      <c r="K651" s="151">
        <f t="shared" si="216"/>
        <v>0</v>
      </c>
      <c r="L651" s="199"/>
      <c r="M651" s="199"/>
      <c r="N651" s="152" t="str">
        <f t="shared" si="208"/>
        <v/>
      </c>
      <c r="O651" s="150">
        <f t="shared" si="209"/>
        <v>0</v>
      </c>
      <c r="P651" s="151">
        <f t="shared" si="210"/>
        <v>0</v>
      </c>
      <c r="Q651" s="199"/>
      <c r="R651" s="199"/>
      <c r="S651" s="151">
        <f t="shared" si="211"/>
        <v>0</v>
      </c>
      <c r="T651" s="199"/>
      <c r="U651" s="199"/>
      <c r="V651" s="199"/>
      <c r="W651" s="151">
        <f t="shared" si="202"/>
        <v>0</v>
      </c>
      <c r="X651" s="199"/>
      <c r="Y651" s="199"/>
      <c r="Z651" s="152" t="str">
        <f t="shared" si="212"/>
        <v/>
      </c>
      <c r="AA651" s="150">
        <f t="shared" si="217"/>
        <v>0</v>
      </c>
      <c r="AB651" s="151">
        <f t="shared" si="218"/>
        <v>0</v>
      </c>
      <c r="AC651" s="199"/>
      <c r="AD651" s="199"/>
      <c r="AE651" s="151">
        <f t="shared" si="219"/>
        <v>0</v>
      </c>
      <c r="AF651" s="202"/>
      <c r="AG651" s="333"/>
      <c r="AH651" s="202"/>
      <c r="AI651" s="333"/>
      <c r="AJ651" s="202"/>
      <c r="AK651" s="333"/>
      <c r="AL651" s="151">
        <f t="shared" si="220"/>
        <v>0</v>
      </c>
      <c r="AM651" s="199"/>
      <c r="AN651" s="199"/>
      <c r="AO651" s="167">
        <f t="shared" si="203"/>
        <v>0</v>
      </c>
      <c r="AP651" s="167">
        <f t="shared" si="204"/>
        <v>0</v>
      </c>
      <c r="AQ651" s="152" t="str">
        <f t="shared" si="200"/>
        <v/>
      </c>
      <c r="AR651" s="207">
        <f t="shared" si="201"/>
        <v>0</v>
      </c>
      <c r="AS651" s="167">
        <f t="shared" si="213"/>
        <v>0</v>
      </c>
      <c r="AT651" s="167">
        <f>IFERROR((AR651/SUM('4_Структура пл.соб.'!$F$4:$F$6))*100,0)</f>
        <v>0</v>
      </c>
      <c r="AU651" s="207">
        <f>IFERROR(AF651+(SUM($AC651:$AD651)/100*($AE$14/$AB$14*100))/'4_Структура пл.соб.'!$B$7*'4_Структура пл.соб.'!$B$4,0)</f>
        <v>0</v>
      </c>
      <c r="AV651" s="167">
        <f>IFERROR(AU651/'5_Розрахунок тарифів'!$H$7,0)</f>
        <v>0</v>
      </c>
      <c r="AW651" s="167">
        <f>IFERROR((AU651/SUM('4_Структура пл.соб.'!$F$4:$F$6))*100,0)</f>
        <v>0</v>
      </c>
      <c r="AX651" s="207">
        <f>IFERROR(AH651+(SUM($AC651:$AD651)/100*($AE$14/$AB$14*100))/'4_Структура пл.соб.'!$B$7*'4_Структура пл.соб.'!$B$5,0)</f>
        <v>0</v>
      </c>
      <c r="AY651" s="167">
        <f>IFERROR(AX651/'5_Розрахунок тарифів'!$L$7,0)</f>
        <v>0</v>
      </c>
      <c r="AZ651" s="167">
        <f>IFERROR((AX651/SUM('4_Структура пл.соб.'!$F$4:$F$6))*100,0)</f>
        <v>0</v>
      </c>
      <c r="BA651" s="207">
        <f>IFERROR(AJ651+(SUM($AC651:$AD651)/100*($AE$14/$AB$14*100))/'4_Структура пл.соб.'!$B$7*'4_Структура пл.соб.'!$B$6,0)</f>
        <v>0</v>
      </c>
      <c r="BB651" s="167">
        <f>IFERROR(BA651/'5_Розрахунок тарифів'!$P$7,0)</f>
        <v>0</v>
      </c>
      <c r="BC651" s="167">
        <f>IFERROR((BA651/SUM('4_Структура пл.соб.'!$F$4:$F$6))*100,0)</f>
        <v>0</v>
      </c>
      <c r="BD651" s="167">
        <f t="shared" si="214"/>
        <v>0</v>
      </c>
      <c r="BE651" s="167">
        <f t="shared" si="215"/>
        <v>0</v>
      </c>
      <c r="BF651" s="203"/>
      <c r="BG651" s="203"/>
    </row>
    <row r="652" spans="1:59" s="118" customFormat="1" x14ac:dyDescent="0.25">
      <c r="A652" s="128" t="str">
        <f>IF(ISBLANK(B652),"",COUNTA($B$11:B652))</f>
        <v/>
      </c>
      <c r="B652" s="200"/>
      <c r="C652" s="150">
        <f t="shared" si="205"/>
        <v>0</v>
      </c>
      <c r="D652" s="151">
        <f t="shared" si="206"/>
        <v>0</v>
      </c>
      <c r="E652" s="199"/>
      <c r="F652" s="199"/>
      <c r="G652" s="151">
        <f t="shared" si="207"/>
        <v>0</v>
      </c>
      <c r="H652" s="199"/>
      <c r="I652" s="199"/>
      <c r="J652" s="199"/>
      <c r="K652" s="151">
        <f t="shared" si="216"/>
        <v>0</v>
      </c>
      <c r="L652" s="199"/>
      <c r="M652" s="199"/>
      <c r="N652" s="152" t="str">
        <f t="shared" si="208"/>
        <v/>
      </c>
      <c r="O652" s="150">
        <f t="shared" si="209"/>
        <v>0</v>
      </c>
      <c r="P652" s="151">
        <f t="shared" si="210"/>
        <v>0</v>
      </c>
      <c r="Q652" s="199"/>
      <c r="R652" s="199"/>
      <c r="S652" s="151">
        <f t="shared" si="211"/>
        <v>0</v>
      </c>
      <c r="T652" s="199"/>
      <c r="U652" s="199"/>
      <c r="V652" s="199"/>
      <c r="W652" s="151">
        <f t="shared" si="202"/>
        <v>0</v>
      </c>
      <c r="X652" s="199"/>
      <c r="Y652" s="199"/>
      <c r="Z652" s="152" t="str">
        <f t="shared" si="212"/>
        <v/>
      </c>
      <c r="AA652" s="150">
        <f t="shared" si="217"/>
        <v>0</v>
      </c>
      <c r="AB652" s="151">
        <f t="shared" si="218"/>
        <v>0</v>
      </c>
      <c r="AC652" s="199"/>
      <c r="AD652" s="199"/>
      <c r="AE652" s="151">
        <f t="shared" si="219"/>
        <v>0</v>
      </c>
      <c r="AF652" s="202"/>
      <c r="AG652" s="333"/>
      <c r="AH652" s="202"/>
      <c r="AI652" s="333"/>
      <c r="AJ652" s="202"/>
      <c r="AK652" s="333"/>
      <c r="AL652" s="151">
        <f t="shared" si="220"/>
        <v>0</v>
      </c>
      <c r="AM652" s="199"/>
      <c r="AN652" s="199"/>
      <c r="AO652" s="167">
        <f t="shared" si="203"/>
        <v>0</v>
      </c>
      <c r="AP652" s="167">
        <f t="shared" si="204"/>
        <v>0</v>
      </c>
      <c r="AQ652" s="152" t="str">
        <f t="shared" si="200"/>
        <v/>
      </c>
      <c r="AR652" s="207">
        <f t="shared" si="201"/>
        <v>0</v>
      </c>
      <c r="AS652" s="167">
        <f t="shared" si="213"/>
        <v>0</v>
      </c>
      <c r="AT652" s="167">
        <f>IFERROR((AR652/SUM('4_Структура пл.соб.'!$F$4:$F$6))*100,0)</f>
        <v>0</v>
      </c>
      <c r="AU652" s="207">
        <f>IFERROR(AF652+(SUM($AC652:$AD652)/100*($AE$14/$AB$14*100))/'4_Структура пл.соб.'!$B$7*'4_Структура пл.соб.'!$B$4,0)</f>
        <v>0</v>
      </c>
      <c r="AV652" s="167">
        <f>IFERROR(AU652/'5_Розрахунок тарифів'!$H$7,0)</f>
        <v>0</v>
      </c>
      <c r="AW652" s="167">
        <f>IFERROR((AU652/SUM('4_Структура пл.соб.'!$F$4:$F$6))*100,0)</f>
        <v>0</v>
      </c>
      <c r="AX652" s="207">
        <f>IFERROR(AH652+(SUM($AC652:$AD652)/100*($AE$14/$AB$14*100))/'4_Структура пл.соб.'!$B$7*'4_Структура пл.соб.'!$B$5,0)</f>
        <v>0</v>
      </c>
      <c r="AY652" s="167">
        <f>IFERROR(AX652/'5_Розрахунок тарифів'!$L$7,0)</f>
        <v>0</v>
      </c>
      <c r="AZ652" s="167">
        <f>IFERROR((AX652/SUM('4_Структура пл.соб.'!$F$4:$F$6))*100,0)</f>
        <v>0</v>
      </c>
      <c r="BA652" s="207">
        <f>IFERROR(AJ652+(SUM($AC652:$AD652)/100*($AE$14/$AB$14*100))/'4_Структура пл.соб.'!$B$7*'4_Структура пл.соб.'!$B$6,0)</f>
        <v>0</v>
      </c>
      <c r="BB652" s="167">
        <f>IFERROR(BA652/'5_Розрахунок тарифів'!$P$7,0)</f>
        <v>0</v>
      </c>
      <c r="BC652" s="167">
        <f>IFERROR((BA652/SUM('4_Структура пл.соб.'!$F$4:$F$6))*100,0)</f>
        <v>0</v>
      </c>
      <c r="BD652" s="167">
        <f t="shared" si="214"/>
        <v>0</v>
      </c>
      <c r="BE652" s="167">
        <f t="shared" si="215"/>
        <v>0</v>
      </c>
      <c r="BF652" s="203"/>
      <c r="BG652" s="203"/>
    </row>
    <row r="653" spans="1:59" s="118" customFormat="1" x14ac:dyDescent="0.25">
      <c r="A653" s="128" t="str">
        <f>IF(ISBLANK(B653),"",COUNTA($B$11:B653))</f>
        <v/>
      </c>
      <c r="B653" s="200"/>
      <c r="C653" s="150">
        <f t="shared" si="205"/>
        <v>0</v>
      </c>
      <c r="D653" s="151">
        <f t="shared" si="206"/>
        <v>0</v>
      </c>
      <c r="E653" s="199"/>
      <c r="F653" s="199"/>
      <c r="G653" s="151">
        <f t="shared" si="207"/>
        <v>0</v>
      </c>
      <c r="H653" s="199"/>
      <c r="I653" s="199"/>
      <c r="J653" s="199"/>
      <c r="K653" s="151">
        <f t="shared" si="216"/>
        <v>0</v>
      </c>
      <c r="L653" s="199"/>
      <c r="M653" s="199"/>
      <c r="N653" s="152" t="str">
        <f t="shared" si="208"/>
        <v/>
      </c>
      <c r="O653" s="150">
        <f t="shared" si="209"/>
        <v>0</v>
      </c>
      <c r="P653" s="151">
        <f t="shared" si="210"/>
        <v>0</v>
      </c>
      <c r="Q653" s="199"/>
      <c r="R653" s="199"/>
      <c r="S653" s="151">
        <f t="shared" si="211"/>
        <v>0</v>
      </c>
      <c r="T653" s="199"/>
      <c r="U653" s="199"/>
      <c r="V653" s="199"/>
      <c r="W653" s="151">
        <f t="shared" si="202"/>
        <v>0</v>
      </c>
      <c r="X653" s="199"/>
      <c r="Y653" s="199"/>
      <c r="Z653" s="152" t="str">
        <f t="shared" si="212"/>
        <v/>
      </c>
      <c r="AA653" s="150">
        <f t="shared" si="217"/>
        <v>0</v>
      </c>
      <c r="AB653" s="151">
        <f t="shared" si="218"/>
        <v>0</v>
      </c>
      <c r="AC653" s="199"/>
      <c r="AD653" s="199"/>
      <c r="AE653" s="151">
        <f t="shared" si="219"/>
        <v>0</v>
      </c>
      <c r="AF653" s="202"/>
      <c r="AG653" s="333"/>
      <c r="AH653" s="202"/>
      <c r="AI653" s="333"/>
      <c r="AJ653" s="202"/>
      <c r="AK653" s="333"/>
      <c r="AL653" s="151">
        <f t="shared" si="220"/>
        <v>0</v>
      </c>
      <c r="AM653" s="199"/>
      <c r="AN653" s="199"/>
      <c r="AO653" s="167">
        <f t="shared" si="203"/>
        <v>0</v>
      </c>
      <c r="AP653" s="167">
        <f t="shared" si="204"/>
        <v>0</v>
      </c>
      <c r="AQ653" s="152" t="str">
        <f t="shared" ref="AQ653:AQ716" si="221">A653</f>
        <v/>
      </c>
      <c r="AR653" s="207">
        <f t="shared" ref="AR653:AR716" si="222">IFERROR(AE653+(SUM(AC653:AD653)/100*($AE$14/$AB$14*100)),0)</f>
        <v>0</v>
      </c>
      <c r="AS653" s="167">
        <f t="shared" si="213"/>
        <v>0</v>
      </c>
      <c r="AT653" s="167">
        <f>IFERROR((AR653/SUM('4_Структура пл.соб.'!$F$4:$F$6))*100,0)</f>
        <v>0</v>
      </c>
      <c r="AU653" s="207">
        <f>IFERROR(AF653+(SUM($AC653:$AD653)/100*($AE$14/$AB$14*100))/'4_Структура пл.соб.'!$B$7*'4_Структура пл.соб.'!$B$4,0)</f>
        <v>0</v>
      </c>
      <c r="AV653" s="167">
        <f>IFERROR(AU653/'5_Розрахунок тарифів'!$H$7,0)</f>
        <v>0</v>
      </c>
      <c r="AW653" s="167">
        <f>IFERROR((AU653/SUM('4_Структура пл.соб.'!$F$4:$F$6))*100,0)</f>
        <v>0</v>
      </c>
      <c r="AX653" s="207">
        <f>IFERROR(AH653+(SUM($AC653:$AD653)/100*($AE$14/$AB$14*100))/'4_Структура пл.соб.'!$B$7*'4_Структура пл.соб.'!$B$5,0)</f>
        <v>0</v>
      </c>
      <c r="AY653" s="167">
        <f>IFERROR(AX653/'5_Розрахунок тарифів'!$L$7,0)</f>
        <v>0</v>
      </c>
      <c r="AZ653" s="167">
        <f>IFERROR((AX653/SUM('4_Структура пл.соб.'!$F$4:$F$6))*100,0)</f>
        <v>0</v>
      </c>
      <c r="BA653" s="207">
        <f>IFERROR(AJ653+(SUM($AC653:$AD653)/100*($AE$14/$AB$14*100))/'4_Структура пл.соб.'!$B$7*'4_Структура пл.соб.'!$B$6,0)</f>
        <v>0</v>
      </c>
      <c r="BB653" s="167">
        <f>IFERROR(BA653/'5_Розрахунок тарифів'!$P$7,0)</f>
        <v>0</v>
      </c>
      <c r="BC653" s="167">
        <f>IFERROR((BA653/SUM('4_Структура пл.соб.'!$F$4:$F$6))*100,0)</f>
        <v>0</v>
      </c>
      <c r="BD653" s="167">
        <f t="shared" si="214"/>
        <v>0</v>
      </c>
      <c r="BE653" s="167">
        <f t="shared" si="215"/>
        <v>0</v>
      </c>
      <c r="BF653" s="203"/>
      <c r="BG653" s="203"/>
    </row>
    <row r="654" spans="1:59" s="118" customFormat="1" x14ac:dyDescent="0.25">
      <c r="A654" s="128" t="str">
        <f>IF(ISBLANK(B654),"",COUNTA($B$11:B654))</f>
        <v/>
      </c>
      <c r="B654" s="200"/>
      <c r="C654" s="150">
        <f t="shared" si="205"/>
        <v>0</v>
      </c>
      <c r="D654" s="151">
        <f t="shared" si="206"/>
        <v>0</v>
      </c>
      <c r="E654" s="199"/>
      <c r="F654" s="199"/>
      <c r="G654" s="151">
        <f t="shared" si="207"/>
        <v>0</v>
      </c>
      <c r="H654" s="199"/>
      <c r="I654" s="199"/>
      <c r="J654" s="199"/>
      <c r="K654" s="151">
        <f t="shared" si="216"/>
        <v>0</v>
      </c>
      <c r="L654" s="199"/>
      <c r="M654" s="199"/>
      <c r="N654" s="152" t="str">
        <f t="shared" si="208"/>
        <v/>
      </c>
      <c r="O654" s="150">
        <f t="shared" si="209"/>
        <v>0</v>
      </c>
      <c r="P654" s="151">
        <f t="shared" si="210"/>
        <v>0</v>
      </c>
      <c r="Q654" s="199"/>
      <c r="R654" s="199"/>
      <c r="S654" s="151">
        <f t="shared" si="211"/>
        <v>0</v>
      </c>
      <c r="T654" s="199"/>
      <c r="U654" s="199"/>
      <c r="V654" s="199"/>
      <c r="W654" s="151">
        <f t="shared" ref="W654:W717" si="223">X654+Y654</f>
        <v>0</v>
      </c>
      <c r="X654" s="199"/>
      <c r="Y654" s="199"/>
      <c r="Z654" s="152" t="str">
        <f t="shared" si="212"/>
        <v/>
      </c>
      <c r="AA654" s="150">
        <f t="shared" si="217"/>
        <v>0</v>
      </c>
      <c r="AB654" s="151">
        <f t="shared" si="218"/>
        <v>0</v>
      </c>
      <c r="AC654" s="199"/>
      <c r="AD654" s="199"/>
      <c r="AE654" s="151">
        <f t="shared" si="219"/>
        <v>0</v>
      </c>
      <c r="AF654" s="202"/>
      <c r="AG654" s="333"/>
      <c r="AH654" s="202"/>
      <c r="AI654" s="333"/>
      <c r="AJ654" s="202"/>
      <c r="AK654" s="333"/>
      <c r="AL654" s="151">
        <f t="shared" si="220"/>
        <v>0</v>
      </c>
      <c r="AM654" s="199"/>
      <c r="AN654" s="199"/>
      <c r="AO654" s="167">
        <f t="shared" ref="AO654:AO717" si="224">BD654</f>
        <v>0</v>
      </c>
      <c r="AP654" s="167">
        <f t="shared" ref="AP654:AP717" si="225">BE654</f>
        <v>0</v>
      </c>
      <c r="AQ654" s="152" t="str">
        <f t="shared" si="221"/>
        <v/>
      </c>
      <c r="AR654" s="207">
        <f t="shared" si="222"/>
        <v>0</v>
      </c>
      <c r="AS654" s="167">
        <f t="shared" si="213"/>
        <v>0</v>
      </c>
      <c r="AT654" s="167">
        <f>IFERROR((AR654/SUM('4_Структура пл.соб.'!$F$4:$F$6))*100,0)</f>
        <v>0</v>
      </c>
      <c r="AU654" s="207">
        <f>IFERROR(AF654+(SUM($AC654:$AD654)/100*($AE$14/$AB$14*100))/'4_Структура пл.соб.'!$B$7*'4_Структура пл.соб.'!$B$4,0)</f>
        <v>0</v>
      </c>
      <c r="AV654" s="167">
        <f>IFERROR(AU654/'5_Розрахунок тарифів'!$H$7,0)</f>
        <v>0</v>
      </c>
      <c r="AW654" s="167">
        <f>IFERROR((AU654/SUM('4_Структура пл.соб.'!$F$4:$F$6))*100,0)</f>
        <v>0</v>
      </c>
      <c r="AX654" s="207">
        <f>IFERROR(AH654+(SUM($AC654:$AD654)/100*($AE$14/$AB$14*100))/'4_Структура пл.соб.'!$B$7*'4_Структура пл.соб.'!$B$5,0)</f>
        <v>0</v>
      </c>
      <c r="AY654" s="167">
        <f>IFERROR(AX654/'5_Розрахунок тарифів'!$L$7,0)</f>
        <v>0</v>
      </c>
      <c r="AZ654" s="167">
        <f>IFERROR((AX654/SUM('4_Структура пл.соб.'!$F$4:$F$6))*100,0)</f>
        <v>0</v>
      </c>
      <c r="BA654" s="207">
        <f>IFERROR(AJ654+(SUM($AC654:$AD654)/100*($AE$14/$AB$14*100))/'4_Структура пл.соб.'!$B$7*'4_Структура пл.соб.'!$B$6,0)</f>
        <v>0</v>
      </c>
      <c r="BB654" s="167">
        <f>IFERROR(BA654/'5_Розрахунок тарифів'!$P$7,0)</f>
        <v>0</v>
      </c>
      <c r="BC654" s="167">
        <f>IFERROR((BA654/SUM('4_Структура пл.соб.'!$F$4:$F$6))*100,0)</f>
        <v>0</v>
      </c>
      <c r="BD654" s="167">
        <f t="shared" si="214"/>
        <v>0</v>
      </c>
      <c r="BE654" s="167">
        <f t="shared" si="215"/>
        <v>0</v>
      </c>
      <c r="BF654" s="203"/>
      <c r="BG654" s="203"/>
    </row>
    <row r="655" spans="1:59" s="118" customFormat="1" x14ac:dyDescent="0.25">
      <c r="A655" s="128" t="str">
        <f>IF(ISBLANK(B655),"",COUNTA($B$11:B655))</f>
        <v/>
      </c>
      <c r="B655" s="200"/>
      <c r="C655" s="150">
        <f t="shared" ref="C655:C718" si="226">D655+E655+F655</f>
        <v>0</v>
      </c>
      <c r="D655" s="151">
        <f t="shared" ref="D655:D718" si="227">G655+K655</f>
        <v>0</v>
      </c>
      <c r="E655" s="199"/>
      <c r="F655" s="199"/>
      <c r="G655" s="151">
        <f t="shared" ref="G655:G718" si="228">SUM(H655:J655)</f>
        <v>0</v>
      </c>
      <c r="H655" s="199"/>
      <c r="I655" s="199"/>
      <c r="J655" s="199"/>
      <c r="K655" s="151">
        <f t="shared" si="216"/>
        <v>0</v>
      </c>
      <c r="L655" s="199"/>
      <c r="M655" s="199"/>
      <c r="N655" s="152" t="str">
        <f t="shared" ref="N655:N718" si="229">A655</f>
        <v/>
      </c>
      <c r="O655" s="150">
        <f t="shared" ref="O655:O718" si="230">P655+Q655+R655</f>
        <v>0</v>
      </c>
      <c r="P655" s="151">
        <f t="shared" ref="P655:P718" si="231">S655+W655</f>
        <v>0</v>
      </c>
      <c r="Q655" s="199"/>
      <c r="R655" s="199"/>
      <c r="S655" s="151">
        <f t="shared" ref="S655:S718" si="232">SUM(T655:V655)</f>
        <v>0</v>
      </c>
      <c r="T655" s="199"/>
      <c r="U655" s="199"/>
      <c r="V655" s="199"/>
      <c r="W655" s="151">
        <f t="shared" si="223"/>
        <v>0</v>
      </c>
      <c r="X655" s="199"/>
      <c r="Y655" s="199"/>
      <c r="Z655" s="152" t="str">
        <f t="shared" ref="Z655:Z718" si="233">A655</f>
        <v/>
      </c>
      <c r="AA655" s="150">
        <f t="shared" si="217"/>
        <v>0</v>
      </c>
      <c r="AB655" s="151">
        <f t="shared" si="218"/>
        <v>0</v>
      </c>
      <c r="AC655" s="199"/>
      <c r="AD655" s="199"/>
      <c r="AE655" s="151">
        <f t="shared" si="219"/>
        <v>0</v>
      </c>
      <c r="AF655" s="202"/>
      <c r="AG655" s="333"/>
      <c r="AH655" s="202"/>
      <c r="AI655" s="333"/>
      <c r="AJ655" s="202"/>
      <c r="AK655" s="333"/>
      <c r="AL655" s="151">
        <f t="shared" si="220"/>
        <v>0</v>
      </c>
      <c r="AM655" s="199"/>
      <c r="AN655" s="199"/>
      <c r="AO655" s="167">
        <f t="shared" si="224"/>
        <v>0</v>
      </c>
      <c r="AP655" s="167">
        <f t="shared" si="225"/>
        <v>0</v>
      </c>
      <c r="AQ655" s="152" t="str">
        <f t="shared" si="221"/>
        <v/>
      </c>
      <c r="AR655" s="207">
        <f t="shared" si="222"/>
        <v>0</v>
      </c>
      <c r="AS655" s="167">
        <f t="shared" ref="AS655:AS718" si="234">AV655+AY655+BB655</f>
        <v>0</v>
      </c>
      <c r="AT655" s="167">
        <f>IFERROR((AR655/SUM('4_Структура пл.соб.'!$F$4:$F$6))*100,0)</f>
        <v>0</v>
      </c>
      <c r="AU655" s="207">
        <f>IFERROR(AF655+(SUM($AC655:$AD655)/100*($AE$14/$AB$14*100))/'4_Структура пл.соб.'!$B$7*'4_Структура пл.соб.'!$B$4,0)</f>
        <v>0</v>
      </c>
      <c r="AV655" s="167">
        <f>IFERROR(AU655/'5_Розрахунок тарифів'!$H$7,0)</f>
        <v>0</v>
      </c>
      <c r="AW655" s="167">
        <f>IFERROR((AU655/SUM('4_Структура пл.соб.'!$F$4:$F$6))*100,0)</f>
        <v>0</v>
      </c>
      <c r="AX655" s="207">
        <f>IFERROR(AH655+(SUM($AC655:$AD655)/100*($AE$14/$AB$14*100))/'4_Структура пл.соб.'!$B$7*'4_Структура пл.соб.'!$B$5,0)</f>
        <v>0</v>
      </c>
      <c r="AY655" s="167">
        <f>IFERROR(AX655/'5_Розрахунок тарифів'!$L$7,0)</f>
        <v>0</v>
      </c>
      <c r="AZ655" s="167">
        <f>IFERROR((AX655/SUM('4_Структура пл.соб.'!$F$4:$F$6))*100,0)</f>
        <v>0</v>
      </c>
      <c r="BA655" s="207">
        <f>IFERROR(AJ655+(SUM($AC655:$AD655)/100*($AE$14/$AB$14*100))/'4_Структура пл.соб.'!$B$7*'4_Структура пл.соб.'!$B$6,0)</f>
        <v>0</v>
      </c>
      <c r="BB655" s="167">
        <f>IFERROR(BA655/'5_Розрахунок тарифів'!$P$7,0)</f>
        <v>0</v>
      </c>
      <c r="BC655" s="167">
        <f>IFERROR((BA655/SUM('4_Структура пл.соб.'!$F$4:$F$6))*100,0)</f>
        <v>0</v>
      </c>
      <c r="BD655" s="167">
        <f t="shared" ref="BD655:BD718" si="235">IFERROR(ROUND(AE655/S655*100,2),0)</f>
        <v>0</v>
      </c>
      <c r="BE655" s="167">
        <f t="shared" ref="BE655:BE718" si="236">IFERROR(ROUND(AA655/O655*100,2),0)</f>
        <v>0</v>
      </c>
      <c r="BF655" s="203"/>
      <c r="BG655" s="203"/>
    </row>
    <row r="656" spans="1:59" s="118" customFormat="1" x14ac:dyDescent="0.25">
      <c r="A656" s="128" t="str">
        <f>IF(ISBLANK(B656),"",COUNTA($B$11:B656))</f>
        <v/>
      </c>
      <c r="B656" s="200"/>
      <c r="C656" s="150">
        <f t="shared" si="226"/>
        <v>0</v>
      </c>
      <c r="D656" s="151">
        <f t="shared" si="227"/>
        <v>0</v>
      </c>
      <c r="E656" s="199"/>
      <c r="F656" s="199"/>
      <c r="G656" s="151">
        <f t="shared" si="228"/>
        <v>0</v>
      </c>
      <c r="H656" s="199"/>
      <c r="I656" s="199"/>
      <c r="J656" s="199"/>
      <c r="K656" s="151">
        <f t="shared" si="216"/>
        <v>0</v>
      </c>
      <c r="L656" s="199"/>
      <c r="M656" s="199"/>
      <c r="N656" s="152" t="str">
        <f t="shared" si="229"/>
        <v/>
      </c>
      <c r="O656" s="150">
        <f t="shared" si="230"/>
        <v>0</v>
      </c>
      <c r="P656" s="151">
        <f t="shared" si="231"/>
        <v>0</v>
      </c>
      <c r="Q656" s="199"/>
      <c r="R656" s="199"/>
      <c r="S656" s="151">
        <f t="shared" si="232"/>
        <v>0</v>
      </c>
      <c r="T656" s="199"/>
      <c r="U656" s="199"/>
      <c r="V656" s="199"/>
      <c r="W656" s="151">
        <f t="shared" si="223"/>
        <v>0</v>
      </c>
      <c r="X656" s="199"/>
      <c r="Y656" s="199"/>
      <c r="Z656" s="152" t="str">
        <f t="shared" si="233"/>
        <v/>
      </c>
      <c r="AA656" s="150">
        <f t="shared" si="217"/>
        <v>0</v>
      </c>
      <c r="AB656" s="151">
        <f t="shared" si="218"/>
        <v>0</v>
      </c>
      <c r="AC656" s="199"/>
      <c r="AD656" s="199"/>
      <c r="AE656" s="151">
        <f t="shared" si="219"/>
        <v>0</v>
      </c>
      <c r="AF656" s="202"/>
      <c r="AG656" s="333"/>
      <c r="AH656" s="202"/>
      <c r="AI656" s="333"/>
      <c r="AJ656" s="202"/>
      <c r="AK656" s="333"/>
      <c r="AL656" s="151">
        <f t="shared" si="220"/>
        <v>0</v>
      </c>
      <c r="AM656" s="199"/>
      <c r="AN656" s="199"/>
      <c r="AO656" s="167">
        <f t="shared" si="224"/>
        <v>0</v>
      </c>
      <c r="AP656" s="167">
        <f t="shared" si="225"/>
        <v>0</v>
      </c>
      <c r="AQ656" s="152" t="str">
        <f t="shared" si="221"/>
        <v/>
      </c>
      <c r="AR656" s="207">
        <f t="shared" si="222"/>
        <v>0</v>
      </c>
      <c r="AS656" s="167">
        <f t="shared" si="234"/>
        <v>0</v>
      </c>
      <c r="AT656" s="167">
        <f>IFERROR((AR656/SUM('4_Структура пл.соб.'!$F$4:$F$6))*100,0)</f>
        <v>0</v>
      </c>
      <c r="AU656" s="207">
        <f>IFERROR(AF656+(SUM($AC656:$AD656)/100*($AE$14/$AB$14*100))/'4_Структура пл.соб.'!$B$7*'4_Структура пл.соб.'!$B$4,0)</f>
        <v>0</v>
      </c>
      <c r="AV656" s="167">
        <f>IFERROR(AU656/'5_Розрахунок тарифів'!$H$7,0)</f>
        <v>0</v>
      </c>
      <c r="AW656" s="167">
        <f>IFERROR((AU656/SUM('4_Структура пл.соб.'!$F$4:$F$6))*100,0)</f>
        <v>0</v>
      </c>
      <c r="AX656" s="207">
        <f>IFERROR(AH656+(SUM($AC656:$AD656)/100*($AE$14/$AB$14*100))/'4_Структура пл.соб.'!$B$7*'4_Структура пл.соб.'!$B$5,0)</f>
        <v>0</v>
      </c>
      <c r="AY656" s="167">
        <f>IFERROR(AX656/'5_Розрахунок тарифів'!$L$7,0)</f>
        <v>0</v>
      </c>
      <c r="AZ656" s="167">
        <f>IFERROR((AX656/SUM('4_Структура пл.соб.'!$F$4:$F$6))*100,0)</f>
        <v>0</v>
      </c>
      <c r="BA656" s="207">
        <f>IFERROR(AJ656+(SUM($AC656:$AD656)/100*($AE$14/$AB$14*100))/'4_Структура пл.соб.'!$B$7*'4_Структура пл.соб.'!$B$6,0)</f>
        <v>0</v>
      </c>
      <c r="BB656" s="167">
        <f>IFERROR(BA656/'5_Розрахунок тарифів'!$P$7,0)</f>
        <v>0</v>
      </c>
      <c r="BC656" s="167">
        <f>IFERROR((BA656/SUM('4_Структура пл.соб.'!$F$4:$F$6))*100,0)</f>
        <v>0</v>
      </c>
      <c r="BD656" s="167">
        <f t="shared" si="235"/>
        <v>0</v>
      </c>
      <c r="BE656" s="167">
        <f t="shared" si="236"/>
        <v>0</v>
      </c>
      <c r="BF656" s="203"/>
      <c r="BG656" s="203"/>
    </row>
    <row r="657" spans="1:59" s="118" customFormat="1" x14ac:dyDescent="0.25">
      <c r="A657" s="128" t="str">
        <f>IF(ISBLANK(B657),"",COUNTA($B$11:B657))</f>
        <v/>
      </c>
      <c r="B657" s="200"/>
      <c r="C657" s="150">
        <f t="shared" si="226"/>
        <v>0</v>
      </c>
      <c r="D657" s="151">
        <f t="shared" si="227"/>
        <v>0</v>
      </c>
      <c r="E657" s="199"/>
      <c r="F657" s="199"/>
      <c r="G657" s="151">
        <f t="shared" si="228"/>
        <v>0</v>
      </c>
      <c r="H657" s="199"/>
      <c r="I657" s="199"/>
      <c r="J657" s="199"/>
      <c r="K657" s="151">
        <f t="shared" si="216"/>
        <v>0</v>
      </c>
      <c r="L657" s="199"/>
      <c r="M657" s="199"/>
      <c r="N657" s="152" t="str">
        <f t="shared" si="229"/>
        <v/>
      </c>
      <c r="O657" s="150">
        <f t="shared" si="230"/>
        <v>0</v>
      </c>
      <c r="P657" s="151">
        <f t="shared" si="231"/>
        <v>0</v>
      </c>
      <c r="Q657" s="199"/>
      <c r="R657" s="199"/>
      <c r="S657" s="151">
        <f t="shared" si="232"/>
        <v>0</v>
      </c>
      <c r="T657" s="199"/>
      <c r="U657" s="199"/>
      <c r="V657" s="199"/>
      <c r="W657" s="151">
        <f t="shared" si="223"/>
        <v>0</v>
      </c>
      <c r="X657" s="199"/>
      <c r="Y657" s="199"/>
      <c r="Z657" s="152" t="str">
        <f t="shared" si="233"/>
        <v/>
      </c>
      <c r="AA657" s="150">
        <f t="shared" si="217"/>
        <v>0</v>
      </c>
      <c r="AB657" s="151">
        <f t="shared" si="218"/>
        <v>0</v>
      </c>
      <c r="AC657" s="199"/>
      <c r="AD657" s="199"/>
      <c r="AE657" s="151">
        <f t="shared" si="219"/>
        <v>0</v>
      </c>
      <c r="AF657" s="202"/>
      <c r="AG657" s="333"/>
      <c r="AH657" s="202"/>
      <c r="AI657" s="333"/>
      <c r="AJ657" s="202"/>
      <c r="AK657" s="333"/>
      <c r="AL657" s="151">
        <f t="shared" si="220"/>
        <v>0</v>
      </c>
      <c r="AM657" s="199"/>
      <c r="AN657" s="199"/>
      <c r="AO657" s="167">
        <f t="shared" si="224"/>
        <v>0</v>
      </c>
      <c r="AP657" s="167">
        <f t="shared" si="225"/>
        <v>0</v>
      </c>
      <c r="AQ657" s="152" t="str">
        <f t="shared" si="221"/>
        <v/>
      </c>
      <c r="AR657" s="207">
        <f t="shared" si="222"/>
        <v>0</v>
      </c>
      <c r="AS657" s="167">
        <f t="shared" si="234"/>
        <v>0</v>
      </c>
      <c r="AT657" s="167">
        <f>IFERROR((AR657/SUM('4_Структура пл.соб.'!$F$4:$F$6))*100,0)</f>
        <v>0</v>
      </c>
      <c r="AU657" s="207">
        <f>IFERROR(AF657+(SUM($AC657:$AD657)/100*($AE$14/$AB$14*100))/'4_Структура пл.соб.'!$B$7*'4_Структура пл.соб.'!$B$4,0)</f>
        <v>0</v>
      </c>
      <c r="AV657" s="167">
        <f>IFERROR(AU657/'5_Розрахунок тарифів'!$H$7,0)</f>
        <v>0</v>
      </c>
      <c r="AW657" s="167">
        <f>IFERROR((AU657/SUM('4_Структура пл.соб.'!$F$4:$F$6))*100,0)</f>
        <v>0</v>
      </c>
      <c r="AX657" s="207">
        <f>IFERROR(AH657+(SUM($AC657:$AD657)/100*($AE$14/$AB$14*100))/'4_Структура пл.соб.'!$B$7*'4_Структура пл.соб.'!$B$5,0)</f>
        <v>0</v>
      </c>
      <c r="AY657" s="167">
        <f>IFERROR(AX657/'5_Розрахунок тарифів'!$L$7,0)</f>
        <v>0</v>
      </c>
      <c r="AZ657" s="167">
        <f>IFERROR((AX657/SUM('4_Структура пл.соб.'!$F$4:$F$6))*100,0)</f>
        <v>0</v>
      </c>
      <c r="BA657" s="207">
        <f>IFERROR(AJ657+(SUM($AC657:$AD657)/100*($AE$14/$AB$14*100))/'4_Структура пл.соб.'!$B$7*'4_Структура пл.соб.'!$B$6,0)</f>
        <v>0</v>
      </c>
      <c r="BB657" s="167">
        <f>IFERROR(BA657/'5_Розрахунок тарифів'!$P$7,0)</f>
        <v>0</v>
      </c>
      <c r="BC657" s="167">
        <f>IFERROR((BA657/SUM('4_Структура пл.соб.'!$F$4:$F$6))*100,0)</f>
        <v>0</v>
      </c>
      <c r="BD657" s="167">
        <f t="shared" si="235"/>
        <v>0</v>
      </c>
      <c r="BE657" s="167">
        <f t="shared" si="236"/>
        <v>0</v>
      </c>
      <c r="BF657" s="203"/>
      <c r="BG657" s="203"/>
    </row>
    <row r="658" spans="1:59" s="118" customFormat="1" x14ac:dyDescent="0.25">
      <c r="A658" s="128" t="str">
        <f>IF(ISBLANK(B658),"",COUNTA($B$11:B658))</f>
        <v/>
      </c>
      <c r="B658" s="200"/>
      <c r="C658" s="150">
        <f t="shared" si="226"/>
        <v>0</v>
      </c>
      <c r="D658" s="151">
        <f t="shared" si="227"/>
        <v>0</v>
      </c>
      <c r="E658" s="199"/>
      <c r="F658" s="199"/>
      <c r="G658" s="151">
        <f t="shared" si="228"/>
        <v>0</v>
      </c>
      <c r="H658" s="199"/>
      <c r="I658" s="199"/>
      <c r="J658" s="199"/>
      <c r="K658" s="151">
        <f t="shared" si="216"/>
        <v>0</v>
      </c>
      <c r="L658" s="199"/>
      <c r="M658" s="199"/>
      <c r="N658" s="152" t="str">
        <f t="shared" si="229"/>
        <v/>
      </c>
      <c r="O658" s="150">
        <f t="shared" si="230"/>
        <v>0</v>
      </c>
      <c r="P658" s="151">
        <f t="shared" si="231"/>
        <v>0</v>
      </c>
      <c r="Q658" s="199"/>
      <c r="R658" s="199"/>
      <c r="S658" s="151">
        <f t="shared" si="232"/>
        <v>0</v>
      </c>
      <c r="T658" s="199"/>
      <c r="U658" s="199"/>
      <c r="V658" s="199"/>
      <c r="W658" s="151">
        <f t="shared" si="223"/>
        <v>0</v>
      </c>
      <c r="X658" s="199"/>
      <c r="Y658" s="199"/>
      <c r="Z658" s="152" t="str">
        <f t="shared" si="233"/>
        <v/>
      </c>
      <c r="AA658" s="150">
        <f t="shared" si="217"/>
        <v>0</v>
      </c>
      <c r="AB658" s="151">
        <f t="shared" si="218"/>
        <v>0</v>
      </c>
      <c r="AC658" s="199"/>
      <c r="AD658" s="199"/>
      <c r="AE658" s="151">
        <f t="shared" si="219"/>
        <v>0</v>
      </c>
      <c r="AF658" s="202"/>
      <c r="AG658" s="333"/>
      <c r="AH658" s="202"/>
      <c r="AI658" s="333"/>
      <c r="AJ658" s="202"/>
      <c r="AK658" s="333"/>
      <c r="AL658" s="151">
        <f t="shared" si="220"/>
        <v>0</v>
      </c>
      <c r="AM658" s="199"/>
      <c r="AN658" s="199"/>
      <c r="AO658" s="167">
        <f t="shared" si="224"/>
        <v>0</v>
      </c>
      <c r="AP658" s="167">
        <f t="shared" si="225"/>
        <v>0</v>
      </c>
      <c r="AQ658" s="152" t="str">
        <f t="shared" si="221"/>
        <v/>
      </c>
      <c r="AR658" s="207">
        <f t="shared" si="222"/>
        <v>0</v>
      </c>
      <c r="AS658" s="167">
        <f t="shared" si="234"/>
        <v>0</v>
      </c>
      <c r="AT658" s="167">
        <f>IFERROR((AR658/SUM('4_Структура пл.соб.'!$F$4:$F$6))*100,0)</f>
        <v>0</v>
      </c>
      <c r="AU658" s="207">
        <f>IFERROR(AF658+(SUM($AC658:$AD658)/100*($AE$14/$AB$14*100))/'4_Структура пл.соб.'!$B$7*'4_Структура пл.соб.'!$B$4,0)</f>
        <v>0</v>
      </c>
      <c r="AV658" s="167">
        <f>IFERROR(AU658/'5_Розрахунок тарифів'!$H$7,0)</f>
        <v>0</v>
      </c>
      <c r="AW658" s="167">
        <f>IFERROR((AU658/SUM('4_Структура пл.соб.'!$F$4:$F$6))*100,0)</f>
        <v>0</v>
      </c>
      <c r="AX658" s="207">
        <f>IFERROR(AH658+(SUM($AC658:$AD658)/100*($AE$14/$AB$14*100))/'4_Структура пл.соб.'!$B$7*'4_Структура пл.соб.'!$B$5,0)</f>
        <v>0</v>
      </c>
      <c r="AY658" s="167">
        <f>IFERROR(AX658/'5_Розрахунок тарифів'!$L$7,0)</f>
        <v>0</v>
      </c>
      <c r="AZ658" s="167">
        <f>IFERROR((AX658/SUM('4_Структура пл.соб.'!$F$4:$F$6))*100,0)</f>
        <v>0</v>
      </c>
      <c r="BA658" s="207">
        <f>IFERROR(AJ658+(SUM($AC658:$AD658)/100*($AE$14/$AB$14*100))/'4_Структура пл.соб.'!$B$7*'4_Структура пл.соб.'!$B$6,0)</f>
        <v>0</v>
      </c>
      <c r="BB658" s="167">
        <f>IFERROR(BA658/'5_Розрахунок тарифів'!$P$7,0)</f>
        <v>0</v>
      </c>
      <c r="BC658" s="167">
        <f>IFERROR((BA658/SUM('4_Структура пл.соб.'!$F$4:$F$6))*100,0)</f>
        <v>0</v>
      </c>
      <c r="BD658" s="167">
        <f t="shared" si="235"/>
        <v>0</v>
      </c>
      <c r="BE658" s="167">
        <f t="shared" si="236"/>
        <v>0</v>
      </c>
      <c r="BF658" s="203"/>
      <c r="BG658" s="203"/>
    </row>
    <row r="659" spans="1:59" s="118" customFormat="1" x14ac:dyDescent="0.25">
      <c r="A659" s="128" t="str">
        <f>IF(ISBLANK(B659),"",COUNTA($B$11:B659))</f>
        <v/>
      </c>
      <c r="B659" s="200"/>
      <c r="C659" s="150">
        <f t="shared" si="226"/>
        <v>0</v>
      </c>
      <c r="D659" s="151">
        <f t="shared" si="227"/>
        <v>0</v>
      </c>
      <c r="E659" s="199"/>
      <c r="F659" s="199"/>
      <c r="G659" s="151">
        <f t="shared" si="228"/>
        <v>0</v>
      </c>
      <c r="H659" s="199"/>
      <c r="I659" s="199"/>
      <c r="J659" s="199"/>
      <c r="K659" s="151">
        <f t="shared" si="216"/>
        <v>0</v>
      </c>
      <c r="L659" s="199"/>
      <c r="M659" s="199"/>
      <c r="N659" s="152" t="str">
        <f t="shared" si="229"/>
        <v/>
      </c>
      <c r="O659" s="150">
        <f t="shared" si="230"/>
        <v>0</v>
      </c>
      <c r="P659" s="151">
        <f t="shared" si="231"/>
        <v>0</v>
      </c>
      <c r="Q659" s="199"/>
      <c r="R659" s="199"/>
      <c r="S659" s="151">
        <f t="shared" si="232"/>
        <v>0</v>
      </c>
      <c r="T659" s="199"/>
      <c r="U659" s="199"/>
      <c r="V659" s="199"/>
      <c r="W659" s="151">
        <f t="shared" si="223"/>
        <v>0</v>
      </c>
      <c r="X659" s="199"/>
      <c r="Y659" s="199"/>
      <c r="Z659" s="152" t="str">
        <f t="shared" si="233"/>
        <v/>
      </c>
      <c r="AA659" s="150">
        <f t="shared" si="217"/>
        <v>0</v>
      </c>
      <c r="AB659" s="151">
        <f t="shared" si="218"/>
        <v>0</v>
      </c>
      <c r="AC659" s="199"/>
      <c r="AD659" s="199"/>
      <c r="AE659" s="151">
        <f t="shared" si="219"/>
        <v>0</v>
      </c>
      <c r="AF659" s="202"/>
      <c r="AG659" s="333"/>
      <c r="AH659" s="202"/>
      <c r="AI659" s="333"/>
      <c r="AJ659" s="202"/>
      <c r="AK659" s="333"/>
      <c r="AL659" s="151">
        <f t="shared" si="220"/>
        <v>0</v>
      </c>
      <c r="AM659" s="199"/>
      <c r="AN659" s="199"/>
      <c r="AO659" s="167">
        <f t="shared" si="224"/>
        <v>0</v>
      </c>
      <c r="AP659" s="167">
        <f t="shared" si="225"/>
        <v>0</v>
      </c>
      <c r="AQ659" s="152" t="str">
        <f t="shared" si="221"/>
        <v/>
      </c>
      <c r="AR659" s="207">
        <f t="shared" si="222"/>
        <v>0</v>
      </c>
      <c r="AS659" s="167">
        <f t="shared" si="234"/>
        <v>0</v>
      </c>
      <c r="AT659" s="167">
        <f>IFERROR((AR659/SUM('4_Структура пл.соб.'!$F$4:$F$6))*100,0)</f>
        <v>0</v>
      </c>
      <c r="AU659" s="207">
        <f>IFERROR(AF659+(SUM($AC659:$AD659)/100*($AE$14/$AB$14*100))/'4_Структура пл.соб.'!$B$7*'4_Структура пл.соб.'!$B$4,0)</f>
        <v>0</v>
      </c>
      <c r="AV659" s="167">
        <f>IFERROR(AU659/'5_Розрахунок тарифів'!$H$7,0)</f>
        <v>0</v>
      </c>
      <c r="AW659" s="167">
        <f>IFERROR((AU659/SUM('4_Структура пл.соб.'!$F$4:$F$6))*100,0)</f>
        <v>0</v>
      </c>
      <c r="AX659" s="207">
        <f>IFERROR(AH659+(SUM($AC659:$AD659)/100*($AE$14/$AB$14*100))/'4_Структура пл.соб.'!$B$7*'4_Структура пл.соб.'!$B$5,0)</f>
        <v>0</v>
      </c>
      <c r="AY659" s="167">
        <f>IFERROR(AX659/'5_Розрахунок тарифів'!$L$7,0)</f>
        <v>0</v>
      </c>
      <c r="AZ659" s="167">
        <f>IFERROR((AX659/SUM('4_Структура пл.соб.'!$F$4:$F$6))*100,0)</f>
        <v>0</v>
      </c>
      <c r="BA659" s="207">
        <f>IFERROR(AJ659+(SUM($AC659:$AD659)/100*($AE$14/$AB$14*100))/'4_Структура пл.соб.'!$B$7*'4_Структура пл.соб.'!$B$6,0)</f>
        <v>0</v>
      </c>
      <c r="BB659" s="167">
        <f>IFERROR(BA659/'5_Розрахунок тарифів'!$P$7,0)</f>
        <v>0</v>
      </c>
      <c r="BC659" s="167">
        <f>IFERROR((BA659/SUM('4_Структура пл.соб.'!$F$4:$F$6))*100,0)</f>
        <v>0</v>
      </c>
      <c r="BD659" s="167">
        <f t="shared" si="235"/>
        <v>0</v>
      </c>
      <c r="BE659" s="167">
        <f t="shared" si="236"/>
        <v>0</v>
      </c>
      <c r="BF659" s="203"/>
      <c r="BG659" s="203"/>
    </row>
    <row r="660" spans="1:59" s="118" customFormat="1" x14ac:dyDescent="0.25">
      <c r="A660" s="128" t="str">
        <f>IF(ISBLANK(B660),"",COUNTA($B$11:B660))</f>
        <v/>
      </c>
      <c r="B660" s="200"/>
      <c r="C660" s="150">
        <f t="shared" si="226"/>
        <v>0</v>
      </c>
      <c r="D660" s="151">
        <f t="shared" si="227"/>
        <v>0</v>
      </c>
      <c r="E660" s="199"/>
      <c r="F660" s="199"/>
      <c r="G660" s="151">
        <f t="shared" si="228"/>
        <v>0</v>
      </c>
      <c r="H660" s="199"/>
      <c r="I660" s="199"/>
      <c r="J660" s="199"/>
      <c r="K660" s="151">
        <f t="shared" si="216"/>
        <v>0</v>
      </c>
      <c r="L660" s="199"/>
      <c r="M660" s="199"/>
      <c r="N660" s="152" t="str">
        <f t="shared" si="229"/>
        <v/>
      </c>
      <c r="O660" s="150">
        <f t="shared" si="230"/>
        <v>0</v>
      </c>
      <c r="P660" s="151">
        <f t="shared" si="231"/>
        <v>0</v>
      </c>
      <c r="Q660" s="199"/>
      <c r="R660" s="199"/>
      <c r="S660" s="151">
        <f t="shared" si="232"/>
        <v>0</v>
      </c>
      <c r="T660" s="199"/>
      <c r="U660" s="199"/>
      <c r="V660" s="199"/>
      <c r="W660" s="151">
        <f t="shared" si="223"/>
        <v>0</v>
      </c>
      <c r="X660" s="199"/>
      <c r="Y660" s="199"/>
      <c r="Z660" s="152" t="str">
        <f t="shared" si="233"/>
        <v/>
      </c>
      <c r="AA660" s="150">
        <f t="shared" si="217"/>
        <v>0</v>
      </c>
      <c r="AB660" s="151">
        <f t="shared" si="218"/>
        <v>0</v>
      </c>
      <c r="AC660" s="199"/>
      <c r="AD660" s="199"/>
      <c r="AE660" s="151">
        <f t="shared" si="219"/>
        <v>0</v>
      </c>
      <c r="AF660" s="202"/>
      <c r="AG660" s="333"/>
      <c r="AH660" s="202"/>
      <c r="AI660" s="333"/>
      <c r="AJ660" s="202"/>
      <c r="AK660" s="333"/>
      <c r="AL660" s="151">
        <f t="shared" si="220"/>
        <v>0</v>
      </c>
      <c r="AM660" s="199"/>
      <c r="AN660" s="199"/>
      <c r="AO660" s="167">
        <f t="shared" si="224"/>
        <v>0</v>
      </c>
      <c r="AP660" s="167">
        <f t="shared" si="225"/>
        <v>0</v>
      </c>
      <c r="AQ660" s="152" t="str">
        <f t="shared" si="221"/>
        <v/>
      </c>
      <c r="AR660" s="207">
        <f t="shared" si="222"/>
        <v>0</v>
      </c>
      <c r="AS660" s="167">
        <f t="shared" si="234"/>
        <v>0</v>
      </c>
      <c r="AT660" s="167">
        <f>IFERROR((AR660/SUM('4_Структура пл.соб.'!$F$4:$F$6))*100,0)</f>
        <v>0</v>
      </c>
      <c r="AU660" s="207">
        <f>IFERROR(AF660+(SUM($AC660:$AD660)/100*($AE$14/$AB$14*100))/'4_Структура пл.соб.'!$B$7*'4_Структура пл.соб.'!$B$4,0)</f>
        <v>0</v>
      </c>
      <c r="AV660" s="167">
        <f>IFERROR(AU660/'5_Розрахунок тарифів'!$H$7,0)</f>
        <v>0</v>
      </c>
      <c r="AW660" s="167">
        <f>IFERROR((AU660/SUM('4_Структура пл.соб.'!$F$4:$F$6))*100,0)</f>
        <v>0</v>
      </c>
      <c r="AX660" s="207">
        <f>IFERROR(AH660+(SUM($AC660:$AD660)/100*($AE$14/$AB$14*100))/'4_Структура пл.соб.'!$B$7*'4_Структура пл.соб.'!$B$5,0)</f>
        <v>0</v>
      </c>
      <c r="AY660" s="167">
        <f>IFERROR(AX660/'5_Розрахунок тарифів'!$L$7,0)</f>
        <v>0</v>
      </c>
      <c r="AZ660" s="167">
        <f>IFERROR((AX660/SUM('4_Структура пл.соб.'!$F$4:$F$6))*100,0)</f>
        <v>0</v>
      </c>
      <c r="BA660" s="207">
        <f>IFERROR(AJ660+(SUM($AC660:$AD660)/100*($AE$14/$AB$14*100))/'4_Структура пл.соб.'!$B$7*'4_Структура пл.соб.'!$B$6,0)</f>
        <v>0</v>
      </c>
      <c r="BB660" s="167">
        <f>IFERROR(BA660/'5_Розрахунок тарифів'!$P$7,0)</f>
        <v>0</v>
      </c>
      <c r="BC660" s="167">
        <f>IFERROR((BA660/SUM('4_Структура пл.соб.'!$F$4:$F$6))*100,0)</f>
        <v>0</v>
      </c>
      <c r="BD660" s="167">
        <f t="shared" si="235"/>
        <v>0</v>
      </c>
      <c r="BE660" s="167">
        <f t="shared" si="236"/>
        <v>0</v>
      </c>
      <c r="BF660" s="203"/>
      <c r="BG660" s="203"/>
    </row>
    <row r="661" spans="1:59" s="118" customFormat="1" x14ac:dyDescent="0.25">
      <c r="A661" s="128" t="str">
        <f>IF(ISBLANK(B661),"",COUNTA($B$11:B661))</f>
        <v/>
      </c>
      <c r="B661" s="200"/>
      <c r="C661" s="150">
        <f t="shared" si="226"/>
        <v>0</v>
      </c>
      <c r="D661" s="151">
        <f t="shared" si="227"/>
        <v>0</v>
      </c>
      <c r="E661" s="199"/>
      <c r="F661" s="199"/>
      <c r="G661" s="151">
        <f t="shared" si="228"/>
        <v>0</v>
      </c>
      <c r="H661" s="199"/>
      <c r="I661" s="199"/>
      <c r="J661" s="199"/>
      <c r="K661" s="151">
        <f t="shared" ref="K661:K724" si="237">L661+M661</f>
        <v>0</v>
      </c>
      <c r="L661" s="199"/>
      <c r="M661" s="199"/>
      <c r="N661" s="152" t="str">
        <f t="shared" si="229"/>
        <v/>
      </c>
      <c r="O661" s="150">
        <f t="shared" si="230"/>
        <v>0</v>
      </c>
      <c r="P661" s="151">
        <f t="shared" si="231"/>
        <v>0</v>
      </c>
      <c r="Q661" s="199"/>
      <c r="R661" s="199"/>
      <c r="S661" s="151">
        <f t="shared" si="232"/>
        <v>0</v>
      </c>
      <c r="T661" s="199"/>
      <c r="U661" s="199"/>
      <c r="V661" s="199"/>
      <c r="W661" s="151">
        <f t="shared" si="223"/>
        <v>0</v>
      </c>
      <c r="X661" s="199"/>
      <c r="Y661" s="199"/>
      <c r="Z661" s="152" t="str">
        <f t="shared" si="233"/>
        <v/>
      </c>
      <c r="AA661" s="150">
        <f t="shared" ref="AA661:AA724" si="238">SUM(AB661:AD661)</f>
        <v>0</v>
      </c>
      <c r="AB661" s="151">
        <f t="shared" ref="AB661:AB724" si="239">AE661+AL661</f>
        <v>0</v>
      </c>
      <c r="AC661" s="199"/>
      <c r="AD661" s="199"/>
      <c r="AE661" s="151">
        <f t="shared" ref="AE661:AE724" si="240">SUM(AF661:AJ661)</f>
        <v>0</v>
      </c>
      <c r="AF661" s="202"/>
      <c r="AG661" s="333"/>
      <c r="AH661" s="202"/>
      <c r="AI661" s="333"/>
      <c r="AJ661" s="202"/>
      <c r="AK661" s="333"/>
      <c r="AL661" s="151">
        <f t="shared" ref="AL661:AL724" si="241">AM661+AN661</f>
        <v>0</v>
      </c>
      <c r="AM661" s="199"/>
      <c r="AN661" s="199"/>
      <c r="AO661" s="167">
        <f t="shared" si="224"/>
        <v>0</v>
      </c>
      <c r="AP661" s="167">
        <f t="shared" si="225"/>
        <v>0</v>
      </c>
      <c r="AQ661" s="152" t="str">
        <f t="shared" si="221"/>
        <v/>
      </c>
      <c r="AR661" s="207">
        <f t="shared" si="222"/>
        <v>0</v>
      </c>
      <c r="AS661" s="167">
        <f t="shared" si="234"/>
        <v>0</v>
      </c>
      <c r="AT661" s="167">
        <f>IFERROR((AR661/SUM('4_Структура пл.соб.'!$F$4:$F$6))*100,0)</f>
        <v>0</v>
      </c>
      <c r="AU661" s="207">
        <f>IFERROR(AF661+(SUM($AC661:$AD661)/100*($AE$14/$AB$14*100))/'4_Структура пл.соб.'!$B$7*'4_Структура пл.соб.'!$B$4,0)</f>
        <v>0</v>
      </c>
      <c r="AV661" s="167">
        <f>IFERROR(AU661/'5_Розрахунок тарифів'!$H$7,0)</f>
        <v>0</v>
      </c>
      <c r="AW661" s="167">
        <f>IFERROR((AU661/SUM('4_Структура пл.соб.'!$F$4:$F$6))*100,0)</f>
        <v>0</v>
      </c>
      <c r="AX661" s="207">
        <f>IFERROR(AH661+(SUM($AC661:$AD661)/100*($AE$14/$AB$14*100))/'4_Структура пл.соб.'!$B$7*'4_Структура пл.соб.'!$B$5,0)</f>
        <v>0</v>
      </c>
      <c r="AY661" s="167">
        <f>IFERROR(AX661/'5_Розрахунок тарифів'!$L$7,0)</f>
        <v>0</v>
      </c>
      <c r="AZ661" s="167">
        <f>IFERROR((AX661/SUM('4_Структура пл.соб.'!$F$4:$F$6))*100,0)</f>
        <v>0</v>
      </c>
      <c r="BA661" s="207">
        <f>IFERROR(AJ661+(SUM($AC661:$AD661)/100*($AE$14/$AB$14*100))/'4_Структура пл.соб.'!$B$7*'4_Структура пл.соб.'!$B$6,0)</f>
        <v>0</v>
      </c>
      <c r="BB661" s="167">
        <f>IFERROR(BA661/'5_Розрахунок тарифів'!$P$7,0)</f>
        <v>0</v>
      </c>
      <c r="BC661" s="167">
        <f>IFERROR((BA661/SUM('4_Структура пл.соб.'!$F$4:$F$6))*100,0)</f>
        <v>0</v>
      </c>
      <c r="BD661" s="167">
        <f t="shared" si="235"/>
        <v>0</v>
      </c>
      <c r="BE661" s="167">
        <f t="shared" si="236"/>
        <v>0</v>
      </c>
      <c r="BF661" s="203"/>
      <c r="BG661" s="203"/>
    </row>
    <row r="662" spans="1:59" s="118" customFormat="1" x14ac:dyDescent="0.25">
      <c r="A662" s="128" t="str">
        <f>IF(ISBLANK(B662),"",COUNTA($B$11:B662))</f>
        <v/>
      </c>
      <c r="B662" s="200"/>
      <c r="C662" s="150">
        <f t="shared" si="226"/>
        <v>0</v>
      </c>
      <c r="D662" s="151">
        <f t="shared" si="227"/>
        <v>0</v>
      </c>
      <c r="E662" s="199"/>
      <c r="F662" s="199"/>
      <c r="G662" s="151">
        <f t="shared" si="228"/>
        <v>0</v>
      </c>
      <c r="H662" s="199"/>
      <c r="I662" s="199"/>
      <c r="J662" s="199"/>
      <c r="K662" s="151">
        <f t="shared" si="237"/>
        <v>0</v>
      </c>
      <c r="L662" s="199"/>
      <c r="M662" s="199"/>
      <c r="N662" s="152" t="str">
        <f t="shared" si="229"/>
        <v/>
      </c>
      <c r="O662" s="150">
        <f t="shared" si="230"/>
        <v>0</v>
      </c>
      <c r="P662" s="151">
        <f t="shared" si="231"/>
        <v>0</v>
      </c>
      <c r="Q662" s="199"/>
      <c r="R662" s="199"/>
      <c r="S662" s="151">
        <f t="shared" si="232"/>
        <v>0</v>
      </c>
      <c r="T662" s="199"/>
      <c r="U662" s="199"/>
      <c r="V662" s="199"/>
      <c r="W662" s="151">
        <f t="shared" si="223"/>
        <v>0</v>
      </c>
      <c r="X662" s="199"/>
      <c r="Y662" s="199"/>
      <c r="Z662" s="152" t="str">
        <f t="shared" si="233"/>
        <v/>
      </c>
      <c r="AA662" s="150">
        <f t="shared" si="238"/>
        <v>0</v>
      </c>
      <c r="AB662" s="151">
        <f t="shared" si="239"/>
        <v>0</v>
      </c>
      <c r="AC662" s="199"/>
      <c r="AD662" s="199"/>
      <c r="AE662" s="151">
        <f t="shared" si="240"/>
        <v>0</v>
      </c>
      <c r="AF662" s="202"/>
      <c r="AG662" s="333"/>
      <c r="AH662" s="202"/>
      <c r="AI662" s="333"/>
      <c r="AJ662" s="202"/>
      <c r="AK662" s="333"/>
      <c r="AL662" s="151">
        <f t="shared" si="241"/>
        <v>0</v>
      </c>
      <c r="AM662" s="199"/>
      <c r="AN662" s="199"/>
      <c r="AO662" s="167">
        <f t="shared" si="224"/>
        <v>0</v>
      </c>
      <c r="AP662" s="167">
        <f t="shared" si="225"/>
        <v>0</v>
      </c>
      <c r="AQ662" s="152" t="str">
        <f t="shared" si="221"/>
        <v/>
      </c>
      <c r="AR662" s="207">
        <f t="shared" si="222"/>
        <v>0</v>
      </c>
      <c r="AS662" s="167">
        <f t="shared" si="234"/>
        <v>0</v>
      </c>
      <c r="AT662" s="167">
        <f>IFERROR((AR662/SUM('4_Структура пл.соб.'!$F$4:$F$6))*100,0)</f>
        <v>0</v>
      </c>
      <c r="AU662" s="207">
        <f>IFERROR(AF662+(SUM($AC662:$AD662)/100*($AE$14/$AB$14*100))/'4_Структура пл.соб.'!$B$7*'4_Структура пл.соб.'!$B$4,0)</f>
        <v>0</v>
      </c>
      <c r="AV662" s="167">
        <f>IFERROR(AU662/'5_Розрахунок тарифів'!$H$7,0)</f>
        <v>0</v>
      </c>
      <c r="AW662" s="167">
        <f>IFERROR((AU662/SUM('4_Структура пл.соб.'!$F$4:$F$6))*100,0)</f>
        <v>0</v>
      </c>
      <c r="AX662" s="207">
        <f>IFERROR(AH662+(SUM($AC662:$AD662)/100*($AE$14/$AB$14*100))/'4_Структура пл.соб.'!$B$7*'4_Структура пл.соб.'!$B$5,0)</f>
        <v>0</v>
      </c>
      <c r="AY662" s="167">
        <f>IFERROR(AX662/'5_Розрахунок тарифів'!$L$7,0)</f>
        <v>0</v>
      </c>
      <c r="AZ662" s="167">
        <f>IFERROR((AX662/SUM('4_Структура пл.соб.'!$F$4:$F$6))*100,0)</f>
        <v>0</v>
      </c>
      <c r="BA662" s="207">
        <f>IFERROR(AJ662+(SUM($AC662:$AD662)/100*($AE$14/$AB$14*100))/'4_Структура пл.соб.'!$B$7*'4_Структура пл.соб.'!$B$6,0)</f>
        <v>0</v>
      </c>
      <c r="BB662" s="167">
        <f>IFERROR(BA662/'5_Розрахунок тарифів'!$P$7,0)</f>
        <v>0</v>
      </c>
      <c r="BC662" s="167">
        <f>IFERROR((BA662/SUM('4_Структура пл.соб.'!$F$4:$F$6))*100,0)</f>
        <v>0</v>
      </c>
      <c r="BD662" s="167">
        <f t="shared" si="235"/>
        <v>0</v>
      </c>
      <c r="BE662" s="167">
        <f t="shared" si="236"/>
        <v>0</v>
      </c>
      <c r="BF662" s="203"/>
      <c r="BG662" s="203"/>
    </row>
    <row r="663" spans="1:59" s="118" customFormat="1" x14ac:dyDescent="0.25">
      <c r="A663" s="128" t="str">
        <f>IF(ISBLANK(B663),"",COUNTA($B$11:B663))</f>
        <v/>
      </c>
      <c r="B663" s="200"/>
      <c r="C663" s="150">
        <f t="shared" si="226"/>
        <v>0</v>
      </c>
      <c r="D663" s="151">
        <f t="shared" si="227"/>
        <v>0</v>
      </c>
      <c r="E663" s="199"/>
      <c r="F663" s="199"/>
      <c r="G663" s="151">
        <f t="shared" si="228"/>
        <v>0</v>
      </c>
      <c r="H663" s="199"/>
      <c r="I663" s="199"/>
      <c r="J663" s="199"/>
      <c r="K663" s="151">
        <f t="shared" si="237"/>
        <v>0</v>
      </c>
      <c r="L663" s="199"/>
      <c r="M663" s="199"/>
      <c r="N663" s="152" t="str">
        <f t="shared" si="229"/>
        <v/>
      </c>
      <c r="O663" s="150">
        <f t="shared" si="230"/>
        <v>0</v>
      </c>
      <c r="P663" s="151">
        <f t="shared" si="231"/>
        <v>0</v>
      </c>
      <c r="Q663" s="199"/>
      <c r="R663" s="199"/>
      <c r="S663" s="151">
        <f t="shared" si="232"/>
        <v>0</v>
      </c>
      <c r="T663" s="199"/>
      <c r="U663" s="199"/>
      <c r="V663" s="199"/>
      <c r="W663" s="151">
        <f t="shared" si="223"/>
        <v>0</v>
      </c>
      <c r="X663" s="199"/>
      <c r="Y663" s="199"/>
      <c r="Z663" s="152" t="str">
        <f t="shared" si="233"/>
        <v/>
      </c>
      <c r="AA663" s="150">
        <f t="shared" si="238"/>
        <v>0</v>
      </c>
      <c r="AB663" s="151">
        <f t="shared" si="239"/>
        <v>0</v>
      </c>
      <c r="AC663" s="199"/>
      <c r="AD663" s="199"/>
      <c r="AE663" s="151">
        <f t="shared" si="240"/>
        <v>0</v>
      </c>
      <c r="AF663" s="202"/>
      <c r="AG663" s="333"/>
      <c r="AH663" s="202"/>
      <c r="AI663" s="333"/>
      <c r="AJ663" s="202"/>
      <c r="AK663" s="333"/>
      <c r="AL663" s="151">
        <f t="shared" si="241"/>
        <v>0</v>
      </c>
      <c r="AM663" s="199"/>
      <c r="AN663" s="199"/>
      <c r="AO663" s="167">
        <f t="shared" si="224"/>
        <v>0</v>
      </c>
      <c r="AP663" s="167">
        <f t="shared" si="225"/>
        <v>0</v>
      </c>
      <c r="AQ663" s="152" t="str">
        <f t="shared" si="221"/>
        <v/>
      </c>
      <c r="AR663" s="207">
        <f t="shared" si="222"/>
        <v>0</v>
      </c>
      <c r="AS663" s="167">
        <f t="shared" si="234"/>
        <v>0</v>
      </c>
      <c r="AT663" s="167">
        <f>IFERROR((AR663/SUM('4_Структура пл.соб.'!$F$4:$F$6))*100,0)</f>
        <v>0</v>
      </c>
      <c r="AU663" s="207">
        <f>IFERROR(AF663+(SUM($AC663:$AD663)/100*($AE$14/$AB$14*100))/'4_Структура пл.соб.'!$B$7*'4_Структура пл.соб.'!$B$4,0)</f>
        <v>0</v>
      </c>
      <c r="AV663" s="167">
        <f>IFERROR(AU663/'5_Розрахунок тарифів'!$H$7,0)</f>
        <v>0</v>
      </c>
      <c r="AW663" s="167">
        <f>IFERROR((AU663/SUM('4_Структура пл.соб.'!$F$4:$F$6))*100,0)</f>
        <v>0</v>
      </c>
      <c r="AX663" s="207">
        <f>IFERROR(AH663+(SUM($AC663:$AD663)/100*($AE$14/$AB$14*100))/'4_Структура пл.соб.'!$B$7*'4_Структура пл.соб.'!$B$5,0)</f>
        <v>0</v>
      </c>
      <c r="AY663" s="167">
        <f>IFERROR(AX663/'5_Розрахунок тарифів'!$L$7,0)</f>
        <v>0</v>
      </c>
      <c r="AZ663" s="167">
        <f>IFERROR((AX663/SUM('4_Структура пл.соб.'!$F$4:$F$6))*100,0)</f>
        <v>0</v>
      </c>
      <c r="BA663" s="207">
        <f>IFERROR(AJ663+(SUM($AC663:$AD663)/100*($AE$14/$AB$14*100))/'4_Структура пл.соб.'!$B$7*'4_Структура пл.соб.'!$B$6,0)</f>
        <v>0</v>
      </c>
      <c r="BB663" s="167">
        <f>IFERROR(BA663/'5_Розрахунок тарифів'!$P$7,0)</f>
        <v>0</v>
      </c>
      <c r="BC663" s="167">
        <f>IFERROR((BA663/SUM('4_Структура пл.соб.'!$F$4:$F$6))*100,0)</f>
        <v>0</v>
      </c>
      <c r="BD663" s="167">
        <f t="shared" si="235"/>
        <v>0</v>
      </c>
      <c r="BE663" s="167">
        <f t="shared" si="236"/>
        <v>0</v>
      </c>
      <c r="BF663" s="203"/>
      <c r="BG663" s="203"/>
    </row>
    <row r="664" spans="1:59" s="118" customFormat="1" x14ac:dyDescent="0.25">
      <c r="A664" s="128" t="str">
        <f>IF(ISBLANK(B664),"",COUNTA($B$11:B664))</f>
        <v/>
      </c>
      <c r="B664" s="200"/>
      <c r="C664" s="150">
        <f t="shared" si="226"/>
        <v>0</v>
      </c>
      <c r="D664" s="151">
        <f t="shared" si="227"/>
        <v>0</v>
      </c>
      <c r="E664" s="199"/>
      <c r="F664" s="199"/>
      <c r="G664" s="151">
        <f t="shared" si="228"/>
        <v>0</v>
      </c>
      <c r="H664" s="199"/>
      <c r="I664" s="199"/>
      <c r="J664" s="199"/>
      <c r="K664" s="151">
        <f t="shared" si="237"/>
        <v>0</v>
      </c>
      <c r="L664" s="199"/>
      <c r="M664" s="199"/>
      <c r="N664" s="152" t="str">
        <f t="shared" si="229"/>
        <v/>
      </c>
      <c r="O664" s="150">
        <f t="shared" si="230"/>
        <v>0</v>
      </c>
      <c r="P664" s="151">
        <f t="shared" si="231"/>
        <v>0</v>
      </c>
      <c r="Q664" s="199"/>
      <c r="R664" s="199"/>
      <c r="S664" s="151">
        <f t="shared" si="232"/>
        <v>0</v>
      </c>
      <c r="T664" s="199"/>
      <c r="U664" s="199"/>
      <c r="V664" s="199"/>
      <c r="W664" s="151">
        <f t="shared" si="223"/>
        <v>0</v>
      </c>
      <c r="X664" s="199"/>
      <c r="Y664" s="199"/>
      <c r="Z664" s="152" t="str">
        <f t="shared" si="233"/>
        <v/>
      </c>
      <c r="AA664" s="150">
        <f t="shared" si="238"/>
        <v>0</v>
      </c>
      <c r="AB664" s="151">
        <f t="shared" si="239"/>
        <v>0</v>
      </c>
      <c r="AC664" s="199"/>
      <c r="AD664" s="199"/>
      <c r="AE664" s="151">
        <f t="shared" si="240"/>
        <v>0</v>
      </c>
      <c r="AF664" s="202"/>
      <c r="AG664" s="333"/>
      <c r="AH664" s="202"/>
      <c r="AI664" s="333"/>
      <c r="AJ664" s="202"/>
      <c r="AK664" s="333"/>
      <c r="AL664" s="151">
        <f t="shared" si="241"/>
        <v>0</v>
      </c>
      <c r="AM664" s="199"/>
      <c r="AN664" s="199"/>
      <c r="AO664" s="167">
        <f t="shared" si="224"/>
        <v>0</v>
      </c>
      <c r="AP664" s="167">
        <f t="shared" si="225"/>
        <v>0</v>
      </c>
      <c r="AQ664" s="152" t="str">
        <f t="shared" si="221"/>
        <v/>
      </c>
      <c r="AR664" s="207">
        <f t="shared" si="222"/>
        <v>0</v>
      </c>
      <c r="AS664" s="167">
        <f t="shared" si="234"/>
        <v>0</v>
      </c>
      <c r="AT664" s="167">
        <f>IFERROR((AR664/SUM('4_Структура пл.соб.'!$F$4:$F$6))*100,0)</f>
        <v>0</v>
      </c>
      <c r="AU664" s="207">
        <f>IFERROR(AF664+(SUM($AC664:$AD664)/100*($AE$14/$AB$14*100))/'4_Структура пл.соб.'!$B$7*'4_Структура пл.соб.'!$B$4,0)</f>
        <v>0</v>
      </c>
      <c r="AV664" s="167">
        <f>IFERROR(AU664/'5_Розрахунок тарифів'!$H$7,0)</f>
        <v>0</v>
      </c>
      <c r="AW664" s="167">
        <f>IFERROR((AU664/SUM('4_Структура пл.соб.'!$F$4:$F$6))*100,0)</f>
        <v>0</v>
      </c>
      <c r="AX664" s="207">
        <f>IFERROR(AH664+(SUM($AC664:$AD664)/100*($AE$14/$AB$14*100))/'4_Структура пл.соб.'!$B$7*'4_Структура пл.соб.'!$B$5,0)</f>
        <v>0</v>
      </c>
      <c r="AY664" s="167">
        <f>IFERROR(AX664/'5_Розрахунок тарифів'!$L$7,0)</f>
        <v>0</v>
      </c>
      <c r="AZ664" s="167">
        <f>IFERROR((AX664/SUM('4_Структура пл.соб.'!$F$4:$F$6))*100,0)</f>
        <v>0</v>
      </c>
      <c r="BA664" s="207">
        <f>IFERROR(AJ664+(SUM($AC664:$AD664)/100*($AE$14/$AB$14*100))/'4_Структура пл.соб.'!$B$7*'4_Структура пл.соб.'!$B$6,0)</f>
        <v>0</v>
      </c>
      <c r="BB664" s="167">
        <f>IFERROR(BA664/'5_Розрахунок тарифів'!$P$7,0)</f>
        <v>0</v>
      </c>
      <c r="BC664" s="167">
        <f>IFERROR((BA664/SUM('4_Структура пл.соб.'!$F$4:$F$6))*100,0)</f>
        <v>0</v>
      </c>
      <c r="BD664" s="167">
        <f t="shared" si="235"/>
        <v>0</v>
      </c>
      <c r="BE664" s="167">
        <f t="shared" si="236"/>
        <v>0</v>
      </c>
      <c r="BF664" s="203"/>
      <c r="BG664" s="203"/>
    </row>
    <row r="665" spans="1:59" s="118" customFormat="1" x14ac:dyDescent="0.25">
      <c r="A665" s="128" t="str">
        <f>IF(ISBLANK(B665),"",COUNTA($B$11:B665))</f>
        <v/>
      </c>
      <c r="B665" s="200"/>
      <c r="C665" s="150">
        <f t="shared" si="226"/>
        <v>0</v>
      </c>
      <c r="D665" s="151">
        <f t="shared" si="227"/>
        <v>0</v>
      </c>
      <c r="E665" s="199"/>
      <c r="F665" s="199"/>
      <c r="G665" s="151">
        <f t="shared" si="228"/>
        <v>0</v>
      </c>
      <c r="H665" s="199"/>
      <c r="I665" s="199"/>
      <c r="J665" s="199"/>
      <c r="K665" s="151">
        <f t="shared" si="237"/>
        <v>0</v>
      </c>
      <c r="L665" s="199"/>
      <c r="M665" s="199"/>
      <c r="N665" s="152" t="str">
        <f t="shared" si="229"/>
        <v/>
      </c>
      <c r="O665" s="150">
        <f t="shared" si="230"/>
        <v>0</v>
      </c>
      <c r="P665" s="151">
        <f t="shared" si="231"/>
        <v>0</v>
      </c>
      <c r="Q665" s="199"/>
      <c r="R665" s="199"/>
      <c r="S665" s="151">
        <f t="shared" si="232"/>
        <v>0</v>
      </c>
      <c r="T665" s="199"/>
      <c r="U665" s="199"/>
      <c r="V665" s="199"/>
      <c r="W665" s="151">
        <f t="shared" si="223"/>
        <v>0</v>
      </c>
      <c r="X665" s="199"/>
      <c r="Y665" s="199"/>
      <c r="Z665" s="152" t="str">
        <f t="shared" si="233"/>
        <v/>
      </c>
      <c r="AA665" s="150">
        <f t="shared" si="238"/>
        <v>0</v>
      </c>
      <c r="AB665" s="151">
        <f t="shared" si="239"/>
        <v>0</v>
      </c>
      <c r="AC665" s="199"/>
      <c r="AD665" s="199"/>
      <c r="AE665" s="151">
        <f t="shared" si="240"/>
        <v>0</v>
      </c>
      <c r="AF665" s="202"/>
      <c r="AG665" s="333"/>
      <c r="AH665" s="202"/>
      <c r="AI665" s="333"/>
      <c r="AJ665" s="202"/>
      <c r="AK665" s="333"/>
      <c r="AL665" s="151">
        <f t="shared" si="241"/>
        <v>0</v>
      </c>
      <c r="AM665" s="199"/>
      <c r="AN665" s="199"/>
      <c r="AO665" s="167">
        <f t="shared" si="224"/>
        <v>0</v>
      </c>
      <c r="AP665" s="167">
        <f t="shared" si="225"/>
        <v>0</v>
      </c>
      <c r="AQ665" s="152" t="str">
        <f t="shared" si="221"/>
        <v/>
      </c>
      <c r="AR665" s="207">
        <f t="shared" si="222"/>
        <v>0</v>
      </c>
      <c r="AS665" s="167">
        <f t="shared" si="234"/>
        <v>0</v>
      </c>
      <c r="AT665" s="167">
        <f>IFERROR((AR665/SUM('4_Структура пл.соб.'!$F$4:$F$6))*100,0)</f>
        <v>0</v>
      </c>
      <c r="AU665" s="207">
        <f>IFERROR(AF665+(SUM($AC665:$AD665)/100*($AE$14/$AB$14*100))/'4_Структура пл.соб.'!$B$7*'4_Структура пл.соб.'!$B$4,0)</f>
        <v>0</v>
      </c>
      <c r="AV665" s="167">
        <f>IFERROR(AU665/'5_Розрахунок тарифів'!$H$7,0)</f>
        <v>0</v>
      </c>
      <c r="AW665" s="167">
        <f>IFERROR((AU665/SUM('4_Структура пл.соб.'!$F$4:$F$6))*100,0)</f>
        <v>0</v>
      </c>
      <c r="AX665" s="207">
        <f>IFERROR(AH665+(SUM($AC665:$AD665)/100*($AE$14/$AB$14*100))/'4_Структура пл.соб.'!$B$7*'4_Структура пл.соб.'!$B$5,0)</f>
        <v>0</v>
      </c>
      <c r="AY665" s="167">
        <f>IFERROR(AX665/'5_Розрахунок тарифів'!$L$7,0)</f>
        <v>0</v>
      </c>
      <c r="AZ665" s="167">
        <f>IFERROR((AX665/SUM('4_Структура пл.соб.'!$F$4:$F$6))*100,0)</f>
        <v>0</v>
      </c>
      <c r="BA665" s="207">
        <f>IFERROR(AJ665+(SUM($AC665:$AD665)/100*($AE$14/$AB$14*100))/'4_Структура пл.соб.'!$B$7*'4_Структура пл.соб.'!$B$6,0)</f>
        <v>0</v>
      </c>
      <c r="BB665" s="167">
        <f>IFERROR(BA665/'5_Розрахунок тарифів'!$P$7,0)</f>
        <v>0</v>
      </c>
      <c r="BC665" s="167">
        <f>IFERROR((BA665/SUM('4_Структура пл.соб.'!$F$4:$F$6))*100,0)</f>
        <v>0</v>
      </c>
      <c r="BD665" s="167">
        <f t="shared" si="235"/>
        <v>0</v>
      </c>
      <c r="BE665" s="167">
        <f t="shared" si="236"/>
        <v>0</v>
      </c>
      <c r="BF665" s="203"/>
      <c r="BG665" s="203"/>
    </row>
    <row r="666" spans="1:59" s="118" customFormat="1" x14ac:dyDescent="0.25">
      <c r="A666" s="128" t="str">
        <f>IF(ISBLANK(B666),"",COUNTA($B$11:B666))</f>
        <v/>
      </c>
      <c r="B666" s="200"/>
      <c r="C666" s="150">
        <f t="shared" si="226"/>
        <v>0</v>
      </c>
      <c r="D666" s="151">
        <f t="shared" si="227"/>
        <v>0</v>
      </c>
      <c r="E666" s="199"/>
      <c r="F666" s="199"/>
      <c r="G666" s="151">
        <f t="shared" si="228"/>
        <v>0</v>
      </c>
      <c r="H666" s="199"/>
      <c r="I666" s="199"/>
      <c r="J666" s="199"/>
      <c r="K666" s="151">
        <f t="shared" si="237"/>
        <v>0</v>
      </c>
      <c r="L666" s="199"/>
      <c r="M666" s="199"/>
      <c r="N666" s="152" t="str">
        <f t="shared" si="229"/>
        <v/>
      </c>
      <c r="O666" s="150">
        <f t="shared" si="230"/>
        <v>0</v>
      </c>
      <c r="P666" s="151">
        <f t="shared" si="231"/>
        <v>0</v>
      </c>
      <c r="Q666" s="199"/>
      <c r="R666" s="199"/>
      <c r="S666" s="151">
        <f t="shared" si="232"/>
        <v>0</v>
      </c>
      <c r="T666" s="199"/>
      <c r="U666" s="199"/>
      <c r="V666" s="199"/>
      <c r="W666" s="151">
        <f t="shared" si="223"/>
        <v>0</v>
      </c>
      <c r="X666" s="199"/>
      <c r="Y666" s="199"/>
      <c r="Z666" s="152" t="str">
        <f t="shared" si="233"/>
        <v/>
      </c>
      <c r="AA666" s="150">
        <f t="shared" si="238"/>
        <v>0</v>
      </c>
      <c r="AB666" s="151">
        <f t="shared" si="239"/>
        <v>0</v>
      </c>
      <c r="AC666" s="199"/>
      <c r="AD666" s="199"/>
      <c r="AE666" s="151">
        <f t="shared" si="240"/>
        <v>0</v>
      </c>
      <c r="AF666" s="202"/>
      <c r="AG666" s="333"/>
      <c r="AH666" s="202"/>
      <c r="AI666" s="333"/>
      <c r="AJ666" s="202"/>
      <c r="AK666" s="333"/>
      <c r="AL666" s="151">
        <f t="shared" si="241"/>
        <v>0</v>
      </c>
      <c r="AM666" s="199"/>
      <c r="AN666" s="199"/>
      <c r="AO666" s="167">
        <f t="shared" si="224"/>
        <v>0</v>
      </c>
      <c r="AP666" s="167">
        <f t="shared" si="225"/>
        <v>0</v>
      </c>
      <c r="AQ666" s="152" t="str">
        <f t="shared" si="221"/>
        <v/>
      </c>
      <c r="AR666" s="207">
        <f t="shared" si="222"/>
        <v>0</v>
      </c>
      <c r="AS666" s="167">
        <f t="shared" si="234"/>
        <v>0</v>
      </c>
      <c r="AT666" s="167">
        <f>IFERROR((AR666/SUM('4_Структура пл.соб.'!$F$4:$F$6))*100,0)</f>
        <v>0</v>
      </c>
      <c r="AU666" s="207">
        <f>IFERROR(AF666+(SUM($AC666:$AD666)/100*($AE$14/$AB$14*100))/'4_Структура пл.соб.'!$B$7*'4_Структура пл.соб.'!$B$4,0)</f>
        <v>0</v>
      </c>
      <c r="AV666" s="167">
        <f>IFERROR(AU666/'5_Розрахунок тарифів'!$H$7,0)</f>
        <v>0</v>
      </c>
      <c r="AW666" s="167">
        <f>IFERROR((AU666/SUM('4_Структура пл.соб.'!$F$4:$F$6))*100,0)</f>
        <v>0</v>
      </c>
      <c r="AX666" s="207">
        <f>IFERROR(AH666+(SUM($AC666:$AD666)/100*($AE$14/$AB$14*100))/'4_Структура пл.соб.'!$B$7*'4_Структура пл.соб.'!$B$5,0)</f>
        <v>0</v>
      </c>
      <c r="AY666" s="167">
        <f>IFERROR(AX666/'5_Розрахунок тарифів'!$L$7,0)</f>
        <v>0</v>
      </c>
      <c r="AZ666" s="167">
        <f>IFERROR((AX666/SUM('4_Структура пл.соб.'!$F$4:$F$6))*100,0)</f>
        <v>0</v>
      </c>
      <c r="BA666" s="207">
        <f>IFERROR(AJ666+(SUM($AC666:$AD666)/100*($AE$14/$AB$14*100))/'4_Структура пл.соб.'!$B$7*'4_Структура пл.соб.'!$B$6,0)</f>
        <v>0</v>
      </c>
      <c r="BB666" s="167">
        <f>IFERROR(BA666/'5_Розрахунок тарифів'!$P$7,0)</f>
        <v>0</v>
      </c>
      <c r="BC666" s="167">
        <f>IFERROR((BA666/SUM('4_Структура пл.соб.'!$F$4:$F$6))*100,0)</f>
        <v>0</v>
      </c>
      <c r="BD666" s="167">
        <f t="shared" si="235"/>
        <v>0</v>
      </c>
      <c r="BE666" s="167">
        <f t="shared" si="236"/>
        <v>0</v>
      </c>
      <c r="BF666" s="203"/>
      <c r="BG666" s="203"/>
    </row>
    <row r="667" spans="1:59" s="118" customFormat="1" x14ac:dyDescent="0.25">
      <c r="A667" s="128" t="str">
        <f>IF(ISBLANK(B667),"",COUNTA($B$11:B667))</f>
        <v/>
      </c>
      <c r="B667" s="200"/>
      <c r="C667" s="150">
        <f t="shared" si="226"/>
        <v>0</v>
      </c>
      <c r="D667" s="151">
        <f t="shared" si="227"/>
        <v>0</v>
      </c>
      <c r="E667" s="199"/>
      <c r="F667" s="199"/>
      <c r="G667" s="151">
        <f t="shared" si="228"/>
        <v>0</v>
      </c>
      <c r="H667" s="199"/>
      <c r="I667" s="199"/>
      <c r="J667" s="199"/>
      <c r="K667" s="151">
        <f t="shared" si="237"/>
        <v>0</v>
      </c>
      <c r="L667" s="199"/>
      <c r="M667" s="199"/>
      <c r="N667" s="152" t="str">
        <f t="shared" si="229"/>
        <v/>
      </c>
      <c r="O667" s="150">
        <f t="shared" si="230"/>
        <v>0</v>
      </c>
      <c r="P667" s="151">
        <f t="shared" si="231"/>
        <v>0</v>
      </c>
      <c r="Q667" s="199"/>
      <c r="R667" s="199"/>
      <c r="S667" s="151">
        <f t="shared" si="232"/>
        <v>0</v>
      </c>
      <c r="T667" s="199"/>
      <c r="U667" s="199"/>
      <c r="V667" s="199"/>
      <c r="W667" s="151">
        <f t="shared" si="223"/>
        <v>0</v>
      </c>
      <c r="X667" s="199"/>
      <c r="Y667" s="199"/>
      <c r="Z667" s="152" t="str">
        <f t="shared" si="233"/>
        <v/>
      </c>
      <c r="AA667" s="150">
        <f t="shared" si="238"/>
        <v>0</v>
      </c>
      <c r="AB667" s="151">
        <f t="shared" si="239"/>
        <v>0</v>
      </c>
      <c r="AC667" s="199"/>
      <c r="AD667" s="199"/>
      <c r="AE667" s="151">
        <f t="shared" si="240"/>
        <v>0</v>
      </c>
      <c r="AF667" s="202"/>
      <c r="AG667" s="333"/>
      <c r="AH667" s="202"/>
      <c r="AI667" s="333"/>
      <c r="AJ667" s="202"/>
      <c r="AK667" s="333"/>
      <c r="AL667" s="151">
        <f t="shared" si="241"/>
        <v>0</v>
      </c>
      <c r="AM667" s="199"/>
      <c r="AN667" s="199"/>
      <c r="AO667" s="167">
        <f t="shared" si="224"/>
        <v>0</v>
      </c>
      <c r="AP667" s="167">
        <f t="shared" si="225"/>
        <v>0</v>
      </c>
      <c r="AQ667" s="152" t="str">
        <f t="shared" si="221"/>
        <v/>
      </c>
      <c r="AR667" s="207">
        <f t="shared" si="222"/>
        <v>0</v>
      </c>
      <c r="AS667" s="167">
        <f t="shared" si="234"/>
        <v>0</v>
      </c>
      <c r="AT667" s="167">
        <f>IFERROR((AR667/SUM('4_Структура пл.соб.'!$F$4:$F$6))*100,0)</f>
        <v>0</v>
      </c>
      <c r="AU667" s="207">
        <f>IFERROR(AF667+(SUM($AC667:$AD667)/100*($AE$14/$AB$14*100))/'4_Структура пл.соб.'!$B$7*'4_Структура пл.соб.'!$B$4,0)</f>
        <v>0</v>
      </c>
      <c r="AV667" s="167">
        <f>IFERROR(AU667/'5_Розрахунок тарифів'!$H$7,0)</f>
        <v>0</v>
      </c>
      <c r="AW667" s="167">
        <f>IFERROR((AU667/SUM('4_Структура пл.соб.'!$F$4:$F$6))*100,0)</f>
        <v>0</v>
      </c>
      <c r="AX667" s="207">
        <f>IFERROR(AH667+(SUM($AC667:$AD667)/100*($AE$14/$AB$14*100))/'4_Структура пл.соб.'!$B$7*'4_Структура пл.соб.'!$B$5,0)</f>
        <v>0</v>
      </c>
      <c r="AY667" s="167">
        <f>IFERROR(AX667/'5_Розрахунок тарифів'!$L$7,0)</f>
        <v>0</v>
      </c>
      <c r="AZ667" s="167">
        <f>IFERROR((AX667/SUM('4_Структура пл.соб.'!$F$4:$F$6))*100,0)</f>
        <v>0</v>
      </c>
      <c r="BA667" s="207">
        <f>IFERROR(AJ667+(SUM($AC667:$AD667)/100*($AE$14/$AB$14*100))/'4_Структура пл.соб.'!$B$7*'4_Структура пл.соб.'!$B$6,0)</f>
        <v>0</v>
      </c>
      <c r="BB667" s="167">
        <f>IFERROR(BA667/'5_Розрахунок тарифів'!$P$7,0)</f>
        <v>0</v>
      </c>
      <c r="BC667" s="167">
        <f>IFERROR((BA667/SUM('4_Структура пл.соб.'!$F$4:$F$6))*100,0)</f>
        <v>0</v>
      </c>
      <c r="BD667" s="167">
        <f t="shared" si="235"/>
        <v>0</v>
      </c>
      <c r="BE667" s="167">
        <f t="shared" si="236"/>
        <v>0</v>
      </c>
      <c r="BF667" s="203"/>
      <c r="BG667" s="203"/>
    </row>
    <row r="668" spans="1:59" s="118" customFormat="1" x14ac:dyDescent="0.25">
      <c r="A668" s="128" t="str">
        <f>IF(ISBLANK(B668),"",COUNTA($B$11:B668))</f>
        <v/>
      </c>
      <c r="B668" s="200"/>
      <c r="C668" s="150">
        <f t="shared" si="226"/>
        <v>0</v>
      </c>
      <c r="D668" s="151">
        <f t="shared" si="227"/>
        <v>0</v>
      </c>
      <c r="E668" s="199"/>
      <c r="F668" s="199"/>
      <c r="G668" s="151">
        <f t="shared" si="228"/>
        <v>0</v>
      </c>
      <c r="H668" s="199"/>
      <c r="I668" s="199"/>
      <c r="J668" s="199"/>
      <c r="K668" s="151">
        <f t="shared" si="237"/>
        <v>0</v>
      </c>
      <c r="L668" s="199"/>
      <c r="M668" s="199"/>
      <c r="N668" s="152" t="str">
        <f t="shared" si="229"/>
        <v/>
      </c>
      <c r="O668" s="150">
        <f t="shared" si="230"/>
        <v>0</v>
      </c>
      <c r="P668" s="151">
        <f t="shared" si="231"/>
        <v>0</v>
      </c>
      <c r="Q668" s="199"/>
      <c r="R668" s="199"/>
      <c r="S668" s="151">
        <f t="shared" si="232"/>
        <v>0</v>
      </c>
      <c r="T668" s="199"/>
      <c r="U668" s="199"/>
      <c r="V668" s="199"/>
      <c r="W668" s="151">
        <f t="shared" si="223"/>
        <v>0</v>
      </c>
      <c r="X668" s="199"/>
      <c r="Y668" s="199"/>
      <c r="Z668" s="152" t="str">
        <f t="shared" si="233"/>
        <v/>
      </c>
      <c r="AA668" s="150">
        <f t="shared" si="238"/>
        <v>0</v>
      </c>
      <c r="AB668" s="151">
        <f t="shared" si="239"/>
        <v>0</v>
      </c>
      <c r="AC668" s="199"/>
      <c r="AD668" s="199"/>
      <c r="AE668" s="151">
        <f t="shared" si="240"/>
        <v>0</v>
      </c>
      <c r="AF668" s="202"/>
      <c r="AG668" s="333"/>
      <c r="AH668" s="202"/>
      <c r="AI668" s="333"/>
      <c r="AJ668" s="202"/>
      <c r="AK668" s="333"/>
      <c r="AL668" s="151">
        <f t="shared" si="241"/>
        <v>0</v>
      </c>
      <c r="AM668" s="199"/>
      <c r="AN668" s="199"/>
      <c r="AO668" s="167">
        <f t="shared" si="224"/>
        <v>0</v>
      </c>
      <c r="AP668" s="167">
        <f t="shared" si="225"/>
        <v>0</v>
      </c>
      <c r="AQ668" s="152" t="str">
        <f t="shared" si="221"/>
        <v/>
      </c>
      <c r="AR668" s="207">
        <f t="shared" si="222"/>
        <v>0</v>
      </c>
      <c r="AS668" s="167">
        <f t="shared" si="234"/>
        <v>0</v>
      </c>
      <c r="AT668" s="167">
        <f>IFERROR((AR668/SUM('4_Структура пл.соб.'!$F$4:$F$6))*100,0)</f>
        <v>0</v>
      </c>
      <c r="AU668" s="207">
        <f>IFERROR(AF668+(SUM($AC668:$AD668)/100*($AE$14/$AB$14*100))/'4_Структура пл.соб.'!$B$7*'4_Структура пл.соб.'!$B$4,0)</f>
        <v>0</v>
      </c>
      <c r="AV668" s="167">
        <f>IFERROR(AU668/'5_Розрахунок тарифів'!$H$7,0)</f>
        <v>0</v>
      </c>
      <c r="AW668" s="167">
        <f>IFERROR((AU668/SUM('4_Структура пл.соб.'!$F$4:$F$6))*100,0)</f>
        <v>0</v>
      </c>
      <c r="AX668" s="207">
        <f>IFERROR(AH668+(SUM($AC668:$AD668)/100*($AE$14/$AB$14*100))/'4_Структура пл.соб.'!$B$7*'4_Структура пл.соб.'!$B$5,0)</f>
        <v>0</v>
      </c>
      <c r="AY668" s="167">
        <f>IFERROR(AX668/'5_Розрахунок тарифів'!$L$7,0)</f>
        <v>0</v>
      </c>
      <c r="AZ668" s="167">
        <f>IFERROR((AX668/SUM('4_Структура пл.соб.'!$F$4:$F$6))*100,0)</f>
        <v>0</v>
      </c>
      <c r="BA668" s="207">
        <f>IFERROR(AJ668+(SUM($AC668:$AD668)/100*($AE$14/$AB$14*100))/'4_Структура пл.соб.'!$B$7*'4_Структура пл.соб.'!$B$6,0)</f>
        <v>0</v>
      </c>
      <c r="BB668" s="167">
        <f>IFERROR(BA668/'5_Розрахунок тарифів'!$P$7,0)</f>
        <v>0</v>
      </c>
      <c r="BC668" s="167">
        <f>IFERROR((BA668/SUM('4_Структура пл.соб.'!$F$4:$F$6))*100,0)</f>
        <v>0</v>
      </c>
      <c r="BD668" s="167">
        <f t="shared" si="235"/>
        <v>0</v>
      </c>
      <c r="BE668" s="167">
        <f t="shared" si="236"/>
        <v>0</v>
      </c>
      <c r="BF668" s="203"/>
      <c r="BG668" s="203"/>
    </row>
    <row r="669" spans="1:59" s="118" customFormat="1" x14ac:dyDescent="0.25">
      <c r="A669" s="128" t="str">
        <f>IF(ISBLANK(B669),"",COUNTA($B$11:B669))</f>
        <v/>
      </c>
      <c r="B669" s="200"/>
      <c r="C669" s="150">
        <f t="shared" si="226"/>
        <v>0</v>
      </c>
      <c r="D669" s="151">
        <f t="shared" si="227"/>
        <v>0</v>
      </c>
      <c r="E669" s="199"/>
      <c r="F669" s="199"/>
      <c r="G669" s="151">
        <f t="shared" si="228"/>
        <v>0</v>
      </c>
      <c r="H669" s="199"/>
      <c r="I669" s="199"/>
      <c r="J669" s="199"/>
      <c r="K669" s="151">
        <f t="shared" si="237"/>
        <v>0</v>
      </c>
      <c r="L669" s="199"/>
      <c r="M669" s="199"/>
      <c r="N669" s="152" t="str">
        <f t="shared" si="229"/>
        <v/>
      </c>
      <c r="O669" s="150">
        <f t="shared" si="230"/>
        <v>0</v>
      </c>
      <c r="P669" s="151">
        <f t="shared" si="231"/>
        <v>0</v>
      </c>
      <c r="Q669" s="199"/>
      <c r="R669" s="199"/>
      <c r="S669" s="151">
        <f t="shared" si="232"/>
        <v>0</v>
      </c>
      <c r="T669" s="199"/>
      <c r="U669" s="199"/>
      <c r="V669" s="199"/>
      <c r="W669" s="151">
        <f t="shared" si="223"/>
        <v>0</v>
      </c>
      <c r="X669" s="199"/>
      <c r="Y669" s="199"/>
      <c r="Z669" s="152" t="str">
        <f t="shared" si="233"/>
        <v/>
      </c>
      <c r="AA669" s="150">
        <f t="shared" si="238"/>
        <v>0</v>
      </c>
      <c r="AB669" s="151">
        <f t="shared" si="239"/>
        <v>0</v>
      </c>
      <c r="AC669" s="199"/>
      <c r="AD669" s="199"/>
      <c r="AE669" s="151">
        <f t="shared" si="240"/>
        <v>0</v>
      </c>
      <c r="AF669" s="202"/>
      <c r="AG669" s="333"/>
      <c r="AH669" s="202"/>
      <c r="AI669" s="333"/>
      <c r="AJ669" s="202"/>
      <c r="AK669" s="333"/>
      <c r="AL669" s="151">
        <f t="shared" si="241"/>
        <v>0</v>
      </c>
      <c r="AM669" s="199"/>
      <c r="AN669" s="199"/>
      <c r="AO669" s="167">
        <f t="shared" si="224"/>
        <v>0</v>
      </c>
      <c r="AP669" s="167">
        <f t="shared" si="225"/>
        <v>0</v>
      </c>
      <c r="AQ669" s="152" t="str">
        <f t="shared" si="221"/>
        <v/>
      </c>
      <c r="AR669" s="207">
        <f t="shared" si="222"/>
        <v>0</v>
      </c>
      <c r="AS669" s="167">
        <f t="shared" si="234"/>
        <v>0</v>
      </c>
      <c r="AT669" s="167">
        <f>IFERROR((AR669/SUM('4_Структура пл.соб.'!$F$4:$F$6))*100,0)</f>
        <v>0</v>
      </c>
      <c r="AU669" s="207">
        <f>IFERROR(AF669+(SUM($AC669:$AD669)/100*($AE$14/$AB$14*100))/'4_Структура пл.соб.'!$B$7*'4_Структура пл.соб.'!$B$4,0)</f>
        <v>0</v>
      </c>
      <c r="AV669" s="167">
        <f>IFERROR(AU669/'5_Розрахунок тарифів'!$H$7,0)</f>
        <v>0</v>
      </c>
      <c r="AW669" s="167">
        <f>IFERROR((AU669/SUM('4_Структура пл.соб.'!$F$4:$F$6))*100,0)</f>
        <v>0</v>
      </c>
      <c r="AX669" s="207">
        <f>IFERROR(AH669+(SUM($AC669:$AD669)/100*($AE$14/$AB$14*100))/'4_Структура пл.соб.'!$B$7*'4_Структура пл.соб.'!$B$5,0)</f>
        <v>0</v>
      </c>
      <c r="AY669" s="167">
        <f>IFERROR(AX669/'5_Розрахунок тарифів'!$L$7,0)</f>
        <v>0</v>
      </c>
      <c r="AZ669" s="167">
        <f>IFERROR((AX669/SUM('4_Структура пл.соб.'!$F$4:$F$6))*100,0)</f>
        <v>0</v>
      </c>
      <c r="BA669" s="207">
        <f>IFERROR(AJ669+(SUM($AC669:$AD669)/100*($AE$14/$AB$14*100))/'4_Структура пл.соб.'!$B$7*'4_Структура пл.соб.'!$B$6,0)</f>
        <v>0</v>
      </c>
      <c r="BB669" s="167">
        <f>IFERROR(BA669/'5_Розрахунок тарифів'!$P$7,0)</f>
        <v>0</v>
      </c>
      <c r="BC669" s="167">
        <f>IFERROR((BA669/SUM('4_Структура пл.соб.'!$F$4:$F$6))*100,0)</f>
        <v>0</v>
      </c>
      <c r="BD669" s="167">
        <f t="shared" si="235"/>
        <v>0</v>
      </c>
      <c r="BE669" s="167">
        <f t="shared" si="236"/>
        <v>0</v>
      </c>
      <c r="BF669" s="203"/>
      <c r="BG669" s="203"/>
    </row>
    <row r="670" spans="1:59" s="118" customFormat="1" x14ac:dyDescent="0.25">
      <c r="A670" s="128" t="str">
        <f>IF(ISBLANK(B670),"",COUNTA($B$11:B670))</f>
        <v/>
      </c>
      <c r="B670" s="200"/>
      <c r="C670" s="150">
        <f t="shared" si="226"/>
        <v>0</v>
      </c>
      <c r="D670" s="151">
        <f t="shared" si="227"/>
        <v>0</v>
      </c>
      <c r="E670" s="199"/>
      <c r="F670" s="199"/>
      <c r="G670" s="151">
        <f t="shared" si="228"/>
        <v>0</v>
      </c>
      <c r="H670" s="199"/>
      <c r="I670" s="199"/>
      <c r="J670" s="199"/>
      <c r="K670" s="151">
        <f t="shared" si="237"/>
        <v>0</v>
      </c>
      <c r="L670" s="199"/>
      <c r="M670" s="199"/>
      <c r="N670" s="152" t="str">
        <f t="shared" si="229"/>
        <v/>
      </c>
      <c r="O670" s="150">
        <f t="shared" si="230"/>
        <v>0</v>
      </c>
      <c r="P670" s="151">
        <f t="shared" si="231"/>
        <v>0</v>
      </c>
      <c r="Q670" s="199"/>
      <c r="R670" s="199"/>
      <c r="S670" s="151">
        <f t="shared" si="232"/>
        <v>0</v>
      </c>
      <c r="T670" s="199"/>
      <c r="U670" s="199"/>
      <c r="V670" s="199"/>
      <c r="W670" s="151">
        <f t="shared" si="223"/>
        <v>0</v>
      </c>
      <c r="X670" s="199"/>
      <c r="Y670" s="199"/>
      <c r="Z670" s="152" t="str">
        <f t="shared" si="233"/>
        <v/>
      </c>
      <c r="AA670" s="150">
        <f t="shared" si="238"/>
        <v>0</v>
      </c>
      <c r="AB670" s="151">
        <f t="shared" si="239"/>
        <v>0</v>
      </c>
      <c r="AC670" s="199"/>
      <c r="AD670" s="199"/>
      <c r="AE670" s="151">
        <f t="shared" si="240"/>
        <v>0</v>
      </c>
      <c r="AF670" s="202"/>
      <c r="AG670" s="333"/>
      <c r="AH670" s="202"/>
      <c r="AI670" s="333"/>
      <c r="AJ670" s="202"/>
      <c r="AK670" s="333"/>
      <c r="AL670" s="151">
        <f t="shared" si="241"/>
        <v>0</v>
      </c>
      <c r="AM670" s="199"/>
      <c r="AN670" s="199"/>
      <c r="AO670" s="167">
        <f t="shared" si="224"/>
        <v>0</v>
      </c>
      <c r="AP670" s="167">
        <f t="shared" si="225"/>
        <v>0</v>
      </c>
      <c r="AQ670" s="152" t="str">
        <f t="shared" si="221"/>
        <v/>
      </c>
      <c r="AR670" s="207">
        <f t="shared" si="222"/>
        <v>0</v>
      </c>
      <c r="AS670" s="167">
        <f t="shared" si="234"/>
        <v>0</v>
      </c>
      <c r="AT670" s="167">
        <f>IFERROR((AR670/SUM('4_Структура пл.соб.'!$F$4:$F$6))*100,0)</f>
        <v>0</v>
      </c>
      <c r="AU670" s="207">
        <f>IFERROR(AF670+(SUM($AC670:$AD670)/100*($AE$14/$AB$14*100))/'4_Структура пл.соб.'!$B$7*'4_Структура пл.соб.'!$B$4,0)</f>
        <v>0</v>
      </c>
      <c r="AV670" s="167">
        <f>IFERROR(AU670/'5_Розрахунок тарифів'!$H$7,0)</f>
        <v>0</v>
      </c>
      <c r="AW670" s="167">
        <f>IFERROR((AU670/SUM('4_Структура пл.соб.'!$F$4:$F$6))*100,0)</f>
        <v>0</v>
      </c>
      <c r="AX670" s="207">
        <f>IFERROR(AH670+(SUM($AC670:$AD670)/100*($AE$14/$AB$14*100))/'4_Структура пл.соб.'!$B$7*'4_Структура пл.соб.'!$B$5,0)</f>
        <v>0</v>
      </c>
      <c r="AY670" s="167">
        <f>IFERROR(AX670/'5_Розрахунок тарифів'!$L$7,0)</f>
        <v>0</v>
      </c>
      <c r="AZ670" s="167">
        <f>IFERROR((AX670/SUM('4_Структура пл.соб.'!$F$4:$F$6))*100,0)</f>
        <v>0</v>
      </c>
      <c r="BA670" s="207">
        <f>IFERROR(AJ670+(SUM($AC670:$AD670)/100*($AE$14/$AB$14*100))/'4_Структура пл.соб.'!$B$7*'4_Структура пл.соб.'!$B$6,0)</f>
        <v>0</v>
      </c>
      <c r="BB670" s="167">
        <f>IFERROR(BA670/'5_Розрахунок тарифів'!$P$7,0)</f>
        <v>0</v>
      </c>
      <c r="BC670" s="167">
        <f>IFERROR((BA670/SUM('4_Структура пл.соб.'!$F$4:$F$6))*100,0)</f>
        <v>0</v>
      </c>
      <c r="BD670" s="167">
        <f t="shared" si="235"/>
        <v>0</v>
      </c>
      <c r="BE670" s="167">
        <f t="shared" si="236"/>
        <v>0</v>
      </c>
      <c r="BF670" s="203"/>
      <c r="BG670" s="203"/>
    </row>
    <row r="671" spans="1:59" s="118" customFormat="1" x14ac:dyDescent="0.25">
      <c r="A671" s="128" t="str">
        <f>IF(ISBLANK(B671),"",COUNTA($B$11:B671))</f>
        <v/>
      </c>
      <c r="B671" s="200"/>
      <c r="C671" s="150">
        <f t="shared" si="226"/>
        <v>0</v>
      </c>
      <c r="D671" s="151">
        <f t="shared" si="227"/>
        <v>0</v>
      </c>
      <c r="E671" s="199"/>
      <c r="F671" s="199"/>
      <c r="G671" s="151">
        <f t="shared" si="228"/>
        <v>0</v>
      </c>
      <c r="H671" s="199"/>
      <c r="I671" s="199"/>
      <c r="J671" s="199"/>
      <c r="K671" s="151">
        <f t="shared" si="237"/>
        <v>0</v>
      </c>
      <c r="L671" s="199"/>
      <c r="M671" s="199"/>
      <c r="N671" s="152" t="str">
        <f t="shared" si="229"/>
        <v/>
      </c>
      <c r="O671" s="150">
        <f t="shared" si="230"/>
        <v>0</v>
      </c>
      <c r="P671" s="151">
        <f t="shared" si="231"/>
        <v>0</v>
      </c>
      <c r="Q671" s="199"/>
      <c r="R671" s="199"/>
      <c r="S671" s="151">
        <f t="shared" si="232"/>
        <v>0</v>
      </c>
      <c r="T671" s="199"/>
      <c r="U671" s="199"/>
      <c r="V671" s="199"/>
      <c r="W671" s="151">
        <f t="shared" si="223"/>
        <v>0</v>
      </c>
      <c r="X671" s="199"/>
      <c r="Y671" s="199"/>
      <c r="Z671" s="152" t="str">
        <f t="shared" si="233"/>
        <v/>
      </c>
      <c r="AA671" s="150">
        <f t="shared" si="238"/>
        <v>0</v>
      </c>
      <c r="AB671" s="151">
        <f t="shared" si="239"/>
        <v>0</v>
      </c>
      <c r="AC671" s="199"/>
      <c r="AD671" s="199"/>
      <c r="AE671" s="151">
        <f t="shared" si="240"/>
        <v>0</v>
      </c>
      <c r="AF671" s="202"/>
      <c r="AG671" s="333"/>
      <c r="AH671" s="202"/>
      <c r="AI671" s="333"/>
      <c r="AJ671" s="202"/>
      <c r="AK671" s="333"/>
      <c r="AL671" s="151">
        <f t="shared" si="241"/>
        <v>0</v>
      </c>
      <c r="AM671" s="199"/>
      <c r="AN671" s="199"/>
      <c r="AO671" s="167">
        <f t="shared" si="224"/>
        <v>0</v>
      </c>
      <c r="AP671" s="167">
        <f t="shared" si="225"/>
        <v>0</v>
      </c>
      <c r="AQ671" s="152" t="str">
        <f t="shared" si="221"/>
        <v/>
      </c>
      <c r="AR671" s="207">
        <f t="shared" si="222"/>
        <v>0</v>
      </c>
      <c r="AS671" s="167">
        <f t="shared" si="234"/>
        <v>0</v>
      </c>
      <c r="AT671" s="167">
        <f>IFERROR((AR671/SUM('4_Структура пл.соб.'!$F$4:$F$6))*100,0)</f>
        <v>0</v>
      </c>
      <c r="AU671" s="207">
        <f>IFERROR(AF671+(SUM($AC671:$AD671)/100*($AE$14/$AB$14*100))/'4_Структура пл.соб.'!$B$7*'4_Структура пл.соб.'!$B$4,0)</f>
        <v>0</v>
      </c>
      <c r="AV671" s="167">
        <f>IFERROR(AU671/'5_Розрахунок тарифів'!$H$7,0)</f>
        <v>0</v>
      </c>
      <c r="AW671" s="167">
        <f>IFERROR((AU671/SUM('4_Структура пл.соб.'!$F$4:$F$6))*100,0)</f>
        <v>0</v>
      </c>
      <c r="AX671" s="207">
        <f>IFERROR(AH671+(SUM($AC671:$AD671)/100*($AE$14/$AB$14*100))/'4_Структура пл.соб.'!$B$7*'4_Структура пл.соб.'!$B$5,0)</f>
        <v>0</v>
      </c>
      <c r="AY671" s="167">
        <f>IFERROR(AX671/'5_Розрахунок тарифів'!$L$7,0)</f>
        <v>0</v>
      </c>
      <c r="AZ671" s="167">
        <f>IFERROR((AX671/SUM('4_Структура пл.соб.'!$F$4:$F$6))*100,0)</f>
        <v>0</v>
      </c>
      <c r="BA671" s="207">
        <f>IFERROR(AJ671+(SUM($AC671:$AD671)/100*($AE$14/$AB$14*100))/'4_Структура пл.соб.'!$B$7*'4_Структура пл.соб.'!$B$6,0)</f>
        <v>0</v>
      </c>
      <c r="BB671" s="167">
        <f>IFERROR(BA671/'5_Розрахунок тарифів'!$P$7,0)</f>
        <v>0</v>
      </c>
      <c r="BC671" s="167">
        <f>IFERROR((BA671/SUM('4_Структура пл.соб.'!$F$4:$F$6))*100,0)</f>
        <v>0</v>
      </c>
      <c r="BD671" s="167">
        <f t="shared" si="235"/>
        <v>0</v>
      </c>
      <c r="BE671" s="167">
        <f t="shared" si="236"/>
        <v>0</v>
      </c>
      <c r="BF671" s="203"/>
      <c r="BG671" s="203"/>
    </row>
    <row r="672" spans="1:59" s="118" customFormat="1" x14ac:dyDescent="0.25">
      <c r="A672" s="128" t="str">
        <f>IF(ISBLANK(B672),"",COUNTA($B$11:B672))</f>
        <v/>
      </c>
      <c r="B672" s="200"/>
      <c r="C672" s="150">
        <f t="shared" si="226"/>
        <v>0</v>
      </c>
      <c r="D672" s="151">
        <f t="shared" si="227"/>
        <v>0</v>
      </c>
      <c r="E672" s="199"/>
      <c r="F672" s="199"/>
      <c r="G672" s="151">
        <f t="shared" si="228"/>
        <v>0</v>
      </c>
      <c r="H672" s="199"/>
      <c r="I672" s="199"/>
      <c r="J672" s="199"/>
      <c r="K672" s="151">
        <f t="shared" si="237"/>
        <v>0</v>
      </c>
      <c r="L672" s="199"/>
      <c r="M672" s="199"/>
      <c r="N672" s="152" t="str">
        <f t="shared" si="229"/>
        <v/>
      </c>
      <c r="O672" s="150">
        <f t="shared" si="230"/>
        <v>0</v>
      </c>
      <c r="P672" s="151">
        <f t="shared" si="231"/>
        <v>0</v>
      </c>
      <c r="Q672" s="199"/>
      <c r="R672" s="199"/>
      <c r="S672" s="151">
        <f t="shared" si="232"/>
        <v>0</v>
      </c>
      <c r="T672" s="199"/>
      <c r="U672" s="199"/>
      <c r="V672" s="199"/>
      <c r="W672" s="151">
        <f t="shared" si="223"/>
        <v>0</v>
      </c>
      <c r="X672" s="199"/>
      <c r="Y672" s="199"/>
      <c r="Z672" s="152" t="str">
        <f t="shared" si="233"/>
        <v/>
      </c>
      <c r="AA672" s="150">
        <f t="shared" si="238"/>
        <v>0</v>
      </c>
      <c r="AB672" s="151">
        <f t="shared" si="239"/>
        <v>0</v>
      </c>
      <c r="AC672" s="199"/>
      <c r="AD672" s="199"/>
      <c r="AE672" s="151">
        <f t="shared" si="240"/>
        <v>0</v>
      </c>
      <c r="AF672" s="202"/>
      <c r="AG672" s="333"/>
      <c r="AH672" s="202"/>
      <c r="AI672" s="333"/>
      <c r="AJ672" s="202"/>
      <c r="AK672" s="333"/>
      <c r="AL672" s="151">
        <f t="shared" si="241"/>
        <v>0</v>
      </c>
      <c r="AM672" s="199"/>
      <c r="AN672" s="199"/>
      <c r="AO672" s="167">
        <f t="shared" si="224"/>
        <v>0</v>
      </c>
      <c r="AP672" s="167">
        <f t="shared" si="225"/>
        <v>0</v>
      </c>
      <c r="AQ672" s="152" t="str">
        <f t="shared" si="221"/>
        <v/>
      </c>
      <c r="AR672" s="207">
        <f t="shared" si="222"/>
        <v>0</v>
      </c>
      <c r="AS672" s="167">
        <f t="shared" si="234"/>
        <v>0</v>
      </c>
      <c r="AT672" s="167">
        <f>IFERROR((AR672/SUM('4_Структура пл.соб.'!$F$4:$F$6))*100,0)</f>
        <v>0</v>
      </c>
      <c r="AU672" s="207">
        <f>IFERROR(AF672+(SUM($AC672:$AD672)/100*($AE$14/$AB$14*100))/'4_Структура пл.соб.'!$B$7*'4_Структура пл.соб.'!$B$4,0)</f>
        <v>0</v>
      </c>
      <c r="AV672" s="167">
        <f>IFERROR(AU672/'5_Розрахунок тарифів'!$H$7,0)</f>
        <v>0</v>
      </c>
      <c r="AW672" s="167">
        <f>IFERROR((AU672/SUM('4_Структура пл.соб.'!$F$4:$F$6))*100,0)</f>
        <v>0</v>
      </c>
      <c r="AX672" s="207">
        <f>IFERROR(AH672+(SUM($AC672:$AD672)/100*($AE$14/$AB$14*100))/'4_Структура пл.соб.'!$B$7*'4_Структура пл.соб.'!$B$5,0)</f>
        <v>0</v>
      </c>
      <c r="AY672" s="167">
        <f>IFERROR(AX672/'5_Розрахунок тарифів'!$L$7,0)</f>
        <v>0</v>
      </c>
      <c r="AZ672" s="167">
        <f>IFERROR((AX672/SUM('4_Структура пл.соб.'!$F$4:$F$6))*100,0)</f>
        <v>0</v>
      </c>
      <c r="BA672" s="207">
        <f>IFERROR(AJ672+(SUM($AC672:$AD672)/100*($AE$14/$AB$14*100))/'4_Структура пл.соб.'!$B$7*'4_Структура пл.соб.'!$B$6,0)</f>
        <v>0</v>
      </c>
      <c r="BB672" s="167">
        <f>IFERROR(BA672/'5_Розрахунок тарифів'!$P$7,0)</f>
        <v>0</v>
      </c>
      <c r="BC672" s="167">
        <f>IFERROR((BA672/SUM('4_Структура пл.соб.'!$F$4:$F$6))*100,0)</f>
        <v>0</v>
      </c>
      <c r="BD672" s="167">
        <f t="shared" si="235"/>
        <v>0</v>
      </c>
      <c r="BE672" s="167">
        <f t="shared" si="236"/>
        <v>0</v>
      </c>
      <c r="BF672" s="203"/>
      <c r="BG672" s="203"/>
    </row>
    <row r="673" spans="1:59" s="118" customFormat="1" x14ac:dyDescent="0.25">
      <c r="A673" s="128" t="str">
        <f>IF(ISBLANK(B673),"",COUNTA($B$11:B673))</f>
        <v/>
      </c>
      <c r="B673" s="200"/>
      <c r="C673" s="150">
        <f t="shared" si="226"/>
        <v>0</v>
      </c>
      <c r="D673" s="151">
        <f t="shared" si="227"/>
        <v>0</v>
      </c>
      <c r="E673" s="199"/>
      <c r="F673" s="199"/>
      <c r="G673" s="151">
        <f t="shared" si="228"/>
        <v>0</v>
      </c>
      <c r="H673" s="199"/>
      <c r="I673" s="199"/>
      <c r="J673" s="199"/>
      <c r="K673" s="151">
        <f t="shared" si="237"/>
        <v>0</v>
      </c>
      <c r="L673" s="199"/>
      <c r="M673" s="199"/>
      <c r="N673" s="152" t="str">
        <f t="shared" si="229"/>
        <v/>
      </c>
      <c r="O673" s="150">
        <f t="shared" si="230"/>
        <v>0</v>
      </c>
      <c r="P673" s="151">
        <f t="shared" si="231"/>
        <v>0</v>
      </c>
      <c r="Q673" s="199"/>
      <c r="R673" s="199"/>
      <c r="S673" s="151">
        <f t="shared" si="232"/>
        <v>0</v>
      </c>
      <c r="T673" s="199"/>
      <c r="U673" s="199"/>
      <c r="V673" s="199"/>
      <c r="W673" s="151">
        <f t="shared" si="223"/>
        <v>0</v>
      </c>
      <c r="X673" s="199"/>
      <c r="Y673" s="199"/>
      <c r="Z673" s="152" t="str">
        <f t="shared" si="233"/>
        <v/>
      </c>
      <c r="AA673" s="150">
        <f t="shared" si="238"/>
        <v>0</v>
      </c>
      <c r="AB673" s="151">
        <f t="shared" si="239"/>
        <v>0</v>
      </c>
      <c r="AC673" s="199"/>
      <c r="AD673" s="199"/>
      <c r="AE673" s="151">
        <f t="shared" si="240"/>
        <v>0</v>
      </c>
      <c r="AF673" s="202"/>
      <c r="AG673" s="333"/>
      <c r="AH673" s="202"/>
      <c r="AI673" s="333"/>
      <c r="AJ673" s="202"/>
      <c r="AK673" s="333"/>
      <c r="AL673" s="151">
        <f t="shared" si="241"/>
        <v>0</v>
      </c>
      <c r="AM673" s="199"/>
      <c r="AN673" s="199"/>
      <c r="AO673" s="167">
        <f t="shared" si="224"/>
        <v>0</v>
      </c>
      <c r="AP673" s="167">
        <f t="shared" si="225"/>
        <v>0</v>
      </c>
      <c r="AQ673" s="152" t="str">
        <f t="shared" si="221"/>
        <v/>
      </c>
      <c r="AR673" s="207">
        <f t="shared" si="222"/>
        <v>0</v>
      </c>
      <c r="AS673" s="167">
        <f t="shared" si="234"/>
        <v>0</v>
      </c>
      <c r="AT673" s="167">
        <f>IFERROR((AR673/SUM('4_Структура пл.соб.'!$F$4:$F$6))*100,0)</f>
        <v>0</v>
      </c>
      <c r="AU673" s="207">
        <f>IFERROR(AF673+(SUM($AC673:$AD673)/100*($AE$14/$AB$14*100))/'4_Структура пл.соб.'!$B$7*'4_Структура пл.соб.'!$B$4,0)</f>
        <v>0</v>
      </c>
      <c r="AV673" s="167">
        <f>IFERROR(AU673/'5_Розрахунок тарифів'!$H$7,0)</f>
        <v>0</v>
      </c>
      <c r="AW673" s="167">
        <f>IFERROR((AU673/SUM('4_Структура пл.соб.'!$F$4:$F$6))*100,0)</f>
        <v>0</v>
      </c>
      <c r="AX673" s="207">
        <f>IFERROR(AH673+(SUM($AC673:$AD673)/100*($AE$14/$AB$14*100))/'4_Структура пл.соб.'!$B$7*'4_Структура пл.соб.'!$B$5,0)</f>
        <v>0</v>
      </c>
      <c r="AY673" s="167">
        <f>IFERROR(AX673/'5_Розрахунок тарифів'!$L$7,0)</f>
        <v>0</v>
      </c>
      <c r="AZ673" s="167">
        <f>IFERROR((AX673/SUM('4_Структура пл.соб.'!$F$4:$F$6))*100,0)</f>
        <v>0</v>
      </c>
      <c r="BA673" s="207">
        <f>IFERROR(AJ673+(SUM($AC673:$AD673)/100*($AE$14/$AB$14*100))/'4_Структура пл.соб.'!$B$7*'4_Структура пл.соб.'!$B$6,0)</f>
        <v>0</v>
      </c>
      <c r="BB673" s="167">
        <f>IFERROR(BA673/'5_Розрахунок тарифів'!$P$7,0)</f>
        <v>0</v>
      </c>
      <c r="BC673" s="167">
        <f>IFERROR((BA673/SUM('4_Структура пл.соб.'!$F$4:$F$6))*100,0)</f>
        <v>0</v>
      </c>
      <c r="BD673" s="167">
        <f t="shared" si="235"/>
        <v>0</v>
      </c>
      <c r="BE673" s="167">
        <f t="shared" si="236"/>
        <v>0</v>
      </c>
      <c r="BF673" s="203"/>
      <c r="BG673" s="203"/>
    </row>
    <row r="674" spans="1:59" s="118" customFormat="1" x14ac:dyDescent="0.25">
      <c r="A674" s="128" t="str">
        <f>IF(ISBLANK(B674),"",COUNTA($B$11:B674))</f>
        <v/>
      </c>
      <c r="B674" s="200"/>
      <c r="C674" s="150">
        <f t="shared" si="226"/>
        <v>0</v>
      </c>
      <c r="D674" s="151">
        <f t="shared" si="227"/>
        <v>0</v>
      </c>
      <c r="E674" s="199"/>
      <c r="F674" s="199"/>
      <c r="G674" s="151">
        <f t="shared" si="228"/>
        <v>0</v>
      </c>
      <c r="H674" s="199"/>
      <c r="I674" s="199"/>
      <c r="J674" s="199"/>
      <c r="K674" s="151">
        <f t="shared" si="237"/>
        <v>0</v>
      </c>
      <c r="L674" s="199"/>
      <c r="M674" s="199"/>
      <c r="N674" s="152" t="str">
        <f t="shared" si="229"/>
        <v/>
      </c>
      <c r="O674" s="150">
        <f t="shared" si="230"/>
        <v>0</v>
      </c>
      <c r="P674" s="151">
        <f t="shared" si="231"/>
        <v>0</v>
      </c>
      <c r="Q674" s="199"/>
      <c r="R674" s="199"/>
      <c r="S674" s="151">
        <f t="shared" si="232"/>
        <v>0</v>
      </c>
      <c r="T674" s="199"/>
      <c r="U674" s="199"/>
      <c r="V674" s="199"/>
      <c r="W674" s="151">
        <f t="shared" si="223"/>
        <v>0</v>
      </c>
      <c r="X674" s="199"/>
      <c r="Y674" s="199"/>
      <c r="Z674" s="152" t="str">
        <f t="shared" si="233"/>
        <v/>
      </c>
      <c r="AA674" s="150">
        <f t="shared" si="238"/>
        <v>0</v>
      </c>
      <c r="AB674" s="151">
        <f t="shared" si="239"/>
        <v>0</v>
      </c>
      <c r="AC674" s="199"/>
      <c r="AD674" s="199"/>
      <c r="AE674" s="151">
        <f t="shared" si="240"/>
        <v>0</v>
      </c>
      <c r="AF674" s="202"/>
      <c r="AG674" s="333"/>
      <c r="AH674" s="202"/>
      <c r="AI674" s="333"/>
      <c r="AJ674" s="202"/>
      <c r="AK674" s="333"/>
      <c r="AL674" s="151">
        <f t="shared" si="241"/>
        <v>0</v>
      </c>
      <c r="AM674" s="199"/>
      <c r="AN674" s="199"/>
      <c r="AO674" s="167">
        <f t="shared" si="224"/>
        <v>0</v>
      </c>
      <c r="AP674" s="167">
        <f t="shared" si="225"/>
        <v>0</v>
      </c>
      <c r="AQ674" s="152" t="str">
        <f t="shared" si="221"/>
        <v/>
      </c>
      <c r="AR674" s="207">
        <f t="shared" si="222"/>
        <v>0</v>
      </c>
      <c r="AS674" s="167">
        <f t="shared" si="234"/>
        <v>0</v>
      </c>
      <c r="AT674" s="167">
        <f>IFERROR((AR674/SUM('4_Структура пл.соб.'!$F$4:$F$6))*100,0)</f>
        <v>0</v>
      </c>
      <c r="AU674" s="207">
        <f>IFERROR(AF674+(SUM($AC674:$AD674)/100*($AE$14/$AB$14*100))/'4_Структура пл.соб.'!$B$7*'4_Структура пл.соб.'!$B$4,0)</f>
        <v>0</v>
      </c>
      <c r="AV674" s="167">
        <f>IFERROR(AU674/'5_Розрахунок тарифів'!$H$7,0)</f>
        <v>0</v>
      </c>
      <c r="AW674" s="167">
        <f>IFERROR((AU674/SUM('4_Структура пл.соб.'!$F$4:$F$6))*100,0)</f>
        <v>0</v>
      </c>
      <c r="AX674" s="207">
        <f>IFERROR(AH674+(SUM($AC674:$AD674)/100*($AE$14/$AB$14*100))/'4_Структура пл.соб.'!$B$7*'4_Структура пл.соб.'!$B$5,0)</f>
        <v>0</v>
      </c>
      <c r="AY674" s="167">
        <f>IFERROR(AX674/'5_Розрахунок тарифів'!$L$7,0)</f>
        <v>0</v>
      </c>
      <c r="AZ674" s="167">
        <f>IFERROR((AX674/SUM('4_Структура пл.соб.'!$F$4:$F$6))*100,0)</f>
        <v>0</v>
      </c>
      <c r="BA674" s="207">
        <f>IFERROR(AJ674+(SUM($AC674:$AD674)/100*($AE$14/$AB$14*100))/'4_Структура пл.соб.'!$B$7*'4_Структура пл.соб.'!$B$6,0)</f>
        <v>0</v>
      </c>
      <c r="BB674" s="167">
        <f>IFERROR(BA674/'5_Розрахунок тарифів'!$P$7,0)</f>
        <v>0</v>
      </c>
      <c r="BC674" s="167">
        <f>IFERROR((BA674/SUM('4_Структура пл.соб.'!$F$4:$F$6))*100,0)</f>
        <v>0</v>
      </c>
      <c r="BD674" s="167">
        <f t="shared" si="235"/>
        <v>0</v>
      </c>
      <c r="BE674" s="167">
        <f t="shared" si="236"/>
        <v>0</v>
      </c>
      <c r="BF674" s="203"/>
      <c r="BG674" s="203"/>
    </row>
    <row r="675" spans="1:59" s="118" customFormat="1" x14ac:dyDescent="0.25">
      <c r="A675" s="128" t="str">
        <f>IF(ISBLANK(B675),"",COUNTA($B$11:B675))</f>
        <v/>
      </c>
      <c r="B675" s="200"/>
      <c r="C675" s="150">
        <f t="shared" si="226"/>
        <v>0</v>
      </c>
      <c r="D675" s="151">
        <f t="shared" si="227"/>
        <v>0</v>
      </c>
      <c r="E675" s="199"/>
      <c r="F675" s="199"/>
      <c r="G675" s="151">
        <f t="shared" si="228"/>
        <v>0</v>
      </c>
      <c r="H675" s="199"/>
      <c r="I675" s="199"/>
      <c r="J675" s="199"/>
      <c r="K675" s="151">
        <f t="shared" si="237"/>
        <v>0</v>
      </c>
      <c r="L675" s="199"/>
      <c r="M675" s="199"/>
      <c r="N675" s="152" t="str">
        <f t="shared" si="229"/>
        <v/>
      </c>
      <c r="O675" s="150">
        <f t="shared" si="230"/>
        <v>0</v>
      </c>
      <c r="P675" s="151">
        <f t="shared" si="231"/>
        <v>0</v>
      </c>
      <c r="Q675" s="199"/>
      <c r="R675" s="199"/>
      <c r="S675" s="151">
        <f t="shared" si="232"/>
        <v>0</v>
      </c>
      <c r="T675" s="199"/>
      <c r="U675" s="199"/>
      <c r="V675" s="199"/>
      <c r="W675" s="151">
        <f t="shared" si="223"/>
        <v>0</v>
      </c>
      <c r="X675" s="199"/>
      <c r="Y675" s="199"/>
      <c r="Z675" s="152" t="str">
        <f t="shared" si="233"/>
        <v/>
      </c>
      <c r="AA675" s="150">
        <f t="shared" si="238"/>
        <v>0</v>
      </c>
      <c r="AB675" s="151">
        <f t="shared" si="239"/>
        <v>0</v>
      </c>
      <c r="AC675" s="199"/>
      <c r="AD675" s="199"/>
      <c r="AE675" s="151">
        <f t="shared" si="240"/>
        <v>0</v>
      </c>
      <c r="AF675" s="202"/>
      <c r="AG675" s="333"/>
      <c r="AH675" s="202"/>
      <c r="AI675" s="333"/>
      <c r="AJ675" s="202"/>
      <c r="AK675" s="333"/>
      <c r="AL675" s="151">
        <f t="shared" si="241"/>
        <v>0</v>
      </c>
      <c r="AM675" s="199"/>
      <c r="AN675" s="199"/>
      <c r="AO675" s="167">
        <f t="shared" si="224"/>
        <v>0</v>
      </c>
      <c r="AP675" s="167">
        <f t="shared" si="225"/>
        <v>0</v>
      </c>
      <c r="AQ675" s="152" t="str">
        <f t="shared" si="221"/>
        <v/>
      </c>
      <c r="AR675" s="207">
        <f t="shared" si="222"/>
        <v>0</v>
      </c>
      <c r="AS675" s="167">
        <f t="shared" si="234"/>
        <v>0</v>
      </c>
      <c r="AT675" s="167">
        <f>IFERROR((AR675/SUM('4_Структура пл.соб.'!$F$4:$F$6))*100,0)</f>
        <v>0</v>
      </c>
      <c r="AU675" s="207">
        <f>IFERROR(AF675+(SUM($AC675:$AD675)/100*($AE$14/$AB$14*100))/'4_Структура пл.соб.'!$B$7*'4_Структура пл.соб.'!$B$4,0)</f>
        <v>0</v>
      </c>
      <c r="AV675" s="167">
        <f>IFERROR(AU675/'5_Розрахунок тарифів'!$H$7,0)</f>
        <v>0</v>
      </c>
      <c r="AW675" s="167">
        <f>IFERROR((AU675/SUM('4_Структура пл.соб.'!$F$4:$F$6))*100,0)</f>
        <v>0</v>
      </c>
      <c r="AX675" s="207">
        <f>IFERROR(AH675+(SUM($AC675:$AD675)/100*($AE$14/$AB$14*100))/'4_Структура пл.соб.'!$B$7*'4_Структура пл.соб.'!$B$5,0)</f>
        <v>0</v>
      </c>
      <c r="AY675" s="167">
        <f>IFERROR(AX675/'5_Розрахунок тарифів'!$L$7,0)</f>
        <v>0</v>
      </c>
      <c r="AZ675" s="167">
        <f>IFERROR((AX675/SUM('4_Структура пл.соб.'!$F$4:$F$6))*100,0)</f>
        <v>0</v>
      </c>
      <c r="BA675" s="207">
        <f>IFERROR(AJ675+(SUM($AC675:$AD675)/100*($AE$14/$AB$14*100))/'4_Структура пл.соб.'!$B$7*'4_Структура пл.соб.'!$B$6,0)</f>
        <v>0</v>
      </c>
      <c r="BB675" s="167">
        <f>IFERROR(BA675/'5_Розрахунок тарифів'!$P$7,0)</f>
        <v>0</v>
      </c>
      <c r="BC675" s="167">
        <f>IFERROR((BA675/SUM('4_Структура пл.соб.'!$F$4:$F$6))*100,0)</f>
        <v>0</v>
      </c>
      <c r="BD675" s="167">
        <f t="shared" si="235"/>
        <v>0</v>
      </c>
      <c r="BE675" s="167">
        <f t="shared" si="236"/>
        <v>0</v>
      </c>
      <c r="BF675" s="203"/>
      <c r="BG675" s="203"/>
    </row>
    <row r="676" spans="1:59" s="118" customFormat="1" x14ac:dyDescent="0.25">
      <c r="A676" s="128" t="str">
        <f>IF(ISBLANK(B676),"",COUNTA($B$11:B676))</f>
        <v/>
      </c>
      <c r="B676" s="200"/>
      <c r="C676" s="150">
        <f t="shared" si="226"/>
        <v>0</v>
      </c>
      <c r="D676" s="151">
        <f t="shared" si="227"/>
        <v>0</v>
      </c>
      <c r="E676" s="199"/>
      <c r="F676" s="199"/>
      <c r="G676" s="151">
        <f t="shared" si="228"/>
        <v>0</v>
      </c>
      <c r="H676" s="199"/>
      <c r="I676" s="199"/>
      <c r="J676" s="199"/>
      <c r="K676" s="151">
        <f t="shared" si="237"/>
        <v>0</v>
      </c>
      <c r="L676" s="199"/>
      <c r="M676" s="199"/>
      <c r="N676" s="152" t="str">
        <f t="shared" si="229"/>
        <v/>
      </c>
      <c r="O676" s="150">
        <f t="shared" si="230"/>
        <v>0</v>
      </c>
      <c r="P676" s="151">
        <f t="shared" si="231"/>
        <v>0</v>
      </c>
      <c r="Q676" s="199"/>
      <c r="R676" s="199"/>
      <c r="S676" s="151">
        <f t="shared" si="232"/>
        <v>0</v>
      </c>
      <c r="T676" s="199"/>
      <c r="U676" s="199"/>
      <c r="V676" s="199"/>
      <c r="W676" s="151">
        <f t="shared" si="223"/>
        <v>0</v>
      </c>
      <c r="X676" s="199"/>
      <c r="Y676" s="199"/>
      <c r="Z676" s="152" t="str">
        <f t="shared" si="233"/>
        <v/>
      </c>
      <c r="AA676" s="150">
        <f t="shared" si="238"/>
        <v>0</v>
      </c>
      <c r="AB676" s="151">
        <f t="shared" si="239"/>
        <v>0</v>
      </c>
      <c r="AC676" s="199"/>
      <c r="AD676" s="199"/>
      <c r="AE676" s="151">
        <f t="shared" si="240"/>
        <v>0</v>
      </c>
      <c r="AF676" s="202"/>
      <c r="AG676" s="333"/>
      <c r="AH676" s="202"/>
      <c r="AI676" s="333"/>
      <c r="AJ676" s="202"/>
      <c r="AK676" s="333"/>
      <c r="AL676" s="151">
        <f t="shared" si="241"/>
        <v>0</v>
      </c>
      <c r="AM676" s="199"/>
      <c r="AN676" s="199"/>
      <c r="AO676" s="167">
        <f t="shared" si="224"/>
        <v>0</v>
      </c>
      <c r="AP676" s="167">
        <f t="shared" si="225"/>
        <v>0</v>
      </c>
      <c r="AQ676" s="152" t="str">
        <f t="shared" si="221"/>
        <v/>
      </c>
      <c r="AR676" s="207">
        <f t="shared" si="222"/>
        <v>0</v>
      </c>
      <c r="AS676" s="167">
        <f t="shared" si="234"/>
        <v>0</v>
      </c>
      <c r="AT676" s="167">
        <f>IFERROR((AR676/SUM('4_Структура пл.соб.'!$F$4:$F$6))*100,0)</f>
        <v>0</v>
      </c>
      <c r="AU676" s="207">
        <f>IFERROR(AF676+(SUM($AC676:$AD676)/100*($AE$14/$AB$14*100))/'4_Структура пл.соб.'!$B$7*'4_Структура пл.соб.'!$B$4,0)</f>
        <v>0</v>
      </c>
      <c r="AV676" s="167">
        <f>IFERROR(AU676/'5_Розрахунок тарифів'!$H$7,0)</f>
        <v>0</v>
      </c>
      <c r="AW676" s="167">
        <f>IFERROR((AU676/SUM('4_Структура пл.соб.'!$F$4:$F$6))*100,0)</f>
        <v>0</v>
      </c>
      <c r="AX676" s="207">
        <f>IFERROR(AH676+(SUM($AC676:$AD676)/100*($AE$14/$AB$14*100))/'4_Структура пл.соб.'!$B$7*'4_Структура пл.соб.'!$B$5,0)</f>
        <v>0</v>
      </c>
      <c r="AY676" s="167">
        <f>IFERROR(AX676/'5_Розрахунок тарифів'!$L$7,0)</f>
        <v>0</v>
      </c>
      <c r="AZ676" s="167">
        <f>IFERROR((AX676/SUM('4_Структура пл.соб.'!$F$4:$F$6))*100,0)</f>
        <v>0</v>
      </c>
      <c r="BA676" s="207">
        <f>IFERROR(AJ676+(SUM($AC676:$AD676)/100*($AE$14/$AB$14*100))/'4_Структура пл.соб.'!$B$7*'4_Структура пл.соб.'!$B$6,0)</f>
        <v>0</v>
      </c>
      <c r="BB676" s="167">
        <f>IFERROR(BA676/'5_Розрахунок тарифів'!$P$7,0)</f>
        <v>0</v>
      </c>
      <c r="BC676" s="167">
        <f>IFERROR((BA676/SUM('4_Структура пл.соб.'!$F$4:$F$6))*100,0)</f>
        <v>0</v>
      </c>
      <c r="BD676" s="167">
        <f t="shared" si="235"/>
        <v>0</v>
      </c>
      <c r="BE676" s="167">
        <f t="shared" si="236"/>
        <v>0</v>
      </c>
      <c r="BF676" s="203"/>
      <c r="BG676" s="203"/>
    </row>
    <row r="677" spans="1:59" s="118" customFormat="1" x14ac:dyDescent="0.25">
      <c r="A677" s="128" t="str">
        <f>IF(ISBLANK(B677),"",COUNTA($B$11:B677))</f>
        <v/>
      </c>
      <c r="B677" s="200"/>
      <c r="C677" s="150">
        <f t="shared" si="226"/>
        <v>0</v>
      </c>
      <c r="D677" s="151">
        <f t="shared" si="227"/>
        <v>0</v>
      </c>
      <c r="E677" s="199"/>
      <c r="F677" s="199"/>
      <c r="G677" s="151">
        <f t="shared" si="228"/>
        <v>0</v>
      </c>
      <c r="H677" s="199"/>
      <c r="I677" s="199"/>
      <c r="J677" s="199"/>
      <c r="K677" s="151">
        <f t="shared" si="237"/>
        <v>0</v>
      </c>
      <c r="L677" s="199"/>
      <c r="M677" s="199"/>
      <c r="N677" s="152" t="str">
        <f t="shared" si="229"/>
        <v/>
      </c>
      <c r="O677" s="150">
        <f t="shared" si="230"/>
        <v>0</v>
      </c>
      <c r="P677" s="151">
        <f t="shared" si="231"/>
        <v>0</v>
      </c>
      <c r="Q677" s="199"/>
      <c r="R677" s="199"/>
      <c r="S677" s="151">
        <f t="shared" si="232"/>
        <v>0</v>
      </c>
      <c r="T677" s="199"/>
      <c r="U677" s="199"/>
      <c r="V677" s="199"/>
      <c r="W677" s="151">
        <f t="shared" si="223"/>
        <v>0</v>
      </c>
      <c r="X677" s="199"/>
      <c r="Y677" s="199"/>
      <c r="Z677" s="152" t="str">
        <f t="shared" si="233"/>
        <v/>
      </c>
      <c r="AA677" s="150">
        <f t="shared" si="238"/>
        <v>0</v>
      </c>
      <c r="AB677" s="151">
        <f t="shared" si="239"/>
        <v>0</v>
      </c>
      <c r="AC677" s="199"/>
      <c r="AD677" s="199"/>
      <c r="AE677" s="151">
        <f t="shared" si="240"/>
        <v>0</v>
      </c>
      <c r="AF677" s="202"/>
      <c r="AG677" s="333"/>
      <c r="AH677" s="202"/>
      <c r="AI677" s="333"/>
      <c r="AJ677" s="202"/>
      <c r="AK677" s="333"/>
      <c r="AL677" s="151">
        <f t="shared" si="241"/>
        <v>0</v>
      </c>
      <c r="AM677" s="199"/>
      <c r="AN677" s="199"/>
      <c r="AO677" s="167">
        <f t="shared" si="224"/>
        <v>0</v>
      </c>
      <c r="AP677" s="167">
        <f t="shared" si="225"/>
        <v>0</v>
      </c>
      <c r="AQ677" s="152" t="str">
        <f t="shared" si="221"/>
        <v/>
      </c>
      <c r="AR677" s="207">
        <f t="shared" si="222"/>
        <v>0</v>
      </c>
      <c r="AS677" s="167">
        <f t="shared" si="234"/>
        <v>0</v>
      </c>
      <c r="AT677" s="167">
        <f>IFERROR((AR677/SUM('4_Структура пл.соб.'!$F$4:$F$6))*100,0)</f>
        <v>0</v>
      </c>
      <c r="AU677" s="207">
        <f>IFERROR(AF677+(SUM($AC677:$AD677)/100*($AE$14/$AB$14*100))/'4_Структура пл.соб.'!$B$7*'4_Структура пл.соб.'!$B$4,0)</f>
        <v>0</v>
      </c>
      <c r="AV677" s="167">
        <f>IFERROR(AU677/'5_Розрахунок тарифів'!$H$7,0)</f>
        <v>0</v>
      </c>
      <c r="AW677" s="167">
        <f>IFERROR((AU677/SUM('4_Структура пл.соб.'!$F$4:$F$6))*100,0)</f>
        <v>0</v>
      </c>
      <c r="AX677" s="207">
        <f>IFERROR(AH677+(SUM($AC677:$AD677)/100*($AE$14/$AB$14*100))/'4_Структура пл.соб.'!$B$7*'4_Структура пл.соб.'!$B$5,0)</f>
        <v>0</v>
      </c>
      <c r="AY677" s="167">
        <f>IFERROR(AX677/'5_Розрахунок тарифів'!$L$7,0)</f>
        <v>0</v>
      </c>
      <c r="AZ677" s="167">
        <f>IFERROR((AX677/SUM('4_Структура пл.соб.'!$F$4:$F$6))*100,0)</f>
        <v>0</v>
      </c>
      <c r="BA677" s="207">
        <f>IFERROR(AJ677+(SUM($AC677:$AD677)/100*($AE$14/$AB$14*100))/'4_Структура пл.соб.'!$B$7*'4_Структура пл.соб.'!$B$6,0)</f>
        <v>0</v>
      </c>
      <c r="BB677" s="167">
        <f>IFERROR(BA677/'5_Розрахунок тарифів'!$P$7,0)</f>
        <v>0</v>
      </c>
      <c r="BC677" s="167">
        <f>IFERROR((BA677/SUM('4_Структура пл.соб.'!$F$4:$F$6))*100,0)</f>
        <v>0</v>
      </c>
      <c r="BD677" s="167">
        <f t="shared" si="235"/>
        <v>0</v>
      </c>
      <c r="BE677" s="167">
        <f t="shared" si="236"/>
        <v>0</v>
      </c>
      <c r="BF677" s="203"/>
      <c r="BG677" s="203"/>
    </row>
    <row r="678" spans="1:59" s="118" customFormat="1" x14ac:dyDescent="0.25">
      <c r="A678" s="128" t="str">
        <f>IF(ISBLANK(B678),"",COUNTA($B$11:B678))</f>
        <v/>
      </c>
      <c r="B678" s="200"/>
      <c r="C678" s="150">
        <f t="shared" si="226"/>
        <v>0</v>
      </c>
      <c r="D678" s="151">
        <f t="shared" si="227"/>
        <v>0</v>
      </c>
      <c r="E678" s="199"/>
      <c r="F678" s="199"/>
      <c r="G678" s="151">
        <f t="shared" si="228"/>
        <v>0</v>
      </c>
      <c r="H678" s="199"/>
      <c r="I678" s="199"/>
      <c r="J678" s="199"/>
      <c r="K678" s="151">
        <f t="shared" si="237"/>
        <v>0</v>
      </c>
      <c r="L678" s="199"/>
      <c r="M678" s="199"/>
      <c r="N678" s="152" t="str">
        <f t="shared" si="229"/>
        <v/>
      </c>
      <c r="O678" s="150">
        <f t="shared" si="230"/>
        <v>0</v>
      </c>
      <c r="P678" s="151">
        <f t="shared" si="231"/>
        <v>0</v>
      </c>
      <c r="Q678" s="199"/>
      <c r="R678" s="199"/>
      <c r="S678" s="151">
        <f t="shared" si="232"/>
        <v>0</v>
      </c>
      <c r="T678" s="199"/>
      <c r="U678" s="199"/>
      <c r="V678" s="199"/>
      <c r="W678" s="151">
        <f t="shared" si="223"/>
        <v>0</v>
      </c>
      <c r="X678" s="199"/>
      <c r="Y678" s="199"/>
      <c r="Z678" s="152" t="str">
        <f t="shared" si="233"/>
        <v/>
      </c>
      <c r="AA678" s="150">
        <f t="shared" si="238"/>
        <v>0</v>
      </c>
      <c r="AB678" s="151">
        <f t="shared" si="239"/>
        <v>0</v>
      </c>
      <c r="AC678" s="199"/>
      <c r="AD678" s="199"/>
      <c r="AE678" s="151">
        <f t="shared" si="240"/>
        <v>0</v>
      </c>
      <c r="AF678" s="202"/>
      <c r="AG678" s="333"/>
      <c r="AH678" s="202"/>
      <c r="AI678" s="333"/>
      <c r="AJ678" s="202"/>
      <c r="AK678" s="333"/>
      <c r="AL678" s="151">
        <f t="shared" si="241"/>
        <v>0</v>
      </c>
      <c r="AM678" s="199"/>
      <c r="AN678" s="199"/>
      <c r="AO678" s="167">
        <f t="shared" si="224"/>
        <v>0</v>
      </c>
      <c r="AP678" s="167">
        <f t="shared" si="225"/>
        <v>0</v>
      </c>
      <c r="AQ678" s="152" t="str">
        <f t="shared" si="221"/>
        <v/>
      </c>
      <c r="AR678" s="207">
        <f t="shared" si="222"/>
        <v>0</v>
      </c>
      <c r="AS678" s="167">
        <f t="shared" si="234"/>
        <v>0</v>
      </c>
      <c r="AT678" s="167">
        <f>IFERROR((AR678/SUM('4_Структура пл.соб.'!$F$4:$F$6))*100,0)</f>
        <v>0</v>
      </c>
      <c r="AU678" s="207">
        <f>IFERROR(AF678+(SUM($AC678:$AD678)/100*($AE$14/$AB$14*100))/'4_Структура пл.соб.'!$B$7*'4_Структура пл.соб.'!$B$4,0)</f>
        <v>0</v>
      </c>
      <c r="AV678" s="167">
        <f>IFERROR(AU678/'5_Розрахунок тарифів'!$H$7,0)</f>
        <v>0</v>
      </c>
      <c r="AW678" s="167">
        <f>IFERROR((AU678/SUM('4_Структура пл.соб.'!$F$4:$F$6))*100,0)</f>
        <v>0</v>
      </c>
      <c r="AX678" s="207">
        <f>IFERROR(AH678+(SUM($AC678:$AD678)/100*($AE$14/$AB$14*100))/'4_Структура пл.соб.'!$B$7*'4_Структура пл.соб.'!$B$5,0)</f>
        <v>0</v>
      </c>
      <c r="AY678" s="167">
        <f>IFERROR(AX678/'5_Розрахунок тарифів'!$L$7,0)</f>
        <v>0</v>
      </c>
      <c r="AZ678" s="167">
        <f>IFERROR((AX678/SUM('4_Структура пл.соб.'!$F$4:$F$6))*100,0)</f>
        <v>0</v>
      </c>
      <c r="BA678" s="207">
        <f>IFERROR(AJ678+(SUM($AC678:$AD678)/100*($AE$14/$AB$14*100))/'4_Структура пл.соб.'!$B$7*'4_Структура пл.соб.'!$B$6,0)</f>
        <v>0</v>
      </c>
      <c r="BB678" s="167">
        <f>IFERROR(BA678/'5_Розрахунок тарифів'!$P$7,0)</f>
        <v>0</v>
      </c>
      <c r="BC678" s="167">
        <f>IFERROR((BA678/SUM('4_Структура пл.соб.'!$F$4:$F$6))*100,0)</f>
        <v>0</v>
      </c>
      <c r="BD678" s="167">
        <f t="shared" si="235"/>
        <v>0</v>
      </c>
      <c r="BE678" s="167">
        <f t="shared" si="236"/>
        <v>0</v>
      </c>
      <c r="BF678" s="203"/>
      <c r="BG678" s="203"/>
    </row>
    <row r="679" spans="1:59" s="118" customFormat="1" x14ac:dyDescent="0.25">
      <c r="A679" s="128" t="str">
        <f>IF(ISBLANK(B679),"",COUNTA($B$11:B679))</f>
        <v/>
      </c>
      <c r="B679" s="200"/>
      <c r="C679" s="150">
        <f t="shared" si="226"/>
        <v>0</v>
      </c>
      <c r="D679" s="151">
        <f t="shared" si="227"/>
        <v>0</v>
      </c>
      <c r="E679" s="199"/>
      <c r="F679" s="199"/>
      <c r="G679" s="151">
        <f t="shared" si="228"/>
        <v>0</v>
      </c>
      <c r="H679" s="199"/>
      <c r="I679" s="199"/>
      <c r="J679" s="199"/>
      <c r="K679" s="151">
        <f t="shared" si="237"/>
        <v>0</v>
      </c>
      <c r="L679" s="199"/>
      <c r="M679" s="199"/>
      <c r="N679" s="152" t="str">
        <f t="shared" si="229"/>
        <v/>
      </c>
      <c r="O679" s="150">
        <f t="shared" si="230"/>
        <v>0</v>
      </c>
      <c r="P679" s="151">
        <f t="shared" si="231"/>
        <v>0</v>
      </c>
      <c r="Q679" s="199"/>
      <c r="R679" s="199"/>
      <c r="S679" s="151">
        <f t="shared" si="232"/>
        <v>0</v>
      </c>
      <c r="T679" s="199"/>
      <c r="U679" s="199"/>
      <c r="V679" s="199"/>
      <c r="W679" s="151">
        <f t="shared" si="223"/>
        <v>0</v>
      </c>
      <c r="X679" s="199"/>
      <c r="Y679" s="199"/>
      <c r="Z679" s="152" t="str">
        <f t="shared" si="233"/>
        <v/>
      </c>
      <c r="AA679" s="150">
        <f t="shared" si="238"/>
        <v>0</v>
      </c>
      <c r="AB679" s="151">
        <f t="shared" si="239"/>
        <v>0</v>
      </c>
      <c r="AC679" s="199"/>
      <c r="AD679" s="199"/>
      <c r="AE679" s="151">
        <f t="shared" si="240"/>
        <v>0</v>
      </c>
      <c r="AF679" s="202"/>
      <c r="AG679" s="333"/>
      <c r="AH679" s="202"/>
      <c r="AI679" s="333"/>
      <c r="AJ679" s="202"/>
      <c r="AK679" s="333"/>
      <c r="AL679" s="151">
        <f t="shared" si="241"/>
        <v>0</v>
      </c>
      <c r="AM679" s="199"/>
      <c r="AN679" s="199"/>
      <c r="AO679" s="167">
        <f t="shared" si="224"/>
        <v>0</v>
      </c>
      <c r="AP679" s="167">
        <f t="shared" si="225"/>
        <v>0</v>
      </c>
      <c r="AQ679" s="152" t="str">
        <f t="shared" si="221"/>
        <v/>
      </c>
      <c r="AR679" s="207">
        <f t="shared" si="222"/>
        <v>0</v>
      </c>
      <c r="AS679" s="167">
        <f t="shared" si="234"/>
        <v>0</v>
      </c>
      <c r="AT679" s="167">
        <f>IFERROR((AR679/SUM('4_Структура пл.соб.'!$F$4:$F$6))*100,0)</f>
        <v>0</v>
      </c>
      <c r="AU679" s="207">
        <f>IFERROR(AF679+(SUM($AC679:$AD679)/100*($AE$14/$AB$14*100))/'4_Структура пл.соб.'!$B$7*'4_Структура пл.соб.'!$B$4,0)</f>
        <v>0</v>
      </c>
      <c r="AV679" s="167">
        <f>IFERROR(AU679/'5_Розрахунок тарифів'!$H$7,0)</f>
        <v>0</v>
      </c>
      <c r="AW679" s="167">
        <f>IFERROR((AU679/SUM('4_Структура пл.соб.'!$F$4:$F$6))*100,0)</f>
        <v>0</v>
      </c>
      <c r="AX679" s="207">
        <f>IFERROR(AH679+(SUM($AC679:$AD679)/100*($AE$14/$AB$14*100))/'4_Структура пл.соб.'!$B$7*'4_Структура пл.соб.'!$B$5,0)</f>
        <v>0</v>
      </c>
      <c r="AY679" s="167">
        <f>IFERROR(AX679/'5_Розрахунок тарифів'!$L$7,0)</f>
        <v>0</v>
      </c>
      <c r="AZ679" s="167">
        <f>IFERROR((AX679/SUM('4_Структура пл.соб.'!$F$4:$F$6))*100,0)</f>
        <v>0</v>
      </c>
      <c r="BA679" s="207">
        <f>IFERROR(AJ679+(SUM($AC679:$AD679)/100*($AE$14/$AB$14*100))/'4_Структура пл.соб.'!$B$7*'4_Структура пл.соб.'!$B$6,0)</f>
        <v>0</v>
      </c>
      <c r="BB679" s="167">
        <f>IFERROR(BA679/'5_Розрахунок тарифів'!$P$7,0)</f>
        <v>0</v>
      </c>
      <c r="BC679" s="167">
        <f>IFERROR((BA679/SUM('4_Структура пл.соб.'!$F$4:$F$6))*100,0)</f>
        <v>0</v>
      </c>
      <c r="BD679" s="167">
        <f t="shared" si="235"/>
        <v>0</v>
      </c>
      <c r="BE679" s="167">
        <f t="shared" si="236"/>
        <v>0</v>
      </c>
      <c r="BF679" s="203"/>
      <c r="BG679" s="203"/>
    </row>
    <row r="680" spans="1:59" s="118" customFormat="1" x14ac:dyDescent="0.25">
      <c r="A680" s="128" t="str">
        <f>IF(ISBLANK(B680),"",COUNTA($B$11:B680))</f>
        <v/>
      </c>
      <c r="B680" s="200"/>
      <c r="C680" s="150">
        <f t="shared" si="226"/>
        <v>0</v>
      </c>
      <c r="D680" s="151">
        <f t="shared" si="227"/>
        <v>0</v>
      </c>
      <c r="E680" s="199"/>
      <c r="F680" s="199"/>
      <c r="G680" s="151">
        <f t="shared" si="228"/>
        <v>0</v>
      </c>
      <c r="H680" s="199"/>
      <c r="I680" s="199"/>
      <c r="J680" s="199"/>
      <c r="K680" s="151">
        <f t="shared" si="237"/>
        <v>0</v>
      </c>
      <c r="L680" s="199"/>
      <c r="M680" s="199"/>
      <c r="N680" s="152" t="str">
        <f t="shared" si="229"/>
        <v/>
      </c>
      <c r="O680" s="150">
        <f t="shared" si="230"/>
        <v>0</v>
      </c>
      <c r="P680" s="151">
        <f t="shared" si="231"/>
        <v>0</v>
      </c>
      <c r="Q680" s="199"/>
      <c r="R680" s="199"/>
      <c r="S680" s="151">
        <f t="shared" si="232"/>
        <v>0</v>
      </c>
      <c r="T680" s="199"/>
      <c r="U680" s="199"/>
      <c r="V680" s="199"/>
      <c r="W680" s="151">
        <f t="shared" si="223"/>
        <v>0</v>
      </c>
      <c r="X680" s="199"/>
      <c r="Y680" s="199"/>
      <c r="Z680" s="152" t="str">
        <f t="shared" si="233"/>
        <v/>
      </c>
      <c r="AA680" s="150">
        <f t="shared" si="238"/>
        <v>0</v>
      </c>
      <c r="AB680" s="151">
        <f t="shared" si="239"/>
        <v>0</v>
      </c>
      <c r="AC680" s="199"/>
      <c r="AD680" s="199"/>
      <c r="AE680" s="151">
        <f t="shared" si="240"/>
        <v>0</v>
      </c>
      <c r="AF680" s="202"/>
      <c r="AG680" s="333"/>
      <c r="AH680" s="202"/>
      <c r="AI680" s="333"/>
      <c r="AJ680" s="202"/>
      <c r="AK680" s="333"/>
      <c r="AL680" s="151">
        <f t="shared" si="241"/>
        <v>0</v>
      </c>
      <c r="AM680" s="199"/>
      <c r="AN680" s="199"/>
      <c r="AO680" s="167">
        <f t="shared" si="224"/>
        <v>0</v>
      </c>
      <c r="AP680" s="167">
        <f t="shared" si="225"/>
        <v>0</v>
      </c>
      <c r="AQ680" s="152" t="str">
        <f t="shared" si="221"/>
        <v/>
      </c>
      <c r="AR680" s="207">
        <f t="shared" si="222"/>
        <v>0</v>
      </c>
      <c r="AS680" s="167">
        <f t="shared" si="234"/>
        <v>0</v>
      </c>
      <c r="AT680" s="167">
        <f>IFERROR((AR680/SUM('4_Структура пл.соб.'!$F$4:$F$6))*100,0)</f>
        <v>0</v>
      </c>
      <c r="AU680" s="207">
        <f>IFERROR(AF680+(SUM($AC680:$AD680)/100*($AE$14/$AB$14*100))/'4_Структура пл.соб.'!$B$7*'4_Структура пл.соб.'!$B$4,0)</f>
        <v>0</v>
      </c>
      <c r="AV680" s="167">
        <f>IFERROR(AU680/'5_Розрахунок тарифів'!$H$7,0)</f>
        <v>0</v>
      </c>
      <c r="AW680" s="167">
        <f>IFERROR((AU680/SUM('4_Структура пл.соб.'!$F$4:$F$6))*100,0)</f>
        <v>0</v>
      </c>
      <c r="AX680" s="207">
        <f>IFERROR(AH680+(SUM($AC680:$AD680)/100*($AE$14/$AB$14*100))/'4_Структура пл.соб.'!$B$7*'4_Структура пл.соб.'!$B$5,0)</f>
        <v>0</v>
      </c>
      <c r="AY680" s="167">
        <f>IFERROR(AX680/'5_Розрахунок тарифів'!$L$7,0)</f>
        <v>0</v>
      </c>
      <c r="AZ680" s="167">
        <f>IFERROR((AX680/SUM('4_Структура пл.соб.'!$F$4:$F$6))*100,0)</f>
        <v>0</v>
      </c>
      <c r="BA680" s="207">
        <f>IFERROR(AJ680+(SUM($AC680:$AD680)/100*($AE$14/$AB$14*100))/'4_Структура пл.соб.'!$B$7*'4_Структура пл.соб.'!$B$6,0)</f>
        <v>0</v>
      </c>
      <c r="BB680" s="167">
        <f>IFERROR(BA680/'5_Розрахунок тарифів'!$P$7,0)</f>
        <v>0</v>
      </c>
      <c r="BC680" s="167">
        <f>IFERROR((BA680/SUM('4_Структура пл.соб.'!$F$4:$F$6))*100,0)</f>
        <v>0</v>
      </c>
      <c r="BD680" s="167">
        <f t="shared" si="235"/>
        <v>0</v>
      </c>
      <c r="BE680" s="167">
        <f t="shared" si="236"/>
        <v>0</v>
      </c>
      <c r="BF680" s="203"/>
      <c r="BG680" s="203"/>
    </row>
    <row r="681" spans="1:59" s="118" customFormat="1" x14ac:dyDescent="0.25">
      <c r="A681" s="128" t="str">
        <f>IF(ISBLANK(B681),"",COUNTA($B$11:B681))</f>
        <v/>
      </c>
      <c r="B681" s="200"/>
      <c r="C681" s="150">
        <f t="shared" si="226"/>
        <v>0</v>
      </c>
      <c r="D681" s="151">
        <f t="shared" si="227"/>
        <v>0</v>
      </c>
      <c r="E681" s="199"/>
      <c r="F681" s="199"/>
      <c r="G681" s="151">
        <f t="shared" si="228"/>
        <v>0</v>
      </c>
      <c r="H681" s="199"/>
      <c r="I681" s="199"/>
      <c r="J681" s="199"/>
      <c r="K681" s="151">
        <f t="shared" si="237"/>
        <v>0</v>
      </c>
      <c r="L681" s="199"/>
      <c r="M681" s="199"/>
      <c r="N681" s="152" t="str">
        <f t="shared" si="229"/>
        <v/>
      </c>
      <c r="O681" s="150">
        <f t="shared" si="230"/>
        <v>0</v>
      </c>
      <c r="P681" s="151">
        <f t="shared" si="231"/>
        <v>0</v>
      </c>
      <c r="Q681" s="199"/>
      <c r="R681" s="199"/>
      <c r="S681" s="151">
        <f t="shared" si="232"/>
        <v>0</v>
      </c>
      <c r="T681" s="199"/>
      <c r="U681" s="199"/>
      <c r="V681" s="199"/>
      <c r="W681" s="151">
        <f t="shared" si="223"/>
        <v>0</v>
      </c>
      <c r="X681" s="199"/>
      <c r="Y681" s="199"/>
      <c r="Z681" s="152" t="str">
        <f t="shared" si="233"/>
        <v/>
      </c>
      <c r="AA681" s="150">
        <f t="shared" si="238"/>
        <v>0</v>
      </c>
      <c r="AB681" s="151">
        <f t="shared" si="239"/>
        <v>0</v>
      </c>
      <c r="AC681" s="199"/>
      <c r="AD681" s="199"/>
      <c r="AE681" s="151">
        <f t="shared" si="240"/>
        <v>0</v>
      </c>
      <c r="AF681" s="202"/>
      <c r="AG681" s="333"/>
      <c r="AH681" s="202"/>
      <c r="AI681" s="333"/>
      <c r="AJ681" s="202"/>
      <c r="AK681" s="333"/>
      <c r="AL681" s="151">
        <f t="shared" si="241"/>
        <v>0</v>
      </c>
      <c r="AM681" s="199"/>
      <c r="AN681" s="199"/>
      <c r="AO681" s="167">
        <f t="shared" si="224"/>
        <v>0</v>
      </c>
      <c r="AP681" s="167">
        <f t="shared" si="225"/>
        <v>0</v>
      </c>
      <c r="AQ681" s="152" t="str">
        <f t="shared" si="221"/>
        <v/>
      </c>
      <c r="AR681" s="207">
        <f t="shared" si="222"/>
        <v>0</v>
      </c>
      <c r="AS681" s="167">
        <f t="shared" si="234"/>
        <v>0</v>
      </c>
      <c r="AT681" s="167">
        <f>IFERROR((AR681/SUM('4_Структура пл.соб.'!$F$4:$F$6))*100,0)</f>
        <v>0</v>
      </c>
      <c r="AU681" s="207">
        <f>IFERROR(AF681+(SUM($AC681:$AD681)/100*($AE$14/$AB$14*100))/'4_Структура пл.соб.'!$B$7*'4_Структура пл.соб.'!$B$4,0)</f>
        <v>0</v>
      </c>
      <c r="AV681" s="167">
        <f>IFERROR(AU681/'5_Розрахунок тарифів'!$H$7,0)</f>
        <v>0</v>
      </c>
      <c r="AW681" s="167">
        <f>IFERROR((AU681/SUM('4_Структура пл.соб.'!$F$4:$F$6))*100,0)</f>
        <v>0</v>
      </c>
      <c r="AX681" s="207">
        <f>IFERROR(AH681+(SUM($AC681:$AD681)/100*($AE$14/$AB$14*100))/'4_Структура пл.соб.'!$B$7*'4_Структура пл.соб.'!$B$5,0)</f>
        <v>0</v>
      </c>
      <c r="AY681" s="167">
        <f>IFERROR(AX681/'5_Розрахунок тарифів'!$L$7,0)</f>
        <v>0</v>
      </c>
      <c r="AZ681" s="167">
        <f>IFERROR((AX681/SUM('4_Структура пл.соб.'!$F$4:$F$6))*100,0)</f>
        <v>0</v>
      </c>
      <c r="BA681" s="207">
        <f>IFERROR(AJ681+(SUM($AC681:$AD681)/100*($AE$14/$AB$14*100))/'4_Структура пл.соб.'!$B$7*'4_Структура пл.соб.'!$B$6,0)</f>
        <v>0</v>
      </c>
      <c r="BB681" s="167">
        <f>IFERROR(BA681/'5_Розрахунок тарифів'!$P$7,0)</f>
        <v>0</v>
      </c>
      <c r="BC681" s="167">
        <f>IFERROR((BA681/SUM('4_Структура пл.соб.'!$F$4:$F$6))*100,0)</f>
        <v>0</v>
      </c>
      <c r="BD681" s="167">
        <f t="shared" si="235"/>
        <v>0</v>
      </c>
      <c r="BE681" s="167">
        <f t="shared" si="236"/>
        <v>0</v>
      </c>
      <c r="BF681" s="203"/>
      <c r="BG681" s="203"/>
    </row>
    <row r="682" spans="1:59" s="118" customFormat="1" x14ac:dyDescent="0.25">
      <c r="A682" s="128" t="str">
        <f>IF(ISBLANK(B682),"",COUNTA($B$11:B682))</f>
        <v/>
      </c>
      <c r="B682" s="200"/>
      <c r="C682" s="150">
        <f t="shared" si="226"/>
        <v>0</v>
      </c>
      <c r="D682" s="151">
        <f t="shared" si="227"/>
        <v>0</v>
      </c>
      <c r="E682" s="199"/>
      <c r="F682" s="199"/>
      <c r="G682" s="151">
        <f t="shared" si="228"/>
        <v>0</v>
      </c>
      <c r="H682" s="199"/>
      <c r="I682" s="199"/>
      <c r="J682" s="199"/>
      <c r="K682" s="151">
        <f t="shared" si="237"/>
        <v>0</v>
      </c>
      <c r="L682" s="199"/>
      <c r="M682" s="199"/>
      <c r="N682" s="152" t="str">
        <f t="shared" si="229"/>
        <v/>
      </c>
      <c r="O682" s="150">
        <f t="shared" si="230"/>
        <v>0</v>
      </c>
      <c r="P682" s="151">
        <f t="shared" si="231"/>
        <v>0</v>
      </c>
      <c r="Q682" s="199"/>
      <c r="R682" s="199"/>
      <c r="S682" s="151">
        <f t="shared" si="232"/>
        <v>0</v>
      </c>
      <c r="T682" s="199"/>
      <c r="U682" s="199"/>
      <c r="V682" s="199"/>
      <c r="W682" s="151">
        <f t="shared" si="223"/>
        <v>0</v>
      </c>
      <c r="X682" s="199"/>
      <c r="Y682" s="199"/>
      <c r="Z682" s="152" t="str">
        <f t="shared" si="233"/>
        <v/>
      </c>
      <c r="AA682" s="150">
        <f t="shared" si="238"/>
        <v>0</v>
      </c>
      <c r="AB682" s="151">
        <f t="shared" si="239"/>
        <v>0</v>
      </c>
      <c r="AC682" s="199"/>
      <c r="AD682" s="199"/>
      <c r="AE682" s="151">
        <f t="shared" si="240"/>
        <v>0</v>
      </c>
      <c r="AF682" s="202"/>
      <c r="AG682" s="333"/>
      <c r="AH682" s="202"/>
      <c r="AI682" s="333"/>
      <c r="AJ682" s="202"/>
      <c r="AK682" s="333"/>
      <c r="AL682" s="151">
        <f t="shared" si="241"/>
        <v>0</v>
      </c>
      <c r="AM682" s="199"/>
      <c r="AN682" s="199"/>
      <c r="AO682" s="167">
        <f t="shared" si="224"/>
        <v>0</v>
      </c>
      <c r="AP682" s="167">
        <f t="shared" si="225"/>
        <v>0</v>
      </c>
      <c r="AQ682" s="152" t="str">
        <f t="shared" si="221"/>
        <v/>
      </c>
      <c r="AR682" s="207">
        <f t="shared" si="222"/>
        <v>0</v>
      </c>
      <c r="AS682" s="167">
        <f t="shared" si="234"/>
        <v>0</v>
      </c>
      <c r="AT682" s="167">
        <f>IFERROR((AR682/SUM('4_Структура пл.соб.'!$F$4:$F$6))*100,0)</f>
        <v>0</v>
      </c>
      <c r="AU682" s="207">
        <f>IFERROR(AF682+(SUM($AC682:$AD682)/100*($AE$14/$AB$14*100))/'4_Структура пл.соб.'!$B$7*'4_Структура пл.соб.'!$B$4,0)</f>
        <v>0</v>
      </c>
      <c r="AV682" s="167">
        <f>IFERROR(AU682/'5_Розрахунок тарифів'!$H$7,0)</f>
        <v>0</v>
      </c>
      <c r="AW682" s="167">
        <f>IFERROR((AU682/SUM('4_Структура пл.соб.'!$F$4:$F$6))*100,0)</f>
        <v>0</v>
      </c>
      <c r="AX682" s="207">
        <f>IFERROR(AH682+(SUM($AC682:$AD682)/100*($AE$14/$AB$14*100))/'4_Структура пл.соб.'!$B$7*'4_Структура пл.соб.'!$B$5,0)</f>
        <v>0</v>
      </c>
      <c r="AY682" s="167">
        <f>IFERROR(AX682/'5_Розрахунок тарифів'!$L$7,0)</f>
        <v>0</v>
      </c>
      <c r="AZ682" s="167">
        <f>IFERROR((AX682/SUM('4_Структура пл.соб.'!$F$4:$F$6))*100,0)</f>
        <v>0</v>
      </c>
      <c r="BA682" s="207">
        <f>IFERROR(AJ682+(SUM($AC682:$AD682)/100*($AE$14/$AB$14*100))/'4_Структура пл.соб.'!$B$7*'4_Структура пл.соб.'!$B$6,0)</f>
        <v>0</v>
      </c>
      <c r="BB682" s="167">
        <f>IFERROR(BA682/'5_Розрахунок тарифів'!$P$7,0)</f>
        <v>0</v>
      </c>
      <c r="BC682" s="167">
        <f>IFERROR((BA682/SUM('4_Структура пл.соб.'!$F$4:$F$6))*100,0)</f>
        <v>0</v>
      </c>
      <c r="BD682" s="167">
        <f t="shared" si="235"/>
        <v>0</v>
      </c>
      <c r="BE682" s="167">
        <f t="shared" si="236"/>
        <v>0</v>
      </c>
      <c r="BF682" s="203"/>
      <c r="BG682" s="203"/>
    </row>
    <row r="683" spans="1:59" s="118" customFormat="1" x14ac:dyDescent="0.25">
      <c r="A683" s="128" t="str">
        <f>IF(ISBLANK(B683),"",COUNTA($B$11:B683))</f>
        <v/>
      </c>
      <c r="B683" s="200"/>
      <c r="C683" s="150">
        <f t="shared" si="226"/>
        <v>0</v>
      </c>
      <c r="D683" s="151">
        <f t="shared" si="227"/>
        <v>0</v>
      </c>
      <c r="E683" s="199"/>
      <c r="F683" s="199"/>
      <c r="G683" s="151">
        <f t="shared" si="228"/>
        <v>0</v>
      </c>
      <c r="H683" s="199"/>
      <c r="I683" s="199"/>
      <c r="J683" s="199"/>
      <c r="K683" s="151">
        <f t="shared" si="237"/>
        <v>0</v>
      </c>
      <c r="L683" s="199"/>
      <c r="M683" s="199"/>
      <c r="N683" s="152" t="str">
        <f t="shared" si="229"/>
        <v/>
      </c>
      <c r="O683" s="150">
        <f t="shared" si="230"/>
        <v>0</v>
      </c>
      <c r="P683" s="151">
        <f t="shared" si="231"/>
        <v>0</v>
      </c>
      <c r="Q683" s="199"/>
      <c r="R683" s="199"/>
      <c r="S683" s="151">
        <f t="shared" si="232"/>
        <v>0</v>
      </c>
      <c r="T683" s="199"/>
      <c r="U683" s="199"/>
      <c r="V683" s="199"/>
      <c r="W683" s="151">
        <f t="shared" si="223"/>
        <v>0</v>
      </c>
      <c r="X683" s="199"/>
      <c r="Y683" s="199"/>
      <c r="Z683" s="152" t="str">
        <f t="shared" si="233"/>
        <v/>
      </c>
      <c r="AA683" s="150">
        <f t="shared" si="238"/>
        <v>0</v>
      </c>
      <c r="AB683" s="151">
        <f t="shared" si="239"/>
        <v>0</v>
      </c>
      <c r="AC683" s="199"/>
      <c r="AD683" s="199"/>
      <c r="AE683" s="151">
        <f t="shared" si="240"/>
        <v>0</v>
      </c>
      <c r="AF683" s="202"/>
      <c r="AG683" s="333"/>
      <c r="AH683" s="202"/>
      <c r="AI683" s="333"/>
      <c r="AJ683" s="202"/>
      <c r="AK683" s="333"/>
      <c r="AL683" s="151">
        <f t="shared" si="241"/>
        <v>0</v>
      </c>
      <c r="AM683" s="199"/>
      <c r="AN683" s="199"/>
      <c r="AO683" s="167">
        <f t="shared" si="224"/>
        <v>0</v>
      </c>
      <c r="AP683" s="167">
        <f t="shared" si="225"/>
        <v>0</v>
      </c>
      <c r="AQ683" s="152" t="str">
        <f t="shared" si="221"/>
        <v/>
      </c>
      <c r="AR683" s="207">
        <f t="shared" si="222"/>
        <v>0</v>
      </c>
      <c r="AS683" s="167">
        <f t="shared" si="234"/>
        <v>0</v>
      </c>
      <c r="AT683" s="167">
        <f>IFERROR((AR683/SUM('4_Структура пл.соб.'!$F$4:$F$6))*100,0)</f>
        <v>0</v>
      </c>
      <c r="AU683" s="207">
        <f>IFERROR(AF683+(SUM($AC683:$AD683)/100*($AE$14/$AB$14*100))/'4_Структура пл.соб.'!$B$7*'4_Структура пл.соб.'!$B$4,0)</f>
        <v>0</v>
      </c>
      <c r="AV683" s="167">
        <f>IFERROR(AU683/'5_Розрахунок тарифів'!$H$7,0)</f>
        <v>0</v>
      </c>
      <c r="AW683" s="167">
        <f>IFERROR((AU683/SUM('4_Структура пл.соб.'!$F$4:$F$6))*100,0)</f>
        <v>0</v>
      </c>
      <c r="AX683" s="207">
        <f>IFERROR(AH683+(SUM($AC683:$AD683)/100*($AE$14/$AB$14*100))/'4_Структура пл.соб.'!$B$7*'4_Структура пл.соб.'!$B$5,0)</f>
        <v>0</v>
      </c>
      <c r="AY683" s="167">
        <f>IFERROR(AX683/'5_Розрахунок тарифів'!$L$7,0)</f>
        <v>0</v>
      </c>
      <c r="AZ683" s="167">
        <f>IFERROR((AX683/SUM('4_Структура пл.соб.'!$F$4:$F$6))*100,0)</f>
        <v>0</v>
      </c>
      <c r="BA683" s="207">
        <f>IFERROR(AJ683+(SUM($AC683:$AD683)/100*($AE$14/$AB$14*100))/'4_Структура пл.соб.'!$B$7*'4_Структура пл.соб.'!$B$6,0)</f>
        <v>0</v>
      </c>
      <c r="BB683" s="167">
        <f>IFERROR(BA683/'5_Розрахунок тарифів'!$P$7,0)</f>
        <v>0</v>
      </c>
      <c r="BC683" s="167">
        <f>IFERROR((BA683/SUM('4_Структура пл.соб.'!$F$4:$F$6))*100,0)</f>
        <v>0</v>
      </c>
      <c r="BD683" s="167">
        <f t="shared" si="235"/>
        <v>0</v>
      </c>
      <c r="BE683" s="167">
        <f t="shared" si="236"/>
        <v>0</v>
      </c>
      <c r="BF683" s="203"/>
      <c r="BG683" s="203"/>
    </row>
    <row r="684" spans="1:59" s="118" customFormat="1" x14ac:dyDescent="0.25">
      <c r="A684" s="128" t="str">
        <f>IF(ISBLANK(B684),"",COUNTA($B$11:B684))</f>
        <v/>
      </c>
      <c r="B684" s="200"/>
      <c r="C684" s="150">
        <f t="shared" si="226"/>
        <v>0</v>
      </c>
      <c r="D684" s="151">
        <f t="shared" si="227"/>
        <v>0</v>
      </c>
      <c r="E684" s="199"/>
      <c r="F684" s="199"/>
      <c r="G684" s="151">
        <f t="shared" si="228"/>
        <v>0</v>
      </c>
      <c r="H684" s="199"/>
      <c r="I684" s="199"/>
      <c r="J684" s="199"/>
      <c r="K684" s="151">
        <f t="shared" si="237"/>
        <v>0</v>
      </c>
      <c r="L684" s="199"/>
      <c r="M684" s="199"/>
      <c r="N684" s="152" t="str">
        <f t="shared" si="229"/>
        <v/>
      </c>
      <c r="O684" s="150">
        <f t="shared" si="230"/>
        <v>0</v>
      </c>
      <c r="P684" s="151">
        <f t="shared" si="231"/>
        <v>0</v>
      </c>
      <c r="Q684" s="199"/>
      <c r="R684" s="199"/>
      <c r="S684" s="151">
        <f t="shared" si="232"/>
        <v>0</v>
      </c>
      <c r="T684" s="199"/>
      <c r="U684" s="199"/>
      <c r="V684" s="199"/>
      <c r="W684" s="151">
        <f t="shared" si="223"/>
        <v>0</v>
      </c>
      <c r="X684" s="199"/>
      <c r="Y684" s="199"/>
      <c r="Z684" s="152" t="str">
        <f t="shared" si="233"/>
        <v/>
      </c>
      <c r="AA684" s="150">
        <f t="shared" si="238"/>
        <v>0</v>
      </c>
      <c r="AB684" s="151">
        <f t="shared" si="239"/>
        <v>0</v>
      </c>
      <c r="AC684" s="199"/>
      <c r="AD684" s="199"/>
      <c r="AE684" s="151">
        <f t="shared" si="240"/>
        <v>0</v>
      </c>
      <c r="AF684" s="202"/>
      <c r="AG684" s="333"/>
      <c r="AH684" s="202"/>
      <c r="AI684" s="333"/>
      <c r="AJ684" s="202"/>
      <c r="AK684" s="333"/>
      <c r="AL684" s="151">
        <f t="shared" si="241"/>
        <v>0</v>
      </c>
      <c r="AM684" s="199"/>
      <c r="AN684" s="199"/>
      <c r="AO684" s="167">
        <f t="shared" si="224"/>
        <v>0</v>
      </c>
      <c r="AP684" s="167">
        <f t="shared" si="225"/>
        <v>0</v>
      </c>
      <c r="AQ684" s="152" t="str">
        <f t="shared" si="221"/>
        <v/>
      </c>
      <c r="AR684" s="207">
        <f t="shared" si="222"/>
        <v>0</v>
      </c>
      <c r="AS684" s="167">
        <f t="shared" si="234"/>
        <v>0</v>
      </c>
      <c r="AT684" s="167">
        <f>IFERROR((AR684/SUM('4_Структура пл.соб.'!$F$4:$F$6))*100,0)</f>
        <v>0</v>
      </c>
      <c r="AU684" s="207">
        <f>IFERROR(AF684+(SUM($AC684:$AD684)/100*($AE$14/$AB$14*100))/'4_Структура пл.соб.'!$B$7*'4_Структура пл.соб.'!$B$4,0)</f>
        <v>0</v>
      </c>
      <c r="AV684" s="167">
        <f>IFERROR(AU684/'5_Розрахунок тарифів'!$H$7,0)</f>
        <v>0</v>
      </c>
      <c r="AW684" s="167">
        <f>IFERROR((AU684/SUM('4_Структура пл.соб.'!$F$4:$F$6))*100,0)</f>
        <v>0</v>
      </c>
      <c r="AX684" s="207">
        <f>IFERROR(AH684+(SUM($AC684:$AD684)/100*($AE$14/$AB$14*100))/'4_Структура пл.соб.'!$B$7*'4_Структура пл.соб.'!$B$5,0)</f>
        <v>0</v>
      </c>
      <c r="AY684" s="167">
        <f>IFERROR(AX684/'5_Розрахунок тарифів'!$L$7,0)</f>
        <v>0</v>
      </c>
      <c r="AZ684" s="167">
        <f>IFERROR((AX684/SUM('4_Структура пл.соб.'!$F$4:$F$6))*100,0)</f>
        <v>0</v>
      </c>
      <c r="BA684" s="207">
        <f>IFERROR(AJ684+(SUM($AC684:$AD684)/100*($AE$14/$AB$14*100))/'4_Структура пл.соб.'!$B$7*'4_Структура пл.соб.'!$B$6,0)</f>
        <v>0</v>
      </c>
      <c r="BB684" s="167">
        <f>IFERROR(BA684/'5_Розрахунок тарифів'!$P$7,0)</f>
        <v>0</v>
      </c>
      <c r="BC684" s="167">
        <f>IFERROR((BA684/SUM('4_Структура пл.соб.'!$F$4:$F$6))*100,0)</f>
        <v>0</v>
      </c>
      <c r="BD684" s="167">
        <f t="shared" si="235"/>
        <v>0</v>
      </c>
      <c r="BE684" s="167">
        <f t="shared" si="236"/>
        <v>0</v>
      </c>
      <c r="BF684" s="203"/>
      <c r="BG684" s="203"/>
    </row>
    <row r="685" spans="1:59" s="118" customFormat="1" x14ac:dyDescent="0.25">
      <c r="A685" s="128" t="str">
        <f>IF(ISBLANK(B685),"",COUNTA($B$11:B685))</f>
        <v/>
      </c>
      <c r="B685" s="200"/>
      <c r="C685" s="150">
        <f t="shared" si="226"/>
        <v>0</v>
      </c>
      <c r="D685" s="151">
        <f t="shared" si="227"/>
        <v>0</v>
      </c>
      <c r="E685" s="199"/>
      <c r="F685" s="199"/>
      <c r="G685" s="151">
        <f t="shared" si="228"/>
        <v>0</v>
      </c>
      <c r="H685" s="199"/>
      <c r="I685" s="199"/>
      <c r="J685" s="199"/>
      <c r="K685" s="151">
        <f t="shared" si="237"/>
        <v>0</v>
      </c>
      <c r="L685" s="199"/>
      <c r="M685" s="199"/>
      <c r="N685" s="152" t="str">
        <f t="shared" si="229"/>
        <v/>
      </c>
      <c r="O685" s="150">
        <f t="shared" si="230"/>
        <v>0</v>
      </c>
      <c r="P685" s="151">
        <f t="shared" si="231"/>
        <v>0</v>
      </c>
      <c r="Q685" s="199"/>
      <c r="R685" s="199"/>
      <c r="S685" s="151">
        <f t="shared" si="232"/>
        <v>0</v>
      </c>
      <c r="T685" s="199"/>
      <c r="U685" s="199"/>
      <c r="V685" s="199"/>
      <c r="W685" s="151">
        <f t="shared" si="223"/>
        <v>0</v>
      </c>
      <c r="X685" s="199"/>
      <c r="Y685" s="199"/>
      <c r="Z685" s="152" t="str">
        <f t="shared" si="233"/>
        <v/>
      </c>
      <c r="AA685" s="150">
        <f t="shared" si="238"/>
        <v>0</v>
      </c>
      <c r="AB685" s="151">
        <f t="shared" si="239"/>
        <v>0</v>
      </c>
      <c r="AC685" s="199"/>
      <c r="AD685" s="199"/>
      <c r="AE685" s="151">
        <f t="shared" si="240"/>
        <v>0</v>
      </c>
      <c r="AF685" s="202"/>
      <c r="AG685" s="333"/>
      <c r="AH685" s="202"/>
      <c r="AI685" s="333"/>
      <c r="AJ685" s="202"/>
      <c r="AK685" s="333"/>
      <c r="AL685" s="151">
        <f t="shared" si="241"/>
        <v>0</v>
      </c>
      <c r="AM685" s="199"/>
      <c r="AN685" s="199"/>
      <c r="AO685" s="167">
        <f t="shared" si="224"/>
        <v>0</v>
      </c>
      <c r="AP685" s="167">
        <f t="shared" si="225"/>
        <v>0</v>
      </c>
      <c r="AQ685" s="152" t="str">
        <f t="shared" si="221"/>
        <v/>
      </c>
      <c r="AR685" s="207">
        <f t="shared" si="222"/>
        <v>0</v>
      </c>
      <c r="AS685" s="167">
        <f t="shared" si="234"/>
        <v>0</v>
      </c>
      <c r="AT685" s="167">
        <f>IFERROR((AR685/SUM('4_Структура пл.соб.'!$F$4:$F$6))*100,0)</f>
        <v>0</v>
      </c>
      <c r="AU685" s="207">
        <f>IFERROR(AF685+(SUM($AC685:$AD685)/100*($AE$14/$AB$14*100))/'4_Структура пл.соб.'!$B$7*'4_Структура пл.соб.'!$B$4,0)</f>
        <v>0</v>
      </c>
      <c r="AV685" s="167">
        <f>IFERROR(AU685/'5_Розрахунок тарифів'!$H$7,0)</f>
        <v>0</v>
      </c>
      <c r="AW685" s="167">
        <f>IFERROR((AU685/SUM('4_Структура пл.соб.'!$F$4:$F$6))*100,0)</f>
        <v>0</v>
      </c>
      <c r="AX685" s="207">
        <f>IFERROR(AH685+(SUM($AC685:$AD685)/100*($AE$14/$AB$14*100))/'4_Структура пл.соб.'!$B$7*'4_Структура пл.соб.'!$B$5,0)</f>
        <v>0</v>
      </c>
      <c r="AY685" s="167">
        <f>IFERROR(AX685/'5_Розрахунок тарифів'!$L$7,0)</f>
        <v>0</v>
      </c>
      <c r="AZ685" s="167">
        <f>IFERROR((AX685/SUM('4_Структура пл.соб.'!$F$4:$F$6))*100,0)</f>
        <v>0</v>
      </c>
      <c r="BA685" s="207">
        <f>IFERROR(AJ685+(SUM($AC685:$AD685)/100*($AE$14/$AB$14*100))/'4_Структура пл.соб.'!$B$7*'4_Структура пл.соб.'!$B$6,0)</f>
        <v>0</v>
      </c>
      <c r="BB685" s="167">
        <f>IFERROR(BA685/'5_Розрахунок тарифів'!$P$7,0)</f>
        <v>0</v>
      </c>
      <c r="BC685" s="167">
        <f>IFERROR((BA685/SUM('4_Структура пл.соб.'!$F$4:$F$6))*100,0)</f>
        <v>0</v>
      </c>
      <c r="BD685" s="167">
        <f t="shared" si="235"/>
        <v>0</v>
      </c>
      <c r="BE685" s="167">
        <f t="shared" si="236"/>
        <v>0</v>
      </c>
      <c r="BF685" s="203"/>
      <c r="BG685" s="203"/>
    </row>
    <row r="686" spans="1:59" s="118" customFormat="1" x14ac:dyDescent="0.25">
      <c r="A686" s="128" t="str">
        <f>IF(ISBLANK(B686),"",COUNTA($B$11:B686))</f>
        <v/>
      </c>
      <c r="B686" s="200"/>
      <c r="C686" s="150">
        <f t="shared" si="226"/>
        <v>0</v>
      </c>
      <c r="D686" s="151">
        <f t="shared" si="227"/>
        <v>0</v>
      </c>
      <c r="E686" s="199"/>
      <c r="F686" s="199"/>
      <c r="G686" s="151">
        <f t="shared" si="228"/>
        <v>0</v>
      </c>
      <c r="H686" s="199"/>
      <c r="I686" s="199"/>
      <c r="J686" s="199"/>
      <c r="K686" s="151">
        <f t="shared" si="237"/>
        <v>0</v>
      </c>
      <c r="L686" s="199"/>
      <c r="M686" s="199"/>
      <c r="N686" s="152" t="str">
        <f t="shared" si="229"/>
        <v/>
      </c>
      <c r="O686" s="150">
        <f t="shared" si="230"/>
        <v>0</v>
      </c>
      <c r="P686" s="151">
        <f t="shared" si="231"/>
        <v>0</v>
      </c>
      <c r="Q686" s="199"/>
      <c r="R686" s="199"/>
      <c r="S686" s="151">
        <f t="shared" si="232"/>
        <v>0</v>
      </c>
      <c r="T686" s="199"/>
      <c r="U686" s="199"/>
      <c r="V686" s="199"/>
      <c r="W686" s="151">
        <f t="shared" si="223"/>
        <v>0</v>
      </c>
      <c r="X686" s="199"/>
      <c r="Y686" s="199"/>
      <c r="Z686" s="152" t="str">
        <f t="shared" si="233"/>
        <v/>
      </c>
      <c r="AA686" s="150">
        <f t="shared" si="238"/>
        <v>0</v>
      </c>
      <c r="AB686" s="151">
        <f t="shared" si="239"/>
        <v>0</v>
      </c>
      <c r="AC686" s="199"/>
      <c r="AD686" s="199"/>
      <c r="AE686" s="151">
        <f t="shared" si="240"/>
        <v>0</v>
      </c>
      <c r="AF686" s="202"/>
      <c r="AG686" s="333"/>
      <c r="AH686" s="202"/>
      <c r="AI686" s="333"/>
      <c r="AJ686" s="202"/>
      <c r="AK686" s="333"/>
      <c r="AL686" s="151">
        <f t="shared" si="241"/>
        <v>0</v>
      </c>
      <c r="AM686" s="199"/>
      <c r="AN686" s="199"/>
      <c r="AO686" s="167">
        <f t="shared" si="224"/>
        <v>0</v>
      </c>
      <c r="AP686" s="167">
        <f t="shared" si="225"/>
        <v>0</v>
      </c>
      <c r="AQ686" s="152" t="str">
        <f t="shared" si="221"/>
        <v/>
      </c>
      <c r="AR686" s="207">
        <f t="shared" si="222"/>
        <v>0</v>
      </c>
      <c r="AS686" s="167">
        <f t="shared" si="234"/>
        <v>0</v>
      </c>
      <c r="AT686" s="167">
        <f>IFERROR((AR686/SUM('4_Структура пл.соб.'!$F$4:$F$6))*100,0)</f>
        <v>0</v>
      </c>
      <c r="AU686" s="207">
        <f>IFERROR(AF686+(SUM($AC686:$AD686)/100*($AE$14/$AB$14*100))/'4_Структура пл.соб.'!$B$7*'4_Структура пл.соб.'!$B$4,0)</f>
        <v>0</v>
      </c>
      <c r="AV686" s="167">
        <f>IFERROR(AU686/'5_Розрахунок тарифів'!$H$7,0)</f>
        <v>0</v>
      </c>
      <c r="AW686" s="167">
        <f>IFERROR((AU686/SUM('4_Структура пл.соб.'!$F$4:$F$6))*100,0)</f>
        <v>0</v>
      </c>
      <c r="AX686" s="207">
        <f>IFERROR(AH686+(SUM($AC686:$AD686)/100*($AE$14/$AB$14*100))/'4_Структура пл.соб.'!$B$7*'4_Структура пл.соб.'!$B$5,0)</f>
        <v>0</v>
      </c>
      <c r="AY686" s="167">
        <f>IFERROR(AX686/'5_Розрахунок тарифів'!$L$7,0)</f>
        <v>0</v>
      </c>
      <c r="AZ686" s="167">
        <f>IFERROR((AX686/SUM('4_Структура пл.соб.'!$F$4:$F$6))*100,0)</f>
        <v>0</v>
      </c>
      <c r="BA686" s="207">
        <f>IFERROR(AJ686+(SUM($AC686:$AD686)/100*($AE$14/$AB$14*100))/'4_Структура пл.соб.'!$B$7*'4_Структура пл.соб.'!$B$6,0)</f>
        <v>0</v>
      </c>
      <c r="BB686" s="167">
        <f>IFERROR(BA686/'5_Розрахунок тарифів'!$P$7,0)</f>
        <v>0</v>
      </c>
      <c r="BC686" s="167">
        <f>IFERROR((BA686/SUM('4_Структура пл.соб.'!$F$4:$F$6))*100,0)</f>
        <v>0</v>
      </c>
      <c r="BD686" s="167">
        <f t="shared" si="235"/>
        <v>0</v>
      </c>
      <c r="BE686" s="167">
        <f t="shared" si="236"/>
        <v>0</v>
      </c>
      <c r="BF686" s="203"/>
      <c r="BG686" s="203"/>
    </row>
    <row r="687" spans="1:59" s="118" customFormat="1" x14ac:dyDescent="0.25">
      <c r="A687" s="128" t="str">
        <f>IF(ISBLANK(B687),"",COUNTA($B$11:B687))</f>
        <v/>
      </c>
      <c r="B687" s="200"/>
      <c r="C687" s="150">
        <f t="shared" si="226"/>
        <v>0</v>
      </c>
      <c r="D687" s="151">
        <f t="shared" si="227"/>
        <v>0</v>
      </c>
      <c r="E687" s="199"/>
      <c r="F687" s="199"/>
      <c r="G687" s="151">
        <f t="shared" si="228"/>
        <v>0</v>
      </c>
      <c r="H687" s="199"/>
      <c r="I687" s="199"/>
      <c r="J687" s="199"/>
      <c r="K687" s="151">
        <f t="shared" si="237"/>
        <v>0</v>
      </c>
      <c r="L687" s="199"/>
      <c r="M687" s="199"/>
      <c r="N687" s="152" t="str">
        <f t="shared" si="229"/>
        <v/>
      </c>
      <c r="O687" s="150">
        <f t="shared" si="230"/>
        <v>0</v>
      </c>
      <c r="P687" s="151">
        <f t="shared" si="231"/>
        <v>0</v>
      </c>
      <c r="Q687" s="199"/>
      <c r="R687" s="199"/>
      <c r="S687" s="151">
        <f t="shared" si="232"/>
        <v>0</v>
      </c>
      <c r="T687" s="199"/>
      <c r="U687" s="199"/>
      <c r="V687" s="199"/>
      <c r="W687" s="151">
        <f t="shared" si="223"/>
        <v>0</v>
      </c>
      <c r="X687" s="199"/>
      <c r="Y687" s="199"/>
      <c r="Z687" s="152" t="str">
        <f t="shared" si="233"/>
        <v/>
      </c>
      <c r="AA687" s="150">
        <f t="shared" si="238"/>
        <v>0</v>
      </c>
      <c r="AB687" s="151">
        <f t="shared" si="239"/>
        <v>0</v>
      </c>
      <c r="AC687" s="199"/>
      <c r="AD687" s="199"/>
      <c r="AE687" s="151">
        <f t="shared" si="240"/>
        <v>0</v>
      </c>
      <c r="AF687" s="202"/>
      <c r="AG687" s="333"/>
      <c r="AH687" s="202"/>
      <c r="AI687" s="333"/>
      <c r="AJ687" s="202"/>
      <c r="AK687" s="333"/>
      <c r="AL687" s="151">
        <f t="shared" si="241"/>
        <v>0</v>
      </c>
      <c r="AM687" s="199"/>
      <c r="AN687" s="199"/>
      <c r="AO687" s="167">
        <f t="shared" si="224"/>
        <v>0</v>
      </c>
      <c r="AP687" s="167">
        <f t="shared" si="225"/>
        <v>0</v>
      </c>
      <c r="AQ687" s="152" t="str">
        <f t="shared" si="221"/>
        <v/>
      </c>
      <c r="AR687" s="207">
        <f t="shared" si="222"/>
        <v>0</v>
      </c>
      <c r="AS687" s="167">
        <f t="shared" si="234"/>
        <v>0</v>
      </c>
      <c r="AT687" s="167">
        <f>IFERROR((AR687/SUM('4_Структура пл.соб.'!$F$4:$F$6))*100,0)</f>
        <v>0</v>
      </c>
      <c r="AU687" s="207">
        <f>IFERROR(AF687+(SUM($AC687:$AD687)/100*($AE$14/$AB$14*100))/'4_Структура пл.соб.'!$B$7*'4_Структура пл.соб.'!$B$4,0)</f>
        <v>0</v>
      </c>
      <c r="AV687" s="167">
        <f>IFERROR(AU687/'5_Розрахунок тарифів'!$H$7,0)</f>
        <v>0</v>
      </c>
      <c r="AW687" s="167">
        <f>IFERROR((AU687/SUM('4_Структура пл.соб.'!$F$4:$F$6))*100,0)</f>
        <v>0</v>
      </c>
      <c r="AX687" s="207">
        <f>IFERROR(AH687+(SUM($AC687:$AD687)/100*($AE$14/$AB$14*100))/'4_Структура пл.соб.'!$B$7*'4_Структура пл.соб.'!$B$5,0)</f>
        <v>0</v>
      </c>
      <c r="AY687" s="167">
        <f>IFERROR(AX687/'5_Розрахунок тарифів'!$L$7,0)</f>
        <v>0</v>
      </c>
      <c r="AZ687" s="167">
        <f>IFERROR((AX687/SUM('4_Структура пл.соб.'!$F$4:$F$6))*100,0)</f>
        <v>0</v>
      </c>
      <c r="BA687" s="207">
        <f>IFERROR(AJ687+(SUM($AC687:$AD687)/100*($AE$14/$AB$14*100))/'4_Структура пл.соб.'!$B$7*'4_Структура пл.соб.'!$B$6,0)</f>
        <v>0</v>
      </c>
      <c r="BB687" s="167">
        <f>IFERROR(BA687/'5_Розрахунок тарифів'!$P$7,0)</f>
        <v>0</v>
      </c>
      <c r="BC687" s="167">
        <f>IFERROR((BA687/SUM('4_Структура пл.соб.'!$F$4:$F$6))*100,0)</f>
        <v>0</v>
      </c>
      <c r="BD687" s="167">
        <f t="shared" si="235"/>
        <v>0</v>
      </c>
      <c r="BE687" s="167">
        <f t="shared" si="236"/>
        <v>0</v>
      </c>
      <c r="BF687" s="203"/>
      <c r="BG687" s="203"/>
    </row>
    <row r="688" spans="1:59" s="118" customFormat="1" x14ac:dyDescent="0.25">
      <c r="A688" s="128" t="str">
        <f>IF(ISBLANK(B688),"",COUNTA($B$11:B688))</f>
        <v/>
      </c>
      <c r="B688" s="200"/>
      <c r="C688" s="150">
        <f t="shared" si="226"/>
        <v>0</v>
      </c>
      <c r="D688" s="151">
        <f t="shared" si="227"/>
        <v>0</v>
      </c>
      <c r="E688" s="199"/>
      <c r="F688" s="199"/>
      <c r="G688" s="151">
        <f t="shared" si="228"/>
        <v>0</v>
      </c>
      <c r="H688" s="199"/>
      <c r="I688" s="199"/>
      <c r="J688" s="199"/>
      <c r="K688" s="151">
        <f t="shared" si="237"/>
        <v>0</v>
      </c>
      <c r="L688" s="199"/>
      <c r="M688" s="199"/>
      <c r="N688" s="152" t="str">
        <f t="shared" si="229"/>
        <v/>
      </c>
      <c r="O688" s="150">
        <f t="shared" si="230"/>
        <v>0</v>
      </c>
      <c r="P688" s="151">
        <f t="shared" si="231"/>
        <v>0</v>
      </c>
      <c r="Q688" s="199"/>
      <c r="R688" s="199"/>
      <c r="S688" s="151">
        <f t="shared" si="232"/>
        <v>0</v>
      </c>
      <c r="T688" s="199"/>
      <c r="U688" s="199"/>
      <c r="V688" s="199"/>
      <c r="W688" s="151">
        <f t="shared" si="223"/>
        <v>0</v>
      </c>
      <c r="X688" s="199"/>
      <c r="Y688" s="199"/>
      <c r="Z688" s="152" t="str">
        <f t="shared" si="233"/>
        <v/>
      </c>
      <c r="AA688" s="150">
        <f t="shared" si="238"/>
        <v>0</v>
      </c>
      <c r="AB688" s="151">
        <f t="shared" si="239"/>
        <v>0</v>
      </c>
      <c r="AC688" s="199"/>
      <c r="AD688" s="199"/>
      <c r="AE688" s="151">
        <f t="shared" si="240"/>
        <v>0</v>
      </c>
      <c r="AF688" s="202"/>
      <c r="AG688" s="333"/>
      <c r="AH688" s="202"/>
      <c r="AI688" s="333"/>
      <c r="AJ688" s="202"/>
      <c r="AK688" s="333"/>
      <c r="AL688" s="151">
        <f t="shared" si="241"/>
        <v>0</v>
      </c>
      <c r="AM688" s="199"/>
      <c r="AN688" s="199"/>
      <c r="AO688" s="167">
        <f t="shared" si="224"/>
        <v>0</v>
      </c>
      <c r="AP688" s="167">
        <f t="shared" si="225"/>
        <v>0</v>
      </c>
      <c r="AQ688" s="152" t="str">
        <f t="shared" si="221"/>
        <v/>
      </c>
      <c r="AR688" s="207">
        <f t="shared" si="222"/>
        <v>0</v>
      </c>
      <c r="AS688" s="167">
        <f t="shared" si="234"/>
        <v>0</v>
      </c>
      <c r="AT688" s="167">
        <f>IFERROR((AR688/SUM('4_Структура пл.соб.'!$F$4:$F$6))*100,0)</f>
        <v>0</v>
      </c>
      <c r="AU688" s="207">
        <f>IFERROR(AF688+(SUM($AC688:$AD688)/100*($AE$14/$AB$14*100))/'4_Структура пл.соб.'!$B$7*'4_Структура пл.соб.'!$B$4,0)</f>
        <v>0</v>
      </c>
      <c r="AV688" s="167">
        <f>IFERROR(AU688/'5_Розрахунок тарифів'!$H$7,0)</f>
        <v>0</v>
      </c>
      <c r="AW688" s="167">
        <f>IFERROR((AU688/SUM('4_Структура пл.соб.'!$F$4:$F$6))*100,0)</f>
        <v>0</v>
      </c>
      <c r="AX688" s="207">
        <f>IFERROR(AH688+(SUM($AC688:$AD688)/100*($AE$14/$AB$14*100))/'4_Структура пл.соб.'!$B$7*'4_Структура пл.соб.'!$B$5,0)</f>
        <v>0</v>
      </c>
      <c r="AY688" s="167">
        <f>IFERROR(AX688/'5_Розрахунок тарифів'!$L$7,0)</f>
        <v>0</v>
      </c>
      <c r="AZ688" s="167">
        <f>IFERROR((AX688/SUM('4_Структура пл.соб.'!$F$4:$F$6))*100,0)</f>
        <v>0</v>
      </c>
      <c r="BA688" s="207">
        <f>IFERROR(AJ688+(SUM($AC688:$AD688)/100*($AE$14/$AB$14*100))/'4_Структура пл.соб.'!$B$7*'4_Структура пл.соб.'!$B$6,0)</f>
        <v>0</v>
      </c>
      <c r="BB688" s="167">
        <f>IFERROR(BA688/'5_Розрахунок тарифів'!$P$7,0)</f>
        <v>0</v>
      </c>
      <c r="BC688" s="167">
        <f>IFERROR((BA688/SUM('4_Структура пл.соб.'!$F$4:$F$6))*100,0)</f>
        <v>0</v>
      </c>
      <c r="BD688" s="167">
        <f t="shared" si="235"/>
        <v>0</v>
      </c>
      <c r="BE688" s="167">
        <f t="shared" si="236"/>
        <v>0</v>
      </c>
      <c r="BF688" s="203"/>
      <c r="BG688" s="203"/>
    </row>
    <row r="689" spans="1:59" s="118" customFormat="1" x14ac:dyDescent="0.25">
      <c r="A689" s="128" t="str">
        <f>IF(ISBLANK(B689),"",COUNTA($B$11:B689))</f>
        <v/>
      </c>
      <c r="B689" s="200"/>
      <c r="C689" s="150">
        <f t="shared" si="226"/>
        <v>0</v>
      </c>
      <c r="D689" s="151">
        <f t="shared" si="227"/>
        <v>0</v>
      </c>
      <c r="E689" s="199"/>
      <c r="F689" s="199"/>
      <c r="G689" s="151">
        <f t="shared" si="228"/>
        <v>0</v>
      </c>
      <c r="H689" s="199"/>
      <c r="I689" s="199"/>
      <c r="J689" s="199"/>
      <c r="K689" s="151">
        <f t="shared" si="237"/>
        <v>0</v>
      </c>
      <c r="L689" s="199"/>
      <c r="M689" s="199"/>
      <c r="N689" s="152" t="str">
        <f t="shared" si="229"/>
        <v/>
      </c>
      <c r="O689" s="150">
        <f t="shared" si="230"/>
        <v>0</v>
      </c>
      <c r="P689" s="151">
        <f t="shared" si="231"/>
        <v>0</v>
      </c>
      <c r="Q689" s="199"/>
      <c r="R689" s="199"/>
      <c r="S689" s="151">
        <f t="shared" si="232"/>
        <v>0</v>
      </c>
      <c r="T689" s="199"/>
      <c r="U689" s="199"/>
      <c r="V689" s="199"/>
      <c r="W689" s="151">
        <f t="shared" si="223"/>
        <v>0</v>
      </c>
      <c r="X689" s="199"/>
      <c r="Y689" s="199"/>
      <c r="Z689" s="152" t="str">
        <f t="shared" si="233"/>
        <v/>
      </c>
      <c r="AA689" s="150">
        <f t="shared" si="238"/>
        <v>0</v>
      </c>
      <c r="AB689" s="151">
        <f t="shared" si="239"/>
        <v>0</v>
      </c>
      <c r="AC689" s="199"/>
      <c r="AD689" s="199"/>
      <c r="AE689" s="151">
        <f t="shared" si="240"/>
        <v>0</v>
      </c>
      <c r="AF689" s="202"/>
      <c r="AG689" s="333"/>
      <c r="AH689" s="202"/>
      <c r="AI689" s="333"/>
      <c r="AJ689" s="202"/>
      <c r="AK689" s="333"/>
      <c r="AL689" s="151">
        <f t="shared" si="241"/>
        <v>0</v>
      </c>
      <c r="AM689" s="199"/>
      <c r="AN689" s="199"/>
      <c r="AO689" s="167">
        <f t="shared" si="224"/>
        <v>0</v>
      </c>
      <c r="AP689" s="167">
        <f t="shared" si="225"/>
        <v>0</v>
      </c>
      <c r="AQ689" s="152" t="str">
        <f t="shared" si="221"/>
        <v/>
      </c>
      <c r="AR689" s="207">
        <f t="shared" si="222"/>
        <v>0</v>
      </c>
      <c r="AS689" s="167">
        <f t="shared" si="234"/>
        <v>0</v>
      </c>
      <c r="AT689" s="167">
        <f>IFERROR((AR689/SUM('4_Структура пл.соб.'!$F$4:$F$6))*100,0)</f>
        <v>0</v>
      </c>
      <c r="AU689" s="207">
        <f>IFERROR(AF689+(SUM($AC689:$AD689)/100*($AE$14/$AB$14*100))/'4_Структура пл.соб.'!$B$7*'4_Структура пл.соб.'!$B$4,0)</f>
        <v>0</v>
      </c>
      <c r="AV689" s="167">
        <f>IFERROR(AU689/'5_Розрахунок тарифів'!$H$7,0)</f>
        <v>0</v>
      </c>
      <c r="AW689" s="167">
        <f>IFERROR((AU689/SUM('4_Структура пл.соб.'!$F$4:$F$6))*100,0)</f>
        <v>0</v>
      </c>
      <c r="AX689" s="207">
        <f>IFERROR(AH689+(SUM($AC689:$AD689)/100*($AE$14/$AB$14*100))/'4_Структура пл.соб.'!$B$7*'4_Структура пл.соб.'!$B$5,0)</f>
        <v>0</v>
      </c>
      <c r="AY689" s="167">
        <f>IFERROR(AX689/'5_Розрахунок тарифів'!$L$7,0)</f>
        <v>0</v>
      </c>
      <c r="AZ689" s="167">
        <f>IFERROR((AX689/SUM('4_Структура пл.соб.'!$F$4:$F$6))*100,0)</f>
        <v>0</v>
      </c>
      <c r="BA689" s="207">
        <f>IFERROR(AJ689+(SUM($AC689:$AD689)/100*($AE$14/$AB$14*100))/'4_Структура пл.соб.'!$B$7*'4_Структура пл.соб.'!$B$6,0)</f>
        <v>0</v>
      </c>
      <c r="BB689" s="167">
        <f>IFERROR(BA689/'5_Розрахунок тарифів'!$P$7,0)</f>
        <v>0</v>
      </c>
      <c r="BC689" s="167">
        <f>IFERROR((BA689/SUM('4_Структура пл.соб.'!$F$4:$F$6))*100,0)</f>
        <v>0</v>
      </c>
      <c r="BD689" s="167">
        <f t="shared" si="235"/>
        <v>0</v>
      </c>
      <c r="BE689" s="167">
        <f t="shared" si="236"/>
        <v>0</v>
      </c>
      <c r="BF689" s="203"/>
      <c r="BG689" s="203"/>
    </row>
    <row r="690" spans="1:59" s="118" customFormat="1" x14ac:dyDescent="0.25">
      <c r="A690" s="128" t="str">
        <f>IF(ISBLANK(B690),"",COUNTA($B$11:B690))</f>
        <v/>
      </c>
      <c r="B690" s="200"/>
      <c r="C690" s="150">
        <f t="shared" si="226"/>
        <v>0</v>
      </c>
      <c r="D690" s="151">
        <f t="shared" si="227"/>
        <v>0</v>
      </c>
      <c r="E690" s="199"/>
      <c r="F690" s="199"/>
      <c r="G690" s="151">
        <f t="shared" si="228"/>
        <v>0</v>
      </c>
      <c r="H690" s="199"/>
      <c r="I690" s="199"/>
      <c r="J690" s="199"/>
      <c r="K690" s="151">
        <f t="shared" si="237"/>
        <v>0</v>
      </c>
      <c r="L690" s="199"/>
      <c r="M690" s="199"/>
      <c r="N690" s="152" t="str">
        <f t="shared" si="229"/>
        <v/>
      </c>
      <c r="O690" s="150">
        <f t="shared" si="230"/>
        <v>0</v>
      </c>
      <c r="P690" s="151">
        <f t="shared" si="231"/>
        <v>0</v>
      </c>
      <c r="Q690" s="199"/>
      <c r="R690" s="199"/>
      <c r="S690" s="151">
        <f t="shared" si="232"/>
        <v>0</v>
      </c>
      <c r="T690" s="199"/>
      <c r="U690" s="199"/>
      <c r="V690" s="199"/>
      <c r="W690" s="151">
        <f t="shared" si="223"/>
        <v>0</v>
      </c>
      <c r="X690" s="199"/>
      <c r="Y690" s="199"/>
      <c r="Z690" s="152" t="str">
        <f t="shared" si="233"/>
        <v/>
      </c>
      <c r="AA690" s="150">
        <f t="shared" si="238"/>
        <v>0</v>
      </c>
      <c r="AB690" s="151">
        <f t="shared" si="239"/>
        <v>0</v>
      </c>
      <c r="AC690" s="199"/>
      <c r="AD690" s="199"/>
      <c r="AE690" s="151">
        <f t="shared" si="240"/>
        <v>0</v>
      </c>
      <c r="AF690" s="202"/>
      <c r="AG690" s="333"/>
      <c r="AH690" s="202"/>
      <c r="AI690" s="333"/>
      <c r="AJ690" s="202"/>
      <c r="AK690" s="333"/>
      <c r="AL690" s="151">
        <f t="shared" si="241"/>
        <v>0</v>
      </c>
      <c r="AM690" s="199"/>
      <c r="AN690" s="199"/>
      <c r="AO690" s="167">
        <f t="shared" si="224"/>
        <v>0</v>
      </c>
      <c r="AP690" s="167">
        <f t="shared" si="225"/>
        <v>0</v>
      </c>
      <c r="AQ690" s="152" t="str">
        <f t="shared" si="221"/>
        <v/>
      </c>
      <c r="AR690" s="207">
        <f t="shared" si="222"/>
        <v>0</v>
      </c>
      <c r="AS690" s="167">
        <f t="shared" si="234"/>
        <v>0</v>
      </c>
      <c r="AT690" s="167">
        <f>IFERROR((AR690/SUM('4_Структура пл.соб.'!$F$4:$F$6))*100,0)</f>
        <v>0</v>
      </c>
      <c r="AU690" s="207">
        <f>IFERROR(AF690+(SUM($AC690:$AD690)/100*($AE$14/$AB$14*100))/'4_Структура пл.соб.'!$B$7*'4_Структура пл.соб.'!$B$4,0)</f>
        <v>0</v>
      </c>
      <c r="AV690" s="167">
        <f>IFERROR(AU690/'5_Розрахунок тарифів'!$H$7,0)</f>
        <v>0</v>
      </c>
      <c r="AW690" s="167">
        <f>IFERROR((AU690/SUM('4_Структура пл.соб.'!$F$4:$F$6))*100,0)</f>
        <v>0</v>
      </c>
      <c r="AX690" s="207">
        <f>IFERROR(AH690+(SUM($AC690:$AD690)/100*($AE$14/$AB$14*100))/'4_Структура пл.соб.'!$B$7*'4_Структура пл.соб.'!$B$5,0)</f>
        <v>0</v>
      </c>
      <c r="AY690" s="167">
        <f>IFERROR(AX690/'5_Розрахунок тарифів'!$L$7,0)</f>
        <v>0</v>
      </c>
      <c r="AZ690" s="167">
        <f>IFERROR((AX690/SUM('4_Структура пл.соб.'!$F$4:$F$6))*100,0)</f>
        <v>0</v>
      </c>
      <c r="BA690" s="207">
        <f>IFERROR(AJ690+(SUM($AC690:$AD690)/100*($AE$14/$AB$14*100))/'4_Структура пл.соб.'!$B$7*'4_Структура пл.соб.'!$B$6,0)</f>
        <v>0</v>
      </c>
      <c r="BB690" s="167">
        <f>IFERROR(BA690/'5_Розрахунок тарифів'!$P$7,0)</f>
        <v>0</v>
      </c>
      <c r="BC690" s="167">
        <f>IFERROR((BA690/SUM('4_Структура пл.соб.'!$F$4:$F$6))*100,0)</f>
        <v>0</v>
      </c>
      <c r="BD690" s="167">
        <f t="shared" si="235"/>
        <v>0</v>
      </c>
      <c r="BE690" s="167">
        <f t="shared" si="236"/>
        <v>0</v>
      </c>
      <c r="BF690" s="203"/>
      <c r="BG690" s="203"/>
    </row>
    <row r="691" spans="1:59" s="118" customFormat="1" x14ac:dyDescent="0.25">
      <c r="A691" s="128" t="str">
        <f>IF(ISBLANK(B691),"",COUNTA($B$11:B691))</f>
        <v/>
      </c>
      <c r="B691" s="200"/>
      <c r="C691" s="150">
        <f t="shared" si="226"/>
        <v>0</v>
      </c>
      <c r="D691" s="151">
        <f t="shared" si="227"/>
        <v>0</v>
      </c>
      <c r="E691" s="199"/>
      <c r="F691" s="199"/>
      <c r="G691" s="151">
        <f t="shared" si="228"/>
        <v>0</v>
      </c>
      <c r="H691" s="199"/>
      <c r="I691" s="199"/>
      <c r="J691" s="199"/>
      <c r="K691" s="151">
        <f t="shared" si="237"/>
        <v>0</v>
      </c>
      <c r="L691" s="199"/>
      <c r="M691" s="199"/>
      <c r="N691" s="152" t="str">
        <f t="shared" si="229"/>
        <v/>
      </c>
      <c r="O691" s="150">
        <f t="shared" si="230"/>
        <v>0</v>
      </c>
      <c r="P691" s="151">
        <f t="shared" si="231"/>
        <v>0</v>
      </c>
      <c r="Q691" s="199"/>
      <c r="R691" s="199"/>
      <c r="S691" s="151">
        <f t="shared" si="232"/>
        <v>0</v>
      </c>
      <c r="T691" s="199"/>
      <c r="U691" s="199"/>
      <c r="V691" s="199"/>
      <c r="W691" s="151">
        <f t="shared" si="223"/>
        <v>0</v>
      </c>
      <c r="X691" s="199"/>
      <c r="Y691" s="199"/>
      <c r="Z691" s="152" t="str">
        <f t="shared" si="233"/>
        <v/>
      </c>
      <c r="AA691" s="150">
        <f t="shared" si="238"/>
        <v>0</v>
      </c>
      <c r="AB691" s="151">
        <f t="shared" si="239"/>
        <v>0</v>
      </c>
      <c r="AC691" s="199"/>
      <c r="AD691" s="199"/>
      <c r="AE691" s="151">
        <f t="shared" si="240"/>
        <v>0</v>
      </c>
      <c r="AF691" s="202"/>
      <c r="AG691" s="333"/>
      <c r="AH691" s="202"/>
      <c r="AI691" s="333"/>
      <c r="AJ691" s="202"/>
      <c r="AK691" s="333"/>
      <c r="AL691" s="151">
        <f t="shared" si="241"/>
        <v>0</v>
      </c>
      <c r="AM691" s="199"/>
      <c r="AN691" s="199"/>
      <c r="AO691" s="167">
        <f t="shared" si="224"/>
        <v>0</v>
      </c>
      <c r="AP691" s="167">
        <f t="shared" si="225"/>
        <v>0</v>
      </c>
      <c r="AQ691" s="152" t="str">
        <f t="shared" si="221"/>
        <v/>
      </c>
      <c r="AR691" s="207">
        <f t="shared" si="222"/>
        <v>0</v>
      </c>
      <c r="AS691" s="167">
        <f t="shared" si="234"/>
        <v>0</v>
      </c>
      <c r="AT691" s="167">
        <f>IFERROR((AR691/SUM('4_Структура пл.соб.'!$F$4:$F$6))*100,0)</f>
        <v>0</v>
      </c>
      <c r="AU691" s="207">
        <f>IFERROR(AF691+(SUM($AC691:$AD691)/100*($AE$14/$AB$14*100))/'4_Структура пл.соб.'!$B$7*'4_Структура пл.соб.'!$B$4,0)</f>
        <v>0</v>
      </c>
      <c r="AV691" s="167">
        <f>IFERROR(AU691/'5_Розрахунок тарифів'!$H$7,0)</f>
        <v>0</v>
      </c>
      <c r="AW691" s="167">
        <f>IFERROR((AU691/SUM('4_Структура пл.соб.'!$F$4:$F$6))*100,0)</f>
        <v>0</v>
      </c>
      <c r="AX691" s="207">
        <f>IFERROR(AH691+(SUM($AC691:$AD691)/100*($AE$14/$AB$14*100))/'4_Структура пл.соб.'!$B$7*'4_Структура пл.соб.'!$B$5,0)</f>
        <v>0</v>
      </c>
      <c r="AY691" s="167">
        <f>IFERROR(AX691/'5_Розрахунок тарифів'!$L$7,0)</f>
        <v>0</v>
      </c>
      <c r="AZ691" s="167">
        <f>IFERROR((AX691/SUM('4_Структура пл.соб.'!$F$4:$F$6))*100,0)</f>
        <v>0</v>
      </c>
      <c r="BA691" s="207">
        <f>IFERROR(AJ691+(SUM($AC691:$AD691)/100*($AE$14/$AB$14*100))/'4_Структура пл.соб.'!$B$7*'4_Структура пл.соб.'!$B$6,0)</f>
        <v>0</v>
      </c>
      <c r="BB691" s="167">
        <f>IFERROR(BA691/'5_Розрахунок тарифів'!$P$7,0)</f>
        <v>0</v>
      </c>
      <c r="BC691" s="167">
        <f>IFERROR((BA691/SUM('4_Структура пл.соб.'!$F$4:$F$6))*100,0)</f>
        <v>0</v>
      </c>
      <c r="BD691" s="167">
        <f t="shared" si="235"/>
        <v>0</v>
      </c>
      <c r="BE691" s="167">
        <f t="shared" si="236"/>
        <v>0</v>
      </c>
      <c r="BF691" s="203"/>
      <c r="BG691" s="203"/>
    </row>
    <row r="692" spans="1:59" s="118" customFormat="1" x14ac:dyDescent="0.25">
      <c r="A692" s="128" t="str">
        <f>IF(ISBLANK(B692),"",COUNTA($B$11:B692))</f>
        <v/>
      </c>
      <c r="B692" s="200"/>
      <c r="C692" s="150">
        <f t="shared" si="226"/>
        <v>0</v>
      </c>
      <c r="D692" s="151">
        <f t="shared" si="227"/>
        <v>0</v>
      </c>
      <c r="E692" s="199"/>
      <c r="F692" s="199"/>
      <c r="G692" s="151">
        <f t="shared" si="228"/>
        <v>0</v>
      </c>
      <c r="H692" s="199"/>
      <c r="I692" s="199"/>
      <c r="J692" s="199"/>
      <c r="K692" s="151">
        <f t="shared" si="237"/>
        <v>0</v>
      </c>
      <c r="L692" s="199"/>
      <c r="M692" s="199"/>
      <c r="N692" s="152" t="str">
        <f t="shared" si="229"/>
        <v/>
      </c>
      <c r="O692" s="150">
        <f t="shared" si="230"/>
        <v>0</v>
      </c>
      <c r="P692" s="151">
        <f t="shared" si="231"/>
        <v>0</v>
      </c>
      <c r="Q692" s="199"/>
      <c r="R692" s="199"/>
      <c r="S692" s="151">
        <f t="shared" si="232"/>
        <v>0</v>
      </c>
      <c r="T692" s="199"/>
      <c r="U692" s="199"/>
      <c r="V692" s="199"/>
      <c r="W692" s="151">
        <f t="shared" si="223"/>
        <v>0</v>
      </c>
      <c r="X692" s="199"/>
      <c r="Y692" s="199"/>
      <c r="Z692" s="152" t="str">
        <f t="shared" si="233"/>
        <v/>
      </c>
      <c r="AA692" s="150">
        <f t="shared" si="238"/>
        <v>0</v>
      </c>
      <c r="AB692" s="151">
        <f t="shared" si="239"/>
        <v>0</v>
      </c>
      <c r="AC692" s="199"/>
      <c r="AD692" s="199"/>
      <c r="AE692" s="151">
        <f t="shared" si="240"/>
        <v>0</v>
      </c>
      <c r="AF692" s="202"/>
      <c r="AG692" s="333"/>
      <c r="AH692" s="202"/>
      <c r="AI692" s="333"/>
      <c r="AJ692" s="202"/>
      <c r="AK692" s="333"/>
      <c r="AL692" s="151">
        <f t="shared" si="241"/>
        <v>0</v>
      </c>
      <c r="AM692" s="199"/>
      <c r="AN692" s="199"/>
      <c r="AO692" s="167">
        <f t="shared" si="224"/>
        <v>0</v>
      </c>
      <c r="AP692" s="167">
        <f t="shared" si="225"/>
        <v>0</v>
      </c>
      <c r="AQ692" s="152" t="str">
        <f t="shared" si="221"/>
        <v/>
      </c>
      <c r="AR692" s="207">
        <f t="shared" si="222"/>
        <v>0</v>
      </c>
      <c r="AS692" s="167">
        <f t="shared" si="234"/>
        <v>0</v>
      </c>
      <c r="AT692" s="167">
        <f>IFERROR((AR692/SUM('4_Структура пл.соб.'!$F$4:$F$6))*100,0)</f>
        <v>0</v>
      </c>
      <c r="AU692" s="207">
        <f>IFERROR(AF692+(SUM($AC692:$AD692)/100*($AE$14/$AB$14*100))/'4_Структура пл.соб.'!$B$7*'4_Структура пл.соб.'!$B$4,0)</f>
        <v>0</v>
      </c>
      <c r="AV692" s="167">
        <f>IFERROR(AU692/'5_Розрахунок тарифів'!$H$7,0)</f>
        <v>0</v>
      </c>
      <c r="AW692" s="167">
        <f>IFERROR((AU692/SUM('4_Структура пл.соб.'!$F$4:$F$6))*100,0)</f>
        <v>0</v>
      </c>
      <c r="AX692" s="207">
        <f>IFERROR(AH692+(SUM($AC692:$AD692)/100*($AE$14/$AB$14*100))/'4_Структура пл.соб.'!$B$7*'4_Структура пл.соб.'!$B$5,0)</f>
        <v>0</v>
      </c>
      <c r="AY692" s="167">
        <f>IFERROR(AX692/'5_Розрахунок тарифів'!$L$7,0)</f>
        <v>0</v>
      </c>
      <c r="AZ692" s="167">
        <f>IFERROR((AX692/SUM('4_Структура пл.соб.'!$F$4:$F$6))*100,0)</f>
        <v>0</v>
      </c>
      <c r="BA692" s="207">
        <f>IFERROR(AJ692+(SUM($AC692:$AD692)/100*($AE$14/$AB$14*100))/'4_Структура пл.соб.'!$B$7*'4_Структура пл.соб.'!$B$6,0)</f>
        <v>0</v>
      </c>
      <c r="BB692" s="167">
        <f>IFERROR(BA692/'5_Розрахунок тарифів'!$P$7,0)</f>
        <v>0</v>
      </c>
      <c r="BC692" s="167">
        <f>IFERROR((BA692/SUM('4_Структура пл.соб.'!$F$4:$F$6))*100,0)</f>
        <v>0</v>
      </c>
      <c r="BD692" s="167">
        <f t="shared" si="235"/>
        <v>0</v>
      </c>
      <c r="BE692" s="167">
        <f t="shared" si="236"/>
        <v>0</v>
      </c>
      <c r="BF692" s="203"/>
      <c r="BG692" s="203"/>
    </row>
    <row r="693" spans="1:59" s="118" customFormat="1" x14ac:dyDescent="0.25">
      <c r="A693" s="128" t="str">
        <f>IF(ISBLANK(B693),"",COUNTA($B$11:B693))</f>
        <v/>
      </c>
      <c r="B693" s="200"/>
      <c r="C693" s="150">
        <f t="shared" si="226"/>
        <v>0</v>
      </c>
      <c r="D693" s="151">
        <f t="shared" si="227"/>
        <v>0</v>
      </c>
      <c r="E693" s="199"/>
      <c r="F693" s="199"/>
      <c r="G693" s="151">
        <f t="shared" si="228"/>
        <v>0</v>
      </c>
      <c r="H693" s="199"/>
      <c r="I693" s="199"/>
      <c r="J693" s="199"/>
      <c r="K693" s="151">
        <f t="shared" si="237"/>
        <v>0</v>
      </c>
      <c r="L693" s="199"/>
      <c r="M693" s="199"/>
      <c r="N693" s="152" t="str">
        <f t="shared" si="229"/>
        <v/>
      </c>
      <c r="O693" s="150">
        <f t="shared" si="230"/>
        <v>0</v>
      </c>
      <c r="P693" s="151">
        <f t="shared" si="231"/>
        <v>0</v>
      </c>
      <c r="Q693" s="199"/>
      <c r="R693" s="199"/>
      <c r="S693" s="151">
        <f t="shared" si="232"/>
        <v>0</v>
      </c>
      <c r="T693" s="199"/>
      <c r="U693" s="199"/>
      <c r="V693" s="199"/>
      <c r="W693" s="151">
        <f t="shared" si="223"/>
        <v>0</v>
      </c>
      <c r="X693" s="199"/>
      <c r="Y693" s="199"/>
      <c r="Z693" s="152" t="str">
        <f t="shared" si="233"/>
        <v/>
      </c>
      <c r="AA693" s="150">
        <f t="shared" si="238"/>
        <v>0</v>
      </c>
      <c r="AB693" s="151">
        <f t="shared" si="239"/>
        <v>0</v>
      </c>
      <c r="AC693" s="199"/>
      <c r="AD693" s="199"/>
      <c r="AE693" s="151">
        <f t="shared" si="240"/>
        <v>0</v>
      </c>
      <c r="AF693" s="202"/>
      <c r="AG693" s="333"/>
      <c r="AH693" s="202"/>
      <c r="AI693" s="333"/>
      <c r="AJ693" s="202"/>
      <c r="AK693" s="333"/>
      <c r="AL693" s="151">
        <f t="shared" si="241"/>
        <v>0</v>
      </c>
      <c r="AM693" s="199"/>
      <c r="AN693" s="199"/>
      <c r="AO693" s="167">
        <f t="shared" si="224"/>
        <v>0</v>
      </c>
      <c r="AP693" s="167">
        <f t="shared" si="225"/>
        <v>0</v>
      </c>
      <c r="AQ693" s="152" t="str">
        <f t="shared" si="221"/>
        <v/>
      </c>
      <c r="AR693" s="207">
        <f t="shared" si="222"/>
        <v>0</v>
      </c>
      <c r="AS693" s="167">
        <f t="shared" si="234"/>
        <v>0</v>
      </c>
      <c r="AT693" s="167">
        <f>IFERROR((AR693/SUM('4_Структура пл.соб.'!$F$4:$F$6))*100,0)</f>
        <v>0</v>
      </c>
      <c r="AU693" s="207">
        <f>IFERROR(AF693+(SUM($AC693:$AD693)/100*($AE$14/$AB$14*100))/'4_Структура пл.соб.'!$B$7*'4_Структура пл.соб.'!$B$4,0)</f>
        <v>0</v>
      </c>
      <c r="AV693" s="167">
        <f>IFERROR(AU693/'5_Розрахунок тарифів'!$H$7,0)</f>
        <v>0</v>
      </c>
      <c r="AW693" s="167">
        <f>IFERROR((AU693/SUM('4_Структура пл.соб.'!$F$4:$F$6))*100,0)</f>
        <v>0</v>
      </c>
      <c r="AX693" s="207">
        <f>IFERROR(AH693+(SUM($AC693:$AD693)/100*($AE$14/$AB$14*100))/'4_Структура пл.соб.'!$B$7*'4_Структура пл.соб.'!$B$5,0)</f>
        <v>0</v>
      </c>
      <c r="AY693" s="167">
        <f>IFERROR(AX693/'5_Розрахунок тарифів'!$L$7,0)</f>
        <v>0</v>
      </c>
      <c r="AZ693" s="167">
        <f>IFERROR((AX693/SUM('4_Структура пл.соб.'!$F$4:$F$6))*100,0)</f>
        <v>0</v>
      </c>
      <c r="BA693" s="207">
        <f>IFERROR(AJ693+(SUM($AC693:$AD693)/100*($AE$14/$AB$14*100))/'4_Структура пл.соб.'!$B$7*'4_Структура пл.соб.'!$B$6,0)</f>
        <v>0</v>
      </c>
      <c r="BB693" s="167">
        <f>IFERROR(BA693/'5_Розрахунок тарифів'!$P$7,0)</f>
        <v>0</v>
      </c>
      <c r="BC693" s="167">
        <f>IFERROR((BA693/SUM('4_Структура пл.соб.'!$F$4:$F$6))*100,0)</f>
        <v>0</v>
      </c>
      <c r="BD693" s="167">
        <f t="shared" si="235"/>
        <v>0</v>
      </c>
      <c r="BE693" s="167">
        <f t="shared" si="236"/>
        <v>0</v>
      </c>
      <c r="BF693" s="203"/>
      <c r="BG693" s="203"/>
    </row>
    <row r="694" spans="1:59" s="118" customFormat="1" x14ac:dyDescent="0.25">
      <c r="A694" s="128" t="str">
        <f>IF(ISBLANK(B694),"",COUNTA($B$11:B694))</f>
        <v/>
      </c>
      <c r="B694" s="200"/>
      <c r="C694" s="150">
        <f t="shared" si="226"/>
        <v>0</v>
      </c>
      <c r="D694" s="151">
        <f t="shared" si="227"/>
        <v>0</v>
      </c>
      <c r="E694" s="199"/>
      <c r="F694" s="199"/>
      <c r="G694" s="151">
        <f t="shared" si="228"/>
        <v>0</v>
      </c>
      <c r="H694" s="199"/>
      <c r="I694" s="199"/>
      <c r="J694" s="199"/>
      <c r="K694" s="151">
        <f t="shared" si="237"/>
        <v>0</v>
      </c>
      <c r="L694" s="199"/>
      <c r="M694" s="199"/>
      <c r="N694" s="152" t="str">
        <f t="shared" si="229"/>
        <v/>
      </c>
      <c r="O694" s="150">
        <f t="shared" si="230"/>
        <v>0</v>
      </c>
      <c r="P694" s="151">
        <f t="shared" si="231"/>
        <v>0</v>
      </c>
      <c r="Q694" s="199"/>
      <c r="R694" s="199"/>
      <c r="S694" s="151">
        <f t="shared" si="232"/>
        <v>0</v>
      </c>
      <c r="T694" s="199"/>
      <c r="U694" s="199"/>
      <c r="V694" s="199"/>
      <c r="W694" s="151">
        <f t="shared" si="223"/>
        <v>0</v>
      </c>
      <c r="X694" s="199"/>
      <c r="Y694" s="199"/>
      <c r="Z694" s="152" t="str">
        <f t="shared" si="233"/>
        <v/>
      </c>
      <c r="AA694" s="150">
        <f t="shared" si="238"/>
        <v>0</v>
      </c>
      <c r="AB694" s="151">
        <f t="shared" si="239"/>
        <v>0</v>
      </c>
      <c r="AC694" s="199"/>
      <c r="AD694" s="199"/>
      <c r="AE694" s="151">
        <f t="shared" si="240"/>
        <v>0</v>
      </c>
      <c r="AF694" s="202"/>
      <c r="AG694" s="333"/>
      <c r="AH694" s="202"/>
      <c r="AI694" s="333"/>
      <c r="AJ694" s="202"/>
      <c r="AK694" s="333"/>
      <c r="AL694" s="151">
        <f t="shared" si="241"/>
        <v>0</v>
      </c>
      <c r="AM694" s="199"/>
      <c r="AN694" s="199"/>
      <c r="AO694" s="167">
        <f t="shared" si="224"/>
        <v>0</v>
      </c>
      <c r="AP694" s="167">
        <f t="shared" si="225"/>
        <v>0</v>
      </c>
      <c r="AQ694" s="152" t="str">
        <f t="shared" si="221"/>
        <v/>
      </c>
      <c r="AR694" s="207">
        <f t="shared" si="222"/>
        <v>0</v>
      </c>
      <c r="AS694" s="167">
        <f t="shared" si="234"/>
        <v>0</v>
      </c>
      <c r="AT694" s="167">
        <f>IFERROR((AR694/SUM('4_Структура пл.соб.'!$F$4:$F$6))*100,0)</f>
        <v>0</v>
      </c>
      <c r="AU694" s="207">
        <f>IFERROR(AF694+(SUM($AC694:$AD694)/100*($AE$14/$AB$14*100))/'4_Структура пл.соб.'!$B$7*'4_Структура пл.соб.'!$B$4,0)</f>
        <v>0</v>
      </c>
      <c r="AV694" s="167">
        <f>IFERROR(AU694/'5_Розрахунок тарифів'!$H$7,0)</f>
        <v>0</v>
      </c>
      <c r="AW694" s="167">
        <f>IFERROR((AU694/SUM('4_Структура пл.соб.'!$F$4:$F$6))*100,0)</f>
        <v>0</v>
      </c>
      <c r="AX694" s="207">
        <f>IFERROR(AH694+(SUM($AC694:$AD694)/100*($AE$14/$AB$14*100))/'4_Структура пл.соб.'!$B$7*'4_Структура пл.соб.'!$B$5,0)</f>
        <v>0</v>
      </c>
      <c r="AY694" s="167">
        <f>IFERROR(AX694/'5_Розрахунок тарифів'!$L$7,0)</f>
        <v>0</v>
      </c>
      <c r="AZ694" s="167">
        <f>IFERROR((AX694/SUM('4_Структура пл.соб.'!$F$4:$F$6))*100,0)</f>
        <v>0</v>
      </c>
      <c r="BA694" s="207">
        <f>IFERROR(AJ694+(SUM($AC694:$AD694)/100*($AE$14/$AB$14*100))/'4_Структура пл.соб.'!$B$7*'4_Структура пл.соб.'!$B$6,0)</f>
        <v>0</v>
      </c>
      <c r="BB694" s="167">
        <f>IFERROR(BA694/'5_Розрахунок тарифів'!$P$7,0)</f>
        <v>0</v>
      </c>
      <c r="BC694" s="167">
        <f>IFERROR((BA694/SUM('4_Структура пл.соб.'!$F$4:$F$6))*100,0)</f>
        <v>0</v>
      </c>
      <c r="BD694" s="167">
        <f t="shared" si="235"/>
        <v>0</v>
      </c>
      <c r="BE694" s="167">
        <f t="shared" si="236"/>
        <v>0</v>
      </c>
      <c r="BF694" s="203"/>
      <c r="BG694" s="203"/>
    </row>
    <row r="695" spans="1:59" s="118" customFormat="1" x14ac:dyDescent="0.25">
      <c r="A695" s="128" t="str">
        <f>IF(ISBLANK(B695),"",COUNTA($B$11:B695))</f>
        <v/>
      </c>
      <c r="B695" s="200"/>
      <c r="C695" s="150">
        <f t="shared" si="226"/>
        <v>0</v>
      </c>
      <c r="D695" s="151">
        <f t="shared" si="227"/>
        <v>0</v>
      </c>
      <c r="E695" s="199"/>
      <c r="F695" s="199"/>
      <c r="G695" s="151">
        <f t="shared" si="228"/>
        <v>0</v>
      </c>
      <c r="H695" s="199"/>
      <c r="I695" s="199"/>
      <c r="J695" s="199"/>
      <c r="K695" s="151">
        <f t="shared" si="237"/>
        <v>0</v>
      </c>
      <c r="L695" s="199"/>
      <c r="M695" s="199"/>
      <c r="N695" s="152" t="str">
        <f t="shared" si="229"/>
        <v/>
      </c>
      <c r="O695" s="150">
        <f t="shared" si="230"/>
        <v>0</v>
      </c>
      <c r="P695" s="151">
        <f t="shared" si="231"/>
        <v>0</v>
      </c>
      <c r="Q695" s="199"/>
      <c r="R695" s="199"/>
      <c r="S695" s="151">
        <f t="shared" si="232"/>
        <v>0</v>
      </c>
      <c r="T695" s="199"/>
      <c r="U695" s="199"/>
      <c r="V695" s="199"/>
      <c r="W695" s="151">
        <f t="shared" si="223"/>
        <v>0</v>
      </c>
      <c r="X695" s="199"/>
      <c r="Y695" s="199"/>
      <c r="Z695" s="152" t="str">
        <f t="shared" si="233"/>
        <v/>
      </c>
      <c r="AA695" s="150">
        <f t="shared" si="238"/>
        <v>0</v>
      </c>
      <c r="AB695" s="151">
        <f t="shared" si="239"/>
        <v>0</v>
      </c>
      <c r="AC695" s="199"/>
      <c r="AD695" s="199"/>
      <c r="AE695" s="151">
        <f t="shared" si="240"/>
        <v>0</v>
      </c>
      <c r="AF695" s="202"/>
      <c r="AG695" s="333"/>
      <c r="AH695" s="202"/>
      <c r="AI695" s="333"/>
      <c r="AJ695" s="202"/>
      <c r="AK695" s="333"/>
      <c r="AL695" s="151">
        <f t="shared" si="241"/>
        <v>0</v>
      </c>
      <c r="AM695" s="199"/>
      <c r="AN695" s="199"/>
      <c r="AO695" s="167">
        <f t="shared" si="224"/>
        <v>0</v>
      </c>
      <c r="AP695" s="167">
        <f t="shared" si="225"/>
        <v>0</v>
      </c>
      <c r="AQ695" s="152" t="str">
        <f t="shared" si="221"/>
        <v/>
      </c>
      <c r="AR695" s="207">
        <f t="shared" si="222"/>
        <v>0</v>
      </c>
      <c r="AS695" s="167">
        <f t="shared" si="234"/>
        <v>0</v>
      </c>
      <c r="AT695" s="167">
        <f>IFERROR((AR695/SUM('4_Структура пл.соб.'!$F$4:$F$6))*100,0)</f>
        <v>0</v>
      </c>
      <c r="AU695" s="207">
        <f>IFERROR(AF695+(SUM($AC695:$AD695)/100*($AE$14/$AB$14*100))/'4_Структура пл.соб.'!$B$7*'4_Структура пл.соб.'!$B$4,0)</f>
        <v>0</v>
      </c>
      <c r="AV695" s="167">
        <f>IFERROR(AU695/'5_Розрахунок тарифів'!$H$7,0)</f>
        <v>0</v>
      </c>
      <c r="AW695" s="167">
        <f>IFERROR((AU695/SUM('4_Структура пл.соб.'!$F$4:$F$6))*100,0)</f>
        <v>0</v>
      </c>
      <c r="AX695" s="207">
        <f>IFERROR(AH695+(SUM($AC695:$AD695)/100*($AE$14/$AB$14*100))/'4_Структура пл.соб.'!$B$7*'4_Структура пл.соб.'!$B$5,0)</f>
        <v>0</v>
      </c>
      <c r="AY695" s="167">
        <f>IFERROR(AX695/'5_Розрахунок тарифів'!$L$7,0)</f>
        <v>0</v>
      </c>
      <c r="AZ695" s="167">
        <f>IFERROR((AX695/SUM('4_Структура пл.соб.'!$F$4:$F$6))*100,0)</f>
        <v>0</v>
      </c>
      <c r="BA695" s="207">
        <f>IFERROR(AJ695+(SUM($AC695:$AD695)/100*($AE$14/$AB$14*100))/'4_Структура пл.соб.'!$B$7*'4_Структура пл.соб.'!$B$6,0)</f>
        <v>0</v>
      </c>
      <c r="BB695" s="167">
        <f>IFERROR(BA695/'5_Розрахунок тарифів'!$P$7,0)</f>
        <v>0</v>
      </c>
      <c r="BC695" s="167">
        <f>IFERROR((BA695/SUM('4_Структура пл.соб.'!$F$4:$F$6))*100,0)</f>
        <v>0</v>
      </c>
      <c r="BD695" s="167">
        <f t="shared" si="235"/>
        <v>0</v>
      </c>
      <c r="BE695" s="167">
        <f t="shared" si="236"/>
        <v>0</v>
      </c>
      <c r="BF695" s="203"/>
      <c r="BG695" s="203"/>
    </row>
    <row r="696" spans="1:59" s="118" customFormat="1" x14ac:dyDescent="0.25">
      <c r="A696" s="128" t="str">
        <f>IF(ISBLANK(B696),"",COUNTA($B$11:B696))</f>
        <v/>
      </c>
      <c r="B696" s="200"/>
      <c r="C696" s="150">
        <f t="shared" si="226"/>
        <v>0</v>
      </c>
      <c r="D696" s="151">
        <f t="shared" si="227"/>
        <v>0</v>
      </c>
      <c r="E696" s="199"/>
      <c r="F696" s="199"/>
      <c r="G696" s="151">
        <f t="shared" si="228"/>
        <v>0</v>
      </c>
      <c r="H696" s="199"/>
      <c r="I696" s="199"/>
      <c r="J696" s="199"/>
      <c r="K696" s="151">
        <f t="shared" si="237"/>
        <v>0</v>
      </c>
      <c r="L696" s="199"/>
      <c r="M696" s="199"/>
      <c r="N696" s="152" t="str">
        <f t="shared" si="229"/>
        <v/>
      </c>
      <c r="O696" s="150">
        <f t="shared" si="230"/>
        <v>0</v>
      </c>
      <c r="P696" s="151">
        <f t="shared" si="231"/>
        <v>0</v>
      </c>
      <c r="Q696" s="199"/>
      <c r="R696" s="199"/>
      <c r="S696" s="151">
        <f t="shared" si="232"/>
        <v>0</v>
      </c>
      <c r="T696" s="199"/>
      <c r="U696" s="199"/>
      <c r="V696" s="199"/>
      <c r="W696" s="151">
        <f t="shared" si="223"/>
        <v>0</v>
      </c>
      <c r="X696" s="199"/>
      <c r="Y696" s="199"/>
      <c r="Z696" s="152" t="str">
        <f t="shared" si="233"/>
        <v/>
      </c>
      <c r="AA696" s="150">
        <f t="shared" si="238"/>
        <v>0</v>
      </c>
      <c r="AB696" s="151">
        <f t="shared" si="239"/>
        <v>0</v>
      </c>
      <c r="AC696" s="199"/>
      <c r="AD696" s="199"/>
      <c r="AE696" s="151">
        <f t="shared" si="240"/>
        <v>0</v>
      </c>
      <c r="AF696" s="202"/>
      <c r="AG696" s="333"/>
      <c r="AH696" s="202"/>
      <c r="AI696" s="333"/>
      <c r="AJ696" s="202"/>
      <c r="AK696" s="333"/>
      <c r="AL696" s="151">
        <f t="shared" si="241"/>
        <v>0</v>
      </c>
      <c r="AM696" s="199"/>
      <c r="AN696" s="199"/>
      <c r="AO696" s="167">
        <f t="shared" si="224"/>
        <v>0</v>
      </c>
      <c r="AP696" s="167">
        <f t="shared" si="225"/>
        <v>0</v>
      </c>
      <c r="AQ696" s="152" t="str">
        <f t="shared" si="221"/>
        <v/>
      </c>
      <c r="AR696" s="207">
        <f t="shared" si="222"/>
        <v>0</v>
      </c>
      <c r="AS696" s="167">
        <f t="shared" si="234"/>
        <v>0</v>
      </c>
      <c r="AT696" s="167">
        <f>IFERROR((AR696/SUM('4_Структура пл.соб.'!$F$4:$F$6))*100,0)</f>
        <v>0</v>
      </c>
      <c r="AU696" s="207">
        <f>IFERROR(AF696+(SUM($AC696:$AD696)/100*($AE$14/$AB$14*100))/'4_Структура пл.соб.'!$B$7*'4_Структура пл.соб.'!$B$4,0)</f>
        <v>0</v>
      </c>
      <c r="AV696" s="167">
        <f>IFERROR(AU696/'5_Розрахунок тарифів'!$H$7,0)</f>
        <v>0</v>
      </c>
      <c r="AW696" s="167">
        <f>IFERROR((AU696/SUM('4_Структура пл.соб.'!$F$4:$F$6))*100,0)</f>
        <v>0</v>
      </c>
      <c r="AX696" s="207">
        <f>IFERROR(AH696+(SUM($AC696:$AD696)/100*($AE$14/$AB$14*100))/'4_Структура пл.соб.'!$B$7*'4_Структура пл.соб.'!$B$5,0)</f>
        <v>0</v>
      </c>
      <c r="AY696" s="167">
        <f>IFERROR(AX696/'5_Розрахунок тарифів'!$L$7,0)</f>
        <v>0</v>
      </c>
      <c r="AZ696" s="167">
        <f>IFERROR((AX696/SUM('4_Структура пл.соб.'!$F$4:$F$6))*100,0)</f>
        <v>0</v>
      </c>
      <c r="BA696" s="207">
        <f>IFERROR(AJ696+(SUM($AC696:$AD696)/100*($AE$14/$AB$14*100))/'4_Структура пл.соб.'!$B$7*'4_Структура пл.соб.'!$B$6,0)</f>
        <v>0</v>
      </c>
      <c r="BB696" s="167">
        <f>IFERROR(BA696/'5_Розрахунок тарифів'!$P$7,0)</f>
        <v>0</v>
      </c>
      <c r="BC696" s="167">
        <f>IFERROR((BA696/SUM('4_Структура пл.соб.'!$F$4:$F$6))*100,0)</f>
        <v>0</v>
      </c>
      <c r="BD696" s="167">
        <f t="shared" si="235"/>
        <v>0</v>
      </c>
      <c r="BE696" s="167">
        <f t="shared" si="236"/>
        <v>0</v>
      </c>
      <c r="BF696" s="203"/>
      <c r="BG696" s="203"/>
    </row>
    <row r="697" spans="1:59" s="118" customFormat="1" x14ac:dyDescent="0.25">
      <c r="A697" s="128" t="str">
        <f>IF(ISBLANK(B697),"",COUNTA($B$11:B697))</f>
        <v/>
      </c>
      <c r="B697" s="200"/>
      <c r="C697" s="150">
        <f t="shared" si="226"/>
        <v>0</v>
      </c>
      <c r="D697" s="151">
        <f t="shared" si="227"/>
        <v>0</v>
      </c>
      <c r="E697" s="199"/>
      <c r="F697" s="199"/>
      <c r="G697" s="151">
        <f t="shared" si="228"/>
        <v>0</v>
      </c>
      <c r="H697" s="199"/>
      <c r="I697" s="199"/>
      <c r="J697" s="199"/>
      <c r="K697" s="151">
        <f t="shared" si="237"/>
        <v>0</v>
      </c>
      <c r="L697" s="199"/>
      <c r="M697" s="199"/>
      <c r="N697" s="152" t="str">
        <f t="shared" si="229"/>
        <v/>
      </c>
      <c r="O697" s="150">
        <f t="shared" si="230"/>
        <v>0</v>
      </c>
      <c r="P697" s="151">
        <f t="shared" si="231"/>
        <v>0</v>
      </c>
      <c r="Q697" s="199"/>
      <c r="R697" s="199"/>
      <c r="S697" s="151">
        <f t="shared" si="232"/>
        <v>0</v>
      </c>
      <c r="T697" s="199"/>
      <c r="U697" s="199"/>
      <c r="V697" s="199"/>
      <c r="W697" s="151">
        <f t="shared" si="223"/>
        <v>0</v>
      </c>
      <c r="X697" s="199"/>
      <c r="Y697" s="199"/>
      <c r="Z697" s="152" t="str">
        <f t="shared" si="233"/>
        <v/>
      </c>
      <c r="AA697" s="150">
        <f t="shared" si="238"/>
        <v>0</v>
      </c>
      <c r="AB697" s="151">
        <f t="shared" si="239"/>
        <v>0</v>
      </c>
      <c r="AC697" s="199"/>
      <c r="AD697" s="199"/>
      <c r="AE697" s="151">
        <f t="shared" si="240"/>
        <v>0</v>
      </c>
      <c r="AF697" s="202"/>
      <c r="AG697" s="333"/>
      <c r="AH697" s="202"/>
      <c r="AI697" s="333"/>
      <c r="AJ697" s="202"/>
      <c r="AK697" s="333"/>
      <c r="AL697" s="151">
        <f t="shared" si="241"/>
        <v>0</v>
      </c>
      <c r="AM697" s="199"/>
      <c r="AN697" s="199"/>
      <c r="AO697" s="167">
        <f t="shared" si="224"/>
        <v>0</v>
      </c>
      <c r="AP697" s="167">
        <f t="shared" si="225"/>
        <v>0</v>
      </c>
      <c r="AQ697" s="152" t="str">
        <f t="shared" si="221"/>
        <v/>
      </c>
      <c r="AR697" s="207">
        <f t="shared" si="222"/>
        <v>0</v>
      </c>
      <c r="AS697" s="167">
        <f t="shared" si="234"/>
        <v>0</v>
      </c>
      <c r="AT697" s="167">
        <f>IFERROR((AR697/SUM('4_Структура пл.соб.'!$F$4:$F$6))*100,0)</f>
        <v>0</v>
      </c>
      <c r="AU697" s="207">
        <f>IFERROR(AF697+(SUM($AC697:$AD697)/100*($AE$14/$AB$14*100))/'4_Структура пл.соб.'!$B$7*'4_Структура пл.соб.'!$B$4,0)</f>
        <v>0</v>
      </c>
      <c r="AV697" s="167">
        <f>IFERROR(AU697/'5_Розрахунок тарифів'!$H$7,0)</f>
        <v>0</v>
      </c>
      <c r="AW697" s="167">
        <f>IFERROR((AU697/SUM('4_Структура пл.соб.'!$F$4:$F$6))*100,0)</f>
        <v>0</v>
      </c>
      <c r="AX697" s="207">
        <f>IFERROR(AH697+(SUM($AC697:$AD697)/100*($AE$14/$AB$14*100))/'4_Структура пл.соб.'!$B$7*'4_Структура пл.соб.'!$B$5,0)</f>
        <v>0</v>
      </c>
      <c r="AY697" s="167">
        <f>IFERROR(AX697/'5_Розрахунок тарифів'!$L$7,0)</f>
        <v>0</v>
      </c>
      <c r="AZ697" s="167">
        <f>IFERROR((AX697/SUM('4_Структура пл.соб.'!$F$4:$F$6))*100,0)</f>
        <v>0</v>
      </c>
      <c r="BA697" s="207">
        <f>IFERROR(AJ697+(SUM($AC697:$AD697)/100*($AE$14/$AB$14*100))/'4_Структура пл.соб.'!$B$7*'4_Структура пл.соб.'!$B$6,0)</f>
        <v>0</v>
      </c>
      <c r="BB697" s="167">
        <f>IFERROR(BA697/'5_Розрахунок тарифів'!$P$7,0)</f>
        <v>0</v>
      </c>
      <c r="BC697" s="167">
        <f>IFERROR((BA697/SUM('4_Структура пл.соб.'!$F$4:$F$6))*100,0)</f>
        <v>0</v>
      </c>
      <c r="BD697" s="167">
        <f t="shared" si="235"/>
        <v>0</v>
      </c>
      <c r="BE697" s="167">
        <f t="shared" si="236"/>
        <v>0</v>
      </c>
      <c r="BF697" s="203"/>
      <c r="BG697" s="203"/>
    </row>
    <row r="698" spans="1:59" s="118" customFormat="1" x14ac:dyDescent="0.25">
      <c r="A698" s="128" t="str">
        <f>IF(ISBLANK(B698),"",COUNTA($B$11:B698))</f>
        <v/>
      </c>
      <c r="B698" s="200"/>
      <c r="C698" s="150">
        <f t="shared" si="226"/>
        <v>0</v>
      </c>
      <c r="D698" s="151">
        <f t="shared" si="227"/>
        <v>0</v>
      </c>
      <c r="E698" s="199"/>
      <c r="F698" s="199"/>
      <c r="G698" s="151">
        <f t="shared" si="228"/>
        <v>0</v>
      </c>
      <c r="H698" s="199"/>
      <c r="I698" s="199"/>
      <c r="J698" s="199"/>
      <c r="K698" s="151">
        <f t="shared" si="237"/>
        <v>0</v>
      </c>
      <c r="L698" s="199"/>
      <c r="M698" s="199"/>
      <c r="N698" s="152" t="str">
        <f t="shared" si="229"/>
        <v/>
      </c>
      <c r="O698" s="150">
        <f t="shared" si="230"/>
        <v>0</v>
      </c>
      <c r="P698" s="151">
        <f t="shared" si="231"/>
        <v>0</v>
      </c>
      <c r="Q698" s="199"/>
      <c r="R698" s="199"/>
      <c r="S698" s="151">
        <f t="shared" si="232"/>
        <v>0</v>
      </c>
      <c r="T698" s="199"/>
      <c r="U698" s="199"/>
      <c r="V698" s="199"/>
      <c r="W698" s="151">
        <f t="shared" si="223"/>
        <v>0</v>
      </c>
      <c r="X698" s="199"/>
      <c r="Y698" s="199"/>
      <c r="Z698" s="152" t="str">
        <f t="shared" si="233"/>
        <v/>
      </c>
      <c r="AA698" s="150">
        <f t="shared" si="238"/>
        <v>0</v>
      </c>
      <c r="AB698" s="151">
        <f t="shared" si="239"/>
        <v>0</v>
      </c>
      <c r="AC698" s="199"/>
      <c r="AD698" s="199"/>
      <c r="AE698" s="151">
        <f t="shared" si="240"/>
        <v>0</v>
      </c>
      <c r="AF698" s="202"/>
      <c r="AG698" s="333"/>
      <c r="AH698" s="202"/>
      <c r="AI698" s="333"/>
      <c r="AJ698" s="202"/>
      <c r="AK698" s="333"/>
      <c r="AL698" s="151">
        <f t="shared" si="241"/>
        <v>0</v>
      </c>
      <c r="AM698" s="199"/>
      <c r="AN698" s="199"/>
      <c r="AO698" s="167">
        <f t="shared" si="224"/>
        <v>0</v>
      </c>
      <c r="AP698" s="167">
        <f t="shared" si="225"/>
        <v>0</v>
      </c>
      <c r="AQ698" s="152" t="str">
        <f t="shared" si="221"/>
        <v/>
      </c>
      <c r="AR698" s="207">
        <f t="shared" si="222"/>
        <v>0</v>
      </c>
      <c r="AS698" s="167">
        <f t="shared" si="234"/>
        <v>0</v>
      </c>
      <c r="AT698" s="167">
        <f>IFERROR((AR698/SUM('4_Структура пл.соб.'!$F$4:$F$6))*100,0)</f>
        <v>0</v>
      </c>
      <c r="AU698" s="207">
        <f>IFERROR(AF698+(SUM($AC698:$AD698)/100*($AE$14/$AB$14*100))/'4_Структура пл.соб.'!$B$7*'4_Структура пл.соб.'!$B$4,0)</f>
        <v>0</v>
      </c>
      <c r="AV698" s="167">
        <f>IFERROR(AU698/'5_Розрахунок тарифів'!$H$7,0)</f>
        <v>0</v>
      </c>
      <c r="AW698" s="167">
        <f>IFERROR((AU698/SUM('4_Структура пл.соб.'!$F$4:$F$6))*100,0)</f>
        <v>0</v>
      </c>
      <c r="AX698" s="207">
        <f>IFERROR(AH698+(SUM($AC698:$AD698)/100*($AE$14/$AB$14*100))/'4_Структура пл.соб.'!$B$7*'4_Структура пл.соб.'!$B$5,0)</f>
        <v>0</v>
      </c>
      <c r="AY698" s="167">
        <f>IFERROR(AX698/'5_Розрахунок тарифів'!$L$7,0)</f>
        <v>0</v>
      </c>
      <c r="AZ698" s="167">
        <f>IFERROR((AX698/SUM('4_Структура пл.соб.'!$F$4:$F$6))*100,0)</f>
        <v>0</v>
      </c>
      <c r="BA698" s="207">
        <f>IFERROR(AJ698+(SUM($AC698:$AD698)/100*($AE$14/$AB$14*100))/'4_Структура пл.соб.'!$B$7*'4_Структура пл.соб.'!$B$6,0)</f>
        <v>0</v>
      </c>
      <c r="BB698" s="167">
        <f>IFERROR(BA698/'5_Розрахунок тарифів'!$P$7,0)</f>
        <v>0</v>
      </c>
      <c r="BC698" s="167">
        <f>IFERROR((BA698/SUM('4_Структура пл.соб.'!$F$4:$F$6))*100,0)</f>
        <v>0</v>
      </c>
      <c r="BD698" s="167">
        <f t="shared" si="235"/>
        <v>0</v>
      </c>
      <c r="BE698" s="167">
        <f t="shared" si="236"/>
        <v>0</v>
      </c>
      <c r="BF698" s="203"/>
      <c r="BG698" s="203"/>
    </row>
    <row r="699" spans="1:59" s="118" customFormat="1" x14ac:dyDescent="0.25">
      <c r="A699" s="128" t="str">
        <f>IF(ISBLANK(B699),"",COUNTA($B$11:B699))</f>
        <v/>
      </c>
      <c r="B699" s="200"/>
      <c r="C699" s="150">
        <f t="shared" si="226"/>
        <v>0</v>
      </c>
      <c r="D699" s="151">
        <f t="shared" si="227"/>
        <v>0</v>
      </c>
      <c r="E699" s="199"/>
      <c r="F699" s="199"/>
      <c r="G699" s="151">
        <f t="shared" si="228"/>
        <v>0</v>
      </c>
      <c r="H699" s="199"/>
      <c r="I699" s="199"/>
      <c r="J699" s="199"/>
      <c r="K699" s="151">
        <f t="shared" si="237"/>
        <v>0</v>
      </c>
      <c r="L699" s="199"/>
      <c r="M699" s="199"/>
      <c r="N699" s="152" t="str">
        <f t="shared" si="229"/>
        <v/>
      </c>
      <c r="O699" s="150">
        <f t="shared" si="230"/>
        <v>0</v>
      </c>
      <c r="P699" s="151">
        <f t="shared" si="231"/>
        <v>0</v>
      </c>
      <c r="Q699" s="199"/>
      <c r="R699" s="199"/>
      <c r="S699" s="151">
        <f t="shared" si="232"/>
        <v>0</v>
      </c>
      <c r="T699" s="199"/>
      <c r="U699" s="199"/>
      <c r="V699" s="199"/>
      <c r="W699" s="151">
        <f t="shared" si="223"/>
        <v>0</v>
      </c>
      <c r="X699" s="199"/>
      <c r="Y699" s="199"/>
      <c r="Z699" s="152" t="str">
        <f t="shared" si="233"/>
        <v/>
      </c>
      <c r="AA699" s="150">
        <f t="shared" si="238"/>
        <v>0</v>
      </c>
      <c r="AB699" s="151">
        <f t="shared" si="239"/>
        <v>0</v>
      </c>
      <c r="AC699" s="199"/>
      <c r="AD699" s="199"/>
      <c r="AE699" s="151">
        <f t="shared" si="240"/>
        <v>0</v>
      </c>
      <c r="AF699" s="202"/>
      <c r="AG699" s="333"/>
      <c r="AH699" s="202"/>
      <c r="AI699" s="333"/>
      <c r="AJ699" s="202"/>
      <c r="AK699" s="333"/>
      <c r="AL699" s="151">
        <f t="shared" si="241"/>
        <v>0</v>
      </c>
      <c r="AM699" s="199"/>
      <c r="AN699" s="199"/>
      <c r="AO699" s="167">
        <f t="shared" si="224"/>
        <v>0</v>
      </c>
      <c r="AP699" s="167">
        <f t="shared" si="225"/>
        <v>0</v>
      </c>
      <c r="AQ699" s="152" t="str">
        <f t="shared" si="221"/>
        <v/>
      </c>
      <c r="AR699" s="207">
        <f t="shared" si="222"/>
        <v>0</v>
      </c>
      <c r="AS699" s="167">
        <f t="shared" si="234"/>
        <v>0</v>
      </c>
      <c r="AT699" s="167">
        <f>IFERROR((AR699/SUM('4_Структура пл.соб.'!$F$4:$F$6))*100,0)</f>
        <v>0</v>
      </c>
      <c r="AU699" s="207">
        <f>IFERROR(AF699+(SUM($AC699:$AD699)/100*($AE$14/$AB$14*100))/'4_Структура пл.соб.'!$B$7*'4_Структура пл.соб.'!$B$4,0)</f>
        <v>0</v>
      </c>
      <c r="AV699" s="167">
        <f>IFERROR(AU699/'5_Розрахунок тарифів'!$H$7,0)</f>
        <v>0</v>
      </c>
      <c r="AW699" s="167">
        <f>IFERROR((AU699/SUM('4_Структура пл.соб.'!$F$4:$F$6))*100,0)</f>
        <v>0</v>
      </c>
      <c r="AX699" s="207">
        <f>IFERROR(AH699+(SUM($AC699:$AD699)/100*($AE$14/$AB$14*100))/'4_Структура пл.соб.'!$B$7*'4_Структура пл.соб.'!$B$5,0)</f>
        <v>0</v>
      </c>
      <c r="AY699" s="167">
        <f>IFERROR(AX699/'5_Розрахунок тарифів'!$L$7,0)</f>
        <v>0</v>
      </c>
      <c r="AZ699" s="167">
        <f>IFERROR((AX699/SUM('4_Структура пл.соб.'!$F$4:$F$6))*100,0)</f>
        <v>0</v>
      </c>
      <c r="BA699" s="207">
        <f>IFERROR(AJ699+(SUM($AC699:$AD699)/100*($AE$14/$AB$14*100))/'4_Структура пл.соб.'!$B$7*'4_Структура пл.соб.'!$B$6,0)</f>
        <v>0</v>
      </c>
      <c r="BB699" s="167">
        <f>IFERROR(BA699/'5_Розрахунок тарифів'!$P$7,0)</f>
        <v>0</v>
      </c>
      <c r="BC699" s="167">
        <f>IFERROR((BA699/SUM('4_Структура пл.соб.'!$F$4:$F$6))*100,0)</f>
        <v>0</v>
      </c>
      <c r="BD699" s="167">
        <f t="shared" si="235"/>
        <v>0</v>
      </c>
      <c r="BE699" s="167">
        <f t="shared" si="236"/>
        <v>0</v>
      </c>
      <c r="BF699" s="203"/>
      <c r="BG699" s="203"/>
    </row>
    <row r="700" spans="1:59" s="118" customFormat="1" x14ac:dyDescent="0.25">
      <c r="A700" s="128" t="str">
        <f>IF(ISBLANK(B700),"",COUNTA($B$11:B700))</f>
        <v/>
      </c>
      <c r="B700" s="200"/>
      <c r="C700" s="150">
        <f t="shared" si="226"/>
        <v>0</v>
      </c>
      <c r="D700" s="151">
        <f t="shared" si="227"/>
        <v>0</v>
      </c>
      <c r="E700" s="199"/>
      <c r="F700" s="199"/>
      <c r="G700" s="151">
        <f t="shared" si="228"/>
        <v>0</v>
      </c>
      <c r="H700" s="199"/>
      <c r="I700" s="199"/>
      <c r="J700" s="199"/>
      <c r="K700" s="151">
        <f t="shared" si="237"/>
        <v>0</v>
      </c>
      <c r="L700" s="199"/>
      <c r="M700" s="199"/>
      <c r="N700" s="152" t="str">
        <f t="shared" si="229"/>
        <v/>
      </c>
      <c r="O700" s="150">
        <f t="shared" si="230"/>
        <v>0</v>
      </c>
      <c r="P700" s="151">
        <f t="shared" si="231"/>
        <v>0</v>
      </c>
      <c r="Q700" s="199"/>
      <c r="R700" s="199"/>
      <c r="S700" s="151">
        <f t="shared" si="232"/>
        <v>0</v>
      </c>
      <c r="T700" s="199"/>
      <c r="U700" s="199"/>
      <c r="V700" s="199"/>
      <c r="W700" s="151">
        <f t="shared" si="223"/>
        <v>0</v>
      </c>
      <c r="X700" s="199"/>
      <c r="Y700" s="199"/>
      <c r="Z700" s="152" t="str">
        <f t="shared" si="233"/>
        <v/>
      </c>
      <c r="AA700" s="150">
        <f t="shared" si="238"/>
        <v>0</v>
      </c>
      <c r="AB700" s="151">
        <f t="shared" si="239"/>
        <v>0</v>
      </c>
      <c r="AC700" s="199"/>
      <c r="AD700" s="199"/>
      <c r="AE700" s="151">
        <f t="shared" si="240"/>
        <v>0</v>
      </c>
      <c r="AF700" s="202"/>
      <c r="AG700" s="333"/>
      <c r="AH700" s="202"/>
      <c r="AI700" s="333"/>
      <c r="AJ700" s="202"/>
      <c r="AK700" s="333"/>
      <c r="AL700" s="151">
        <f t="shared" si="241"/>
        <v>0</v>
      </c>
      <c r="AM700" s="199"/>
      <c r="AN700" s="199"/>
      <c r="AO700" s="167">
        <f t="shared" si="224"/>
        <v>0</v>
      </c>
      <c r="AP700" s="167">
        <f t="shared" si="225"/>
        <v>0</v>
      </c>
      <c r="AQ700" s="152" t="str">
        <f t="shared" si="221"/>
        <v/>
      </c>
      <c r="AR700" s="207">
        <f t="shared" si="222"/>
        <v>0</v>
      </c>
      <c r="AS700" s="167">
        <f t="shared" si="234"/>
        <v>0</v>
      </c>
      <c r="AT700" s="167">
        <f>IFERROR((AR700/SUM('4_Структура пл.соб.'!$F$4:$F$6))*100,0)</f>
        <v>0</v>
      </c>
      <c r="AU700" s="207">
        <f>IFERROR(AF700+(SUM($AC700:$AD700)/100*($AE$14/$AB$14*100))/'4_Структура пл.соб.'!$B$7*'4_Структура пл.соб.'!$B$4,0)</f>
        <v>0</v>
      </c>
      <c r="AV700" s="167">
        <f>IFERROR(AU700/'5_Розрахунок тарифів'!$H$7,0)</f>
        <v>0</v>
      </c>
      <c r="AW700" s="167">
        <f>IFERROR((AU700/SUM('4_Структура пл.соб.'!$F$4:$F$6))*100,0)</f>
        <v>0</v>
      </c>
      <c r="AX700" s="207">
        <f>IFERROR(AH700+(SUM($AC700:$AD700)/100*($AE$14/$AB$14*100))/'4_Структура пл.соб.'!$B$7*'4_Структура пл.соб.'!$B$5,0)</f>
        <v>0</v>
      </c>
      <c r="AY700" s="167">
        <f>IFERROR(AX700/'5_Розрахунок тарифів'!$L$7,0)</f>
        <v>0</v>
      </c>
      <c r="AZ700" s="167">
        <f>IFERROR((AX700/SUM('4_Структура пл.соб.'!$F$4:$F$6))*100,0)</f>
        <v>0</v>
      </c>
      <c r="BA700" s="207">
        <f>IFERROR(AJ700+(SUM($AC700:$AD700)/100*($AE$14/$AB$14*100))/'4_Структура пл.соб.'!$B$7*'4_Структура пл.соб.'!$B$6,0)</f>
        <v>0</v>
      </c>
      <c r="BB700" s="167">
        <f>IFERROR(BA700/'5_Розрахунок тарифів'!$P$7,0)</f>
        <v>0</v>
      </c>
      <c r="BC700" s="167">
        <f>IFERROR((BA700/SUM('4_Структура пл.соб.'!$F$4:$F$6))*100,0)</f>
        <v>0</v>
      </c>
      <c r="BD700" s="167">
        <f t="shared" si="235"/>
        <v>0</v>
      </c>
      <c r="BE700" s="167">
        <f t="shared" si="236"/>
        <v>0</v>
      </c>
      <c r="BF700" s="203"/>
      <c r="BG700" s="203"/>
    </row>
    <row r="701" spans="1:59" s="118" customFormat="1" x14ac:dyDescent="0.25">
      <c r="A701" s="128" t="str">
        <f>IF(ISBLANK(B701),"",COUNTA($B$11:B701))</f>
        <v/>
      </c>
      <c r="B701" s="200"/>
      <c r="C701" s="150">
        <f t="shared" si="226"/>
        <v>0</v>
      </c>
      <c r="D701" s="151">
        <f t="shared" si="227"/>
        <v>0</v>
      </c>
      <c r="E701" s="199"/>
      <c r="F701" s="199"/>
      <c r="G701" s="151">
        <f t="shared" si="228"/>
        <v>0</v>
      </c>
      <c r="H701" s="199"/>
      <c r="I701" s="199"/>
      <c r="J701" s="199"/>
      <c r="K701" s="151">
        <f t="shared" si="237"/>
        <v>0</v>
      </c>
      <c r="L701" s="199"/>
      <c r="M701" s="199"/>
      <c r="N701" s="152" t="str">
        <f t="shared" si="229"/>
        <v/>
      </c>
      <c r="O701" s="150">
        <f t="shared" si="230"/>
        <v>0</v>
      </c>
      <c r="P701" s="151">
        <f t="shared" si="231"/>
        <v>0</v>
      </c>
      <c r="Q701" s="199"/>
      <c r="R701" s="199"/>
      <c r="S701" s="151">
        <f t="shared" si="232"/>
        <v>0</v>
      </c>
      <c r="T701" s="199"/>
      <c r="U701" s="199"/>
      <c r="V701" s="199"/>
      <c r="W701" s="151">
        <f t="shared" si="223"/>
        <v>0</v>
      </c>
      <c r="X701" s="199"/>
      <c r="Y701" s="199"/>
      <c r="Z701" s="152" t="str">
        <f t="shared" si="233"/>
        <v/>
      </c>
      <c r="AA701" s="150">
        <f t="shared" si="238"/>
        <v>0</v>
      </c>
      <c r="AB701" s="151">
        <f t="shared" si="239"/>
        <v>0</v>
      </c>
      <c r="AC701" s="199"/>
      <c r="AD701" s="199"/>
      <c r="AE701" s="151">
        <f t="shared" si="240"/>
        <v>0</v>
      </c>
      <c r="AF701" s="202"/>
      <c r="AG701" s="333"/>
      <c r="AH701" s="202"/>
      <c r="AI701" s="333"/>
      <c r="AJ701" s="202"/>
      <c r="AK701" s="333"/>
      <c r="AL701" s="151">
        <f t="shared" si="241"/>
        <v>0</v>
      </c>
      <c r="AM701" s="199"/>
      <c r="AN701" s="199"/>
      <c r="AO701" s="167">
        <f t="shared" si="224"/>
        <v>0</v>
      </c>
      <c r="AP701" s="167">
        <f t="shared" si="225"/>
        <v>0</v>
      </c>
      <c r="AQ701" s="152" t="str">
        <f t="shared" si="221"/>
        <v/>
      </c>
      <c r="AR701" s="207">
        <f t="shared" si="222"/>
        <v>0</v>
      </c>
      <c r="AS701" s="167">
        <f t="shared" si="234"/>
        <v>0</v>
      </c>
      <c r="AT701" s="167">
        <f>IFERROR((AR701/SUM('4_Структура пл.соб.'!$F$4:$F$6))*100,0)</f>
        <v>0</v>
      </c>
      <c r="AU701" s="207">
        <f>IFERROR(AF701+(SUM($AC701:$AD701)/100*($AE$14/$AB$14*100))/'4_Структура пл.соб.'!$B$7*'4_Структура пл.соб.'!$B$4,0)</f>
        <v>0</v>
      </c>
      <c r="AV701" s="167">
        <f>IFERROR(AU701/'5_Розрахунок тарифів'!$H$7,0)</f>
        <v>0</v>
      </c>
      <c r="AW701" s="167">
        <f>IFERROR((AU701/SUM('4_Структура пл.соб.'!$F$4:$F$6))*100,0)</f>
        <v>0</v>
      </c>
      <c r="AX701" s="207">
        <f>IFERROR(AH701+(SUM($AC701:$AD701)/100*($AE$14/$AB$14*100))/'4_Структура пл.соб.'!$B$7*'4_Структура пл.соб.'!$B$5,0)</f>
        <v>0</v>
      </c>
      <c r="AY701" s="167">
        <f>IFERROR(AX701/'5_Розрахунок тарифів'!$L$7,0)</f>
        <v>0</v>
      </c>
      <c r="AZ701" s="167">
        <f>IFERROR((AX701/SUM('4_Структура пл.соб.'!$F$4:$F$6))*100,0)</f>
        <v>0</v>
      </c>
      <c r="BA701" s="207">
        <f>IFERROR(AJ701+(SUM($AC701:$AD701)/100*($AE$14/$AB$14*100))/'4_Структура пл.соб.'!$B$7*'4_Структура пл.соб.'!$B$6,0)</f>
        <v>0</v>
      </c>
      <c r="BB701" s="167">
        <f>IFERROR(BA701/'5_Розрахунок тарифів'!$P$7,0)</f>
        <v>0</v>
      </c>
      <c r="BC701" s="167">
        <f>IFERROR((BA701/SUM('4_Структура пл.соб.'!$F$4:$F$6))*100,0)</f>
        <v>0</v>
      </c>
      <c r="BD701" s="167">
        <f t="shared" si="235"/>
        <v>0</v>
      </c>
      <c r="BE701" s="167">
        <f t="shared" si="236"/>
        <v>0</v>
      </c>
      <c r="BF701" s="203"/>
      <c r="BG701" s="203"/>
    </row>
    <row r="702" spans="1:59" s="118" customFormat="1" x14ac:dyDescent="0.25">
      <c r="A702" s="128" t="str">
        <f>IF(ISBLANK(B702),"",COUNTA($B$11:B702))</f>
        <v/>
      </c>
      <c r="B702" s="200"/>
      <c r="C702" s="150">
        <f t="shared" si="226"/>
        <v>0</v>
      </c>
      <c r="D702" s="151">
        <f t="shared" si="227"/>
        <v>0</v>
      </c>
      <c r="E702" s="199"/>
      <c r="F702" s="199"/>
      <c r="G702" s="151">
        <f t="shared" si="228"/>
        <v>0</v>
      </c>
      <c r="H702" s="199"/>
      <c r="I702" s="199"/>
      <c r="J702" s="199"/>
      <c r="K702" s="151">
        <f t="shared" si="237"/>
        <v>0</v>
      </c>
      <c r="L702" s="199"/>
      <c r="M702" s="199"/>
      <c r="N702" s="152" t="str">
        <f t="shared" si="229"/>
        <v/>
      </c>
      <c r="O702" s="150">
        <f t="shared" si="230"/>
        <v>0</v>
      </c>
      <c r="P702" s="151">
        <f t="shared" si="231"/>
        <v>0</v>
      </c>
      <c r="Q702" s="199"/>
      <c r="R702" s="199"/>
      <c r="S702" s="151">
        <f t="shared" si="232"/>
        <v>0</v>
      </c>
      <c r="T702" s="199"/>
      <c r="U702" s="199"/>
      <c r="V702" s="199"/>
      <c r="W702" s="151">
        <f t="shared" si="223"/>
        <v>0</v>
      </c>
      <c r="X702" s="199"/>
      <c r="Y702" s="199"/>
      <c r="Z702" s="152" t="str">
        <f t="shared" si="233"/>
        <v/>
      </c>
      <c r="AA702" s="150">
        <f t="shared" si="238"/>
        <v>0</v>
      </c>
      <c r="AB702" s="151">
        <f t="shared" si="239"/>
        <v>0</v>
      </c>
      <c r="AC702" s="199"/>
      <c r="AD702" s="199"/>
      <c r="AE702" s="151">
        <f t="shared" si="240"/>
        <v>0</v>
      </c>
      <c r="AF702" s="202"/>
      <c r="AG702" s="333"/>
      <c r="AH702" s="202"/>
      <c r="AI702" s="333"/>
      <c r="AJ702" s="202"/>
      <c r="AK702" s="333"/>
      <c r="AL702" s="151">
        <f t="shared" si="241"/>
        <v>0</v>
      </c>
      <c r="AM702" s="199"/>
      <c r="AN702" s="199"/>
      <c r="AO702" s="167">
        <f t="shared" si="224"/>
        <v>0</v>
      </c>
      <c r="AP702" s="167">
        <f t="shared" si="225"/>
        <v>0</v>
      </c>
      <c r="AQ702" s="152" t="str">
        <f t="shared" si="221"/>
        <v/>
      </c>
      <c r="AR702" s="207">
        <f t="shared" si="222"/>
        <v>0</v>
      </c>
      <c r="AS702" s="167">
        <f t="shared" si="234"/>
        <v>0</v>
      </c>
      <c r="AT702" s="167">
        <f>IFERROR((AR702/SUM('4_Структура пл.соб.'!$F$4:$F$6))*100,0)</f>
        <v>0</v>
      </c>
      <c r="AU702" s="207">
        <f>IFERROR(AF702+(SUM($AC702:$AD702)/100*($AE$14/$AB$14*100))/'4_Структура пл.соб.'!$B$7*'4_Структура пл.соб.'!$B$4,0)</f>
        <v>0</v>
      </c>
      <c r="AV702" s="167">
        <f>IFERROR(AU702/'5_Розрахунок тарифів'!$H$7,0)</f>
        <v>0</v>
      </c>
      <c r="AW702" s="167">
        <f>IFERROR((AU702/SUM('4_Структура пл.соб.'!$F$4:$F$6))*100,0)</f>
        <v>0</v>
      </c>
      <c r="AX702" s="207">
        <f>IFERROR(AH702+(SUM($AC702:$AD702)/100*($AE$14/$AB$14*100))/'4_Структура пл.соб.'!$B$7*'4_Структура пл.соб.'!$B$5,0)</f>
        <v>0</v>
      </c>
      <c r="AY702" s="167">
        <f>IFERROR(AX702/'5_Розрахунок тарифів'!$L$7,0)</f>
        <v>0</v>
      </c>
      <c r="AZ702" s="167">
        <f>IFERROR((AX702/SUM('4_Структура пл.соб.'!$F$4:$F$6))*100,0)</f>
        <v>0</v>
      </c>
      <c r="BA702" s="207">
        <f>IFERROR(AJ702+(SUM($AC702:$AD702)/100*($AE$14/$AB$14*100))/'4_Структура пл.соб.'!$B$7*'4_Структура пл.соб.'!$B$6,0)</f>
        <v>0</v>
      </c>
      <c r="BB702" s="167">
        <f>IFERROR(BA702/'5_Розрахунок тарифів'!$P$7,0)</f>
        <v>0</v>
      </c>
      <c r="BC702" s="167">
        <f>IFERROR((BA702/SUM('4_Структура пл.соб.'!$F$4:$F$6))*100,0)</f>
        <v>0</v>
      </c>
      <c r="BD702" s="167">
        <f t="shared" si="235"/>
        <v>0</v>
      </c>
      <c r="BE702" s="167">
        <f t="shared" si="236"/>
        <v>0</v>
      </c>
      <c r="BF702" s="203"/>
      <c r="BG702" s="203"/>
    </row>
    <row r="703" spans="1:59" s="118" customFormat="1" x14ac:dyDescent="0.25">
      <c r="A703" s="128" t="str">
        <f>IF(ISBLANK(B703),"",COUNTA($B$11:B703))</f>
        <v/>
      </c>
      <c r="B703" s="200"/>
      <c r="C703" s="150">
        <f t="shared" si="226"/>
        <v>0</v>
      </c>
      <c r="D703" s="151">
        <f t="shared" si="227"/>
        <v>0</v>
      </c>
      <c r="E703" s="199"/>
      <c r="F703" s="199"/>
      <c r="G703" s="151">
        <f t="shared" si="228"/>
        <v>0</v>
      </c>
      <c r="H703" s="199"/>
      <c r="I703" s="199"/>
      <c r="J703" s="199"/>
      <c r="K703" s="151">
        <f t="shared" si="237"/>
        <v>0</v>
      </c>
      <c r="L703" s="199"/>
      <c r="M703" s="199"/>
      <c r="N703" s="152" t="str">
        <f t="shared" si="229"/>
        <v/>
      </c>
      <c r="O703" s="150">
        <f t="shared" si="230"/>
        <v>0</v>
      </c>
      <c r="P703" s="151">
        <f t="shared" si="231"/>
        <v>0</v>
      </c>
      <c r="Q703" s="199"/>
      <c r="R703" s="199"/>
      <c r="S703" s="151">
        <f t="shared" si="232"/>
        <v>0</v>
      </c>
      <c r="T703" s="199"/>
      <c r="U703" s="199"/>
      <c r="V703" s="199"/>
      <c r="W703" s="151">
        <f t="shared" si="223"/>
        <v>0</v>
      </c>
      <c r="X703" s="199"/>
      <c r="Y703" s="199"/>
      <c r="Z703" s="152" t="str">
        <f t="shared" si="233"/>
        <v/>
      </c>
      <c r="AA703" s="150">
        <f t="shared" si="238"/>
        <v>0</v>
      </c>
      <c r="AB703" s="151">
        <f t="shared" si="239"/>
        <v>0</v>
      </c>
      <c r="AC703" s="199"/>
      <c r="AD703" s="199"/>
      <c r="AE703" s="151">
        <f t="shared" si="240"/>
        <v>0</v>
      </c>
      <c r="AF703" s="202"/>
      <c r="AG703" s="333"/>
      <c r="AH703" s="202"/>
      <c r="AI703" s="333"/>
      <c r="AJ703" s="202"/>
      <c r="AK703" s="333"/>
      <c r="AL703" s="151">
        <f t="shared" si="241"/>
        <v>0</v>
      </c>
      <c r="AM703" s="199"/>
      <c r="AN703" s="199"/>
      <c r="AO703" s="167">
        <f t="shared" si="224"/>
        <v>0</v>
      </c>
      <c r="AP703" s="167">
        <f t="shared" si="225"/>
        <v>0</v>
      </c>
      <c r="AQ703" s="152" t="str">
        <f t="shared" si="221"/>
        <v/>
      </c>
      <c r="AR703" s="207">
        <f t="shared" si="222"/>
        <v>0</v>
      </c>
      <c r="AS703" s="167">
        <f t="shared" si="234"/>
        <v>0</v>
      </c>
      <c r="AT703" s="167">
        <f>IFERROR((AR703/SUM('4_Структура пл.соб.'!$F$4:$F$6))*100,0)</f>
        <v>0</v>
      </c>
      <c r="AU703" s="207">
        <f>IFERROR(AF703+(SUM($AC703:$AD703)/100*($AE$14/$AB$14*100))/'4_Структура пл.соб.'!$B$7*'4_Структура пл.соб.'!$B$4,0)</f>
        <v>0</v>
      </c>
      <c r="AV703" s="167">
        <f>IFERROR(AU703/'5_Розрахунок тарифів'!$H$7,0)</f>
        <v>0</v>
      </c>
      <c r="AW703" s="167">
        <f>IFERROR((AU703/SUM('4_Структура пл.соб.'!$F$4:$F$6))*100,0)</f>
        <v>0</v>
      </c>
      <c r="AX703" s="207">
        <f>IFERROR(AH703+(SUM($AC703:$AD703)/100*($AE$14/$AB$14*100))/'4_Структура пл.соб.'!$B$7*'4_Структура пл.соб.'!$B$5,0)</f>
        <v>0</v>
      </c>
      <c r="AY703" s="167">
        <f>IFERROR(AX703/'5_Розрахунок тарифів'!$L$7,0)</f>
        <v>0</v>
      </c>
      <c r="AZ703" s="167">
        <f>IFERROR((AX703/SUM('4_Структура пл.соб.'!$F$4:$F$6))*100,0)</f>
        <v>0</v>
      </c>
      <c r="BA703" s="207">
        <f>IFERROR(AJ703+(SUM($AC703:$AD703)/100*($AE$14/$AB$14*100))/'4_Структура пл.соб.'!$B$7*'4_Структура пл.соб.'!$B$6,0)</f>
        <v>0</v>
      </c>
      <c r="BB703" s="167">
        <f>IFERROR(BA703/'5_Розрахунок тарифів'!$P$7,0)</f>
        <v>0</v>
      </c>
      <c r="BC703" s="167">
        <f>IFERROR((BA703/SUM('4_Структура пл.соб.'!$F$4:$F$6))*100,0)</f>
        <v>0</v>
      </c>
      <c r="BD703" s="167">
        <f t="shared" si="235"/>
        <v>0</v>
      </c>
      <c r="BE703" s="167">
        <f t="shared" si="236"/>
        <v>0</v>
      </c>
      <c r="BF703" s="203"/>
      <c r="BG703" s="203"/>
    </row>
    <row r="704" spans="1:59" s="118" customFormat="1" x14ac:dyDescent="0.25">
      <c r="A704" s="128" t="str">
        <f>IF(ISBLANK(B704),"",COUNTA($B$11:B704))</f>
        <v/>
      </c>
      <c r="B704" s="200"/>
      <c r="C704" s="150">
        <f t="shared" si="226"/>
        <v>0</v>
      </c>
      <c r="D704" s="151">
        <f t="shared" si="227"/>
        <v>0</v>
      </c>
      <c r="E704" s="199"/>
      <c r="F704" s="199"/>
      <c r="G704" s="151">
        <f t="shared" si="228"/>
        <v>0</v>
      </c>
      <c r="H704" s="199"/>
      <c r="I704" s="199"/>
      <c r="J704" s="199"/>
      <c r="K704" s="151">
        <f t="shared" si="237"/>
        <v>0</v>
      </c>
      <c r="L704" s="199"/>
      <c r="M704" s="199"/>
      <c r="N704" s="152" t="str">
        <f t="shared" si="229"/>
        <v/>
      </c>
      <c r="O704" s="150">
        <f t="shared" si="230"/>
        <v>0</v>
      </c>
      <c r="P704" s="151">
        <f t="shared" si="231"/>
        <v>0</v>
      </c>
      <c r="Q704" s="199"/>
      <c r="R704" s="199"/>
      <c r="S704" s="151">
        <f t="shared" si="232"/>
        <v>0</v>
      </c>
      <c r="T704" s="199"/>
      <c r="U704" s="199"/>
      <c r="V704" s="199"/>
      <c r="W704" s="151">
        <f t="shared" si="223"/>
        <v>0</v>
      </c>
      <c r="X704" s="199"/>
      <c r="Y704" s="199"/>
      <c r="Z704" s="152" t="str">
        <f t="shared" si="233"/>
        <v/>
      </c>
      <c r="AA704" s="150">
        <f t="shared" si="238"/>
        <v>0</v>
      </c>
      <c r="AB704" s="151">
        <f t="shared" si="239"/>
        <v>0</v>
      </c>
      <c r="AC704" s="199"/>
      <c r="AD704" s="199"/>
      <c r="AE704" s="151">
        <f t="shared" si="240"/>
        <v>0</v>
      </c>
      <c r="AF704" s="202"/>
      <c r="AG704" s="333"/>
      <c r="AH704" s="202"/>
      <c r="AI704" s="333"/>
      <c r="AJ704" s="202"/>
      <c r="AK704" s="333"/>
      <c r="AL704" s="151">
        <f t="shared" si="241"/>
        <v>0</v>
      </c>
      <c r="AM704" s="199"/>
      <c r="AN704" s="199"/>
      <c r="AO704" s="167">
        <f t="shared" si="224"/>
        <v>0</v>
      </c>
      <c r="AP704" s="167">
        <f t="shared" si="225"/>
        <v>0</v>
      </c>
      <c r="AQ704" s="152" t="str">
        <f t="shared" si="221"/>
        <v/>
      </c>
      <c r="AR704" s="207">
        <f t="shared" si="222"/>
        <v>0</v>
      </c>
      <c r="AS704" s="167">
        <f t="shared" si="234"/>
        <v>0</v>
      </c>
      <c r="AT704" s="167">
        <f>IFERROR((AR704/SUM('4_Структура пл.соб.'!$F$4:$F$6))*100,0)</f>
        <v>0</v>
      </c>
      <c r="AU704" s="207">
        <f>IFERROR(AF704+(SUM($AC704:$AD704)/100*($AE$14/$AB$14*100))/'4_Структура пл.соб.'!$B$7*'4_Структура пл.соб.'!$B$4,0)</f>
        <v>0</v>
      </c>
      <c r="AV704" s="167">
        <f>IFERROR(AU704/'5_Розрахунок тарифів'!$H$7,0)</f>
        <v>0</v>
      </c>
      <c r="AW704" s="167">
        <f>IFERROR((AU704/SUM('4_Структура пл.соб.'!$F$4:$F$6))*100,0)</f>
        <v>0</v>
      </c>
      <c r="AX704" s="207">
        <f>IFERROR(AH704+(SUM($AC704:$AD704)/100*($AE$14/$AB$14*100))/'4_Структура пл.соб.'!$B$7*'4_Структура пл.соб.'!$B$5,0)</f>
        <v>0</v>
      </c>
      <c r="AY704" s="167">
        <f>IFERROR(AX704/'5_Розрахунок тарифів'!$L$7,0)</f>
        <v>0</v>
      </c>
      <c r="AZ704" s="167">
        <f>IFERROR((AX704/SUM('4_Структура пл.соб.'!$F$4:$F$6))*100,0)</f>
        <v>0</v>
      </c>
      <c r="BA704" s="207">
        <f>IFERROR(AJ704+(SUM($AC704:$AD704)/100*($AE$14/$AB$14*100))/'4_Структура пл.соб.'!$B$7*'4_Структура пл.соб.'!$B$6,0)</f>
        <v>0</v>
      </c>
      <c r="BB704" s="167">
        <f>IFERROR(BA704/'5_Розрахунок тарифів'!$P$7,0)</f>
        <v>0</v>
      </c>
      <c r="BC704" s="167">
        <f>IFERROR((BA704/SUM('4_Структура пл.соб.'!$F$4:$F$6))*100,0)</f>
        <v>0</v>
      </c>
      <c r="BD704" s="167">
        <f t="shared" si="235"/>
        <v>0</v>
      </c>
      <c r="BE704" s="167">
        <f t="shared" si="236"/>
        <v>0</v>
      </c>
      <c r="BF704" s="203"/>
      <c r="BG704" s="203"/>
    </row>
    <row r="705" spans="1:59" s="118" customFormat="1" x14ac:dyDescent="0.25">
      <c r="A705" s="128" t="str">
        <f>IF(ISBLANK(B705),"",COUNTA($B$11:B705))</f>
        <v/>
      </c>
      <c r="B705" s="200"/>
      <c r="C705" s="150">
        <f t="shared" si="226"/>
        <v>0</v>
      </c>
      <c r="D705" s="151">
        <f t="shared" si="227"/>
        <v>0</v>
      </c>
      <c r="E705" s="199"/>
      <c r="F705" s="199"/>
      <c r="G705" s="151">
        <f t="shared" si="228"/>
        <v>0</v>
      </c>
      <c r="H705" s="199"/>
      <c r="I705" s="199"/>
      <c r="J705" s="199"/>
      <c r="K705" s="151">
        <f t="shared" si="237"/>
        <v>0</v>
      </c>
      <c r="L705" s="199"/>
      <c r="M705" s="199"/>
      <c r="N705" s="152" t="str">
        <f t="shared" si="229"/>
        <v/>
      </c>
      <c r="O705" s="150">
        <f t="shared" si="230"/>
        <v>0</v>
      </c>
      <c r="P705" s="151">
        <f t="shared" si="231"/>
        <v>0</v>
      </c>
      <c r="Q705" s="199"/>
      <c r="R705" s="199"/>
      <c r="S705" s="151">
        <f t="shared" si="232"/>
        <v>0</v>
      </c>
      <c r="T705" s="199"/>
      <c r="U705" s="199"/>
      <c r="V705" s="199"/>
      <c r="W705" s="151">
        <f t="shared" si="223"/>
        <v>0</v>
      </c>
      <c r="X705" s="199"/>
      <c r="Y705" s="199"/>
      <c r="Z705" s="152" t="str">
        <f t="shared" si="233"/>
        <v/>
      </c>
      <c r="AA705" s="150">
        <f t="shared" si="238"/>
        <v>0</v>
      </c>
      <c r="AB705" s="151">
        <f t="shared" si="239"/>
        <v>0</v>
      </c>
      <c r="AC705" s="199"/>
      <c r="AD705" s="199"/>
      <c r="AE705" s="151">
        <f t="shared" si="240"/>
        <v>0</v>
      </c>
      <c r="AF705" s="202"/>
      <c r="AG705" s="333"/>
      <c r="AH705" s="202"/>
      <c r="AI705" s="333"/>
      <c r="AJ705" s="202"/>
      <c r="AK705" s="333"/>
      <c r="AL705" s="151">
        <f t="shared" si="241"/>
        <v>0</v>
      </c>
      <c r="AM705" s="199"/>
      <c r="AN705" s="199"/>
      <c r="AO705" s="167">
        <f t="shared" si="224"/>
        <v>0</v>
      </c>
      <c r="AP705" s="167">
        <f t="shared" si="225"/>
        <v>0</v>
      </c>
      <c r="AQ705" s="152" t="str">
        <f t="shared" si="221"/>
        <v/>
      </c>
      <c r="AR705" s="207">
        <f t="shared" si="222"/>
        <v>0</v>
      </c>
      <c r="AS705" s="167">
        <f t="shared" si="234"/>
        <v>0</v>
      </c>
      <c r="AT705" s="167">
        <f>IFERROR((AR705/SUM('4_Структура пл.соб.'!$F$4:$F$6))*100,0)</f>
        <v>0</v>
      </c>
      <c r="AU705" s="207">
        <f>IFERROR(AF705+(SUM($AC705:$AD705)/100*($AE$14/$AB$14*100))/'4_Структура пл.соб.'!$B$7*'4_Структура пл.соб.'!$B$4,0)</f>
        <v>0</v>
      </c>
      <c r="AV705" s="167">
        <f>IFERROR(AU705/'5_Розрахунок тарифів'!$H$7,0)</f>
        <v>0</v>
      </c>
      <c r="AW705" s="167">
        <f>IFERROR((AU705/SUM('4_Структура пл.соб.'!$F$4:$F$6))*100,0)</f>
        <v>0</v>
      </c>
      <c r="AX705" s="207">
        <f>IFERROR(AH705+(SUM($AC705:$AD705)/100*($AE$14/$AB$14*100))/'4_Структура пл.соб.'!$B$7*'4_Структура пл.соб.'!$B$5,0)</f>
        <v>0</v>
      </c>
      <c r="AY705" s="167">
        <f>IFERROR(AX705/'5_Розрахунок тарифів'!$L$7,0)</f>
        <v>0</v>
      </c>
      <c r="AZ705" s="167">
        <f>IFERROR((AX705/SUM('4_Структура пл.соб.'!$F$4:$F$6))*100,0)</f>
        <v>0</v>
      </c>
      <c r="BA705" s="207">
        <f>IFERROR(AJ705+(SUM($AC705:$AD705)/100*($AE$14/$AB$14*100))/'4_Структура пл.соб.'!$B$7*'4_Структура пл.соб.'!$B$6,0)</f>
        <v>0</v>
      </c>
      <c r="BB705" s="167">
        <f>IFERROR(BA705/'5_Розрахунок тарифів'!$P$7,0)</f>
        <v>0</v>
      </c>
      <c r="BC705" s="167">
        <f>IFERROR((BA705/SUM('4_Структура пл.соб.'!$F$4:$F$6))*100,0)</f>
        <v>0</v>
      </c>
      <c r="BD705" s="167">
        <f t="shared" si="235"/>
        <v>0</v>
      </c>
      <c r="BE705" s="167">
        <f t="shared" si="236"/>
        <v>0</v>
      </c>
      <c r="BF705" s="203"/>
      <c r="BG705" s="203"/>
    </row>
    <row r="706" spans="1:59" s="118" customFormat="1" x14ac:dyDescent="0.25">
      <c r="A706" s="128" t="str">
        <f>IF(ISBLANK(B706),"",COUNTA($B$11:B706))</f>
        <v/>
      </c>
      <c r="B706" s="200"/>
      <c r="C706" s="150">
        <f t="shared" si="226"/>
        <v>0</v>
      </c>
      <c r="D706" s="151">
        <f t="shared" si="227"/>
        <v>0</v>
      </c>
      <c r="E706" s="199"/>
      <c r="F706" s="199"/>
      <c r="G706" s="151">
        <f t="shared" si="228"/>
        <v>0</v>
      </c>
      <c r="H706" s="199"/>
      <c r="I706" s="199"/>
      <c r="J706" s="199"/>
      <c r="K706" s="151">
        <f t="shared" si="237"/>
        <v>0</v>
      </c>
      <c r="L706" s="199"/>
      <c r="M706" s="199"/>
      <c r="N706" s="152" t="str">
        <f t="shared" si="229"/>
        <v/>
      </c>
      <c r="O706" s="150">
        <f t="shared" si="230"/>
        <v>0</v>
      </c>
      <c r="P706" s="151">
        <f t="shared" si="231"/>
        <v>0</v>
      </c>
      <c r="Q706" s="199"/>
      <c r="R706" s="199"/>
      <c r="S706" s="151">
        <f t="shared" si="232"/>
        <v>0</v>
      </c>
      <c r="T706" s="199"/>
      <c r="U706" s="199"/>
      <c r="V706" s="199"/>
      <c r="W706" s="151">
        <f t="shared" si="223"/>
        <v>0</v>
      </c>
      <c r="X706" s="199"/>
      <c r="Y706" s="199"/>
      <c r="Z706" s="152" t="str">
        <f t="shared" si="233"/>
        <v/>
      </c>
      <c r="AA706" s="150">
        <f t="shared" si="238"/>
        <v>0</v>
      </c>
      <c r="AB706" s="151">
        <f t="shared" si="239"/>
        <v>0</v>
      </c>
      <c r="AC706" s="199"/>
      <c r="AD706" s="199"/>
      <c r="AE706" s="151">
        <f t="shared" si="240"/>
        <v>0</v>
      </c>
      <c r="AF706" s="202"/>
      <c r="AG706" s="333"/>
      <c r="AH706" s="202"/>
      <c r="AI706" s="333"/>
      <c r="AJ706" s="202"/>
      <c r="AK706" s="333"/>
      <c r="AL706" s="151">
        <f t="shared" si="241"/>
        <v>0</v>
      </c>
      <c r="AM706" s="199"/>
      <c r="AN706" s="199"/>
      <c r="AO706" s="167">
        <f t="shared" si="224"/>
        <v>0</v>
      </c>
      <c r="AP706" s="167">
        <f t="shared" si="225"/>
        <v>0</v>
      </c>
      <c r="AQ706" s="152" t="str">
        <f t="shared" si="221"/>
        <v/>
      </c>
      <c r="AR706" s="207">
        <f t="shared" si="222"/>
        <v>0</v>
      </c>
      <c r="AS706" s="167">
        <f t="shared" si="234"/>
        <v>0</v>
      </c>
      <c r="AT706" s="167">
        <f>IFERROR((AR706/SUM('4_Структура пл.соб.'!$F$4:$F$6))*100,0)</f>
        <v>0</v>
      </c>
      <c r="AU706" s="207">
        <f>IFERROR(AF706+(SUM($AC706:$AD706)/100*($AE$14/$AB$14*100))/'4_Структура пл.соб.'!$B$7*'4_Структура пл.соб.'!$B$4,0)</f>
        <v>0</v>
      </c>
      <c r="AV706" s="167">
        <f>IFERROR(AU706/'5_Розрахунок тарифів'!$H$7,0)</f>
        <v>0</v>
      </c>
      <c r="AW706" s="167">
        <f>IFERROR((AU706/SUM('4_Структура пл.соб.'!$F$4:$F$6))*100,0)</f>
        <v>0</v>
      </c>
      <c r="AX706" s="207">
        <f>IFERROR(AH706+(SUM($AC706:$AD706)/100*($AE$14/$AB$14*100))/'4_Структура пл.соб.'!$B$7*'4_Структура пл.соб.'!$B$5,0)</f>
        <v>0</v>
      </c>
      <c r="AY706" s="167">
        <f>IFERROR(AX706/'5_Розрахунок тарифів'!$L$7,0)</f>
        <v>0</v>
      </c>
      <c r="AZ706" s="167">
        <f>IFERROR((AX706/SUM('4_Структура пл.соб.'!$F$4:$F$6))*100,0)</f>
        <v>0</v>
      </c>
      <c r="BA706" s="207">
        <f>IFERROR(AJ706+(SUM($AC706:$AD706)/100*($AE$14/$AB$14*100))/'4_Структура пл.соб.'!$B$7*'4_Структура пл.соб.'!$B$6,0)</f>
        <v>0</v>
      </c>
      <c r="BB706" s="167">
        <f>IFERROR(BA706/'5_Розрахунок тарифів'!$P$7,0)</f>
        <v>0</v>
      </c>
      <c r="BC706" s="167">
        <f>IFERROR((BA706/SUM('4_Структура пл.соб.'!$F$4:$F$6))*100,0)</f>
        <v>0</v>
      </c>
      <c r="BD706" s="167">
        <f t="shared" si="235"/>
        <v>0</v>
      </c>
      <c r="BE706" s="167">
        <f t="shared" si="236"/>
        <v>0</v>
      </c>
      <c r="BF706" s="203"/>
      <c r="BG706" s="203"/>
    </row>
    <row r="707" spans="1:59" s="118" customFormat="1" x14ac:dyDescent="0.25">
      <c r="A707" s="128" t="str">
        <f>IF(ISBLANK(B707),"",COUNTA($B$11:B707))</f>
        <v/>
      </c>
      <c r="B707" s="200"/>
      <c r="C707" s="150">
        <f t="shared" si="226"/>
        <v>0</v>
      </c>
      <c r="D707" s="151">
        <f t="shared" si="227"/>
        <v>0</v>
      </c>
      <c r="E707" s="199"/>
      <c r="F707" s="199"/>
      <c r="G707" s="151">
        <f t="shared" si="228"/>
        <v>0</v>
      </c>
      <c r="H707" s="199"/>
      <c r="I707" s="199"/>
      <c r="J707" s="199"/>
      <c r="K707" s="151">
        <f t="shared" si="237"/>
        <v>0</v>
      </c>
      <c r="L707" s="199"/>
      <c r="M707" s="199"/>
      <c r="N707" s="152" t="str">
        <f t="shared" si="229"/>
        <v/>
      </c>
      <c r="O707" s="150">
        <f t="shared" si="230"/>
        <v>0</v>
      </c>
      <c r="P707" s="151">
        <f t="shared" si="231"/>
        <v>0</v>
      </c>
      <c r="Q707" s="199"/>
      <c r="R707" s="199"/>
      <c r="S707" s="151">
        <f t="shared" si="232"/>
        <v>0</v>
      </c>
      <c r="T707" s="199"/>
      <c r="U707" s="199"/>
      <c r="V707" s="199"/>
      <c r="W707" s="151">
        <f t="shared" si="223"/>
        <v>0</v>
      </c>
      <c r="X707" s="199"/>
      <c r="Y707" s="199"/>
      <c r="Z707" s="152" t="str">
        <f t="shared" si="233"/>
        <v/>
      </c>
      <c r="AA707" s="150">
        <f t="shared" si="238"/>
        <v>0</v>
      </c>
      <c r="AB707" s="151">
        <f t="shared" si="239"/>
        <v>0</v>
      </c>
      <c r="AC707" s="199"/>
      <c r="AD707" s="199"/>
      <c r="AE707" s="151">
        <f t="shared" si="240"/>
        <v>0</v>
      </c>
      <c r="AF707" s="202"/>
      <c r="AG707" s="333"/>
      <c r="AH707" s="202"/>
      <c r="AI707" s="333"/>
      <c r="AJ707" s="202"/>
      <c r="AK707" s="333"/>
      <c r="AL707" s="151">
        <f t="shared" si="241"/>
        <v>0</v>
      </c>
      <c r="AM707" s="199"/>
      <c r="AN707" s="199"/>
      <c r="AO707" s="167">
        <f t="shared" si="224"/>
        <v>0</v>
      </c>
      <c r="AP707" s="167">
        <f t="shared" si="225"/>
        <v>0</v>
      </c>
      <c r="AQ707" s="152" t="str">
        <f t="shared" si="221"/>
        <v/>
      </c>
      <c r="AR707" s="207">
        <f t="shared" si="222"/>
        <v>0</v>
      </c>
      <c r="AS707" s="167">
        <f t="shared" si="234"/>
        <v>0</v>
      </c>
      <c r="AT707" s="167">
        <f>IFERROR((AR707/SUM('4_Структура пл.соб.'!$F$4:$F$6))*100,0)</f>
        <v>0</v>
      </c>
      <c r="AU707" s="207">
        <f>IFERROR(AF707+(SUM($AC707:$AD707)/100*($AE$14/$AB$14*100))/'4_Структура пл.соб.'!$B$7*'4_Структура пл.соб.'!$B$4,0)</f>
        <v>0</v>
      </c>
      <c r="AV707" s="167">
        <f>IFERROR(AU707/'5_Розрахунок тарифів'!$H$7,0)</f>
        <v>0</v>
      </c>
      <c r="AW707" s="167">
        <f>IFERROR((AU707/SUM('4_Структура пл.соб.'!$F$4:$F$6))*100,0)</f>
        <v>0</v>
      </c>
      <c r="AX707" s="207">
        <f>IFERROR(AH707+(SUM($AC707:$AD707)/100*($AE$14/$AB$14*100))/'4_Структура пл.соб.'!$B$7*'4_Структура пл.соб.'!$B$5,0)</f>
        <v>0</v>
      </c>
      <c r="AY707" s="167">
        <f>IFERROR(AX707/'5_Розрахунок тарифів'!$L$7,0)</f>
        <v>0</v>
      </c>
      <c r="AZ707" s="167">
        <f>IFERROR((AX707/SUM('4_Структура пл.соб.'!$F$4:$F$6))*100,0)</f>
        <v>0</v>
      </c>
      <c r="BA707" s="207">
        <f>IFERROR(AJ707+(SUM($AC707:$AD707)/100*($AE$14/$AB$14*100))/'4_Структура пл.соб.'!$B$7*'4_Структура пл.соб.'!$B$6,0)</f>
        <v>0</v>
      </c>
      <c r="BB707" s="167">
        <f>IFERROR(BA707/'5_Розрахунок тарифів'!$P$7,0)</f>
        <v>0</v>
      </c>
      <c r="BC707" s="167">
        <f>IFERROR((BA707/SUM('4_Структура пл.соб.'!$F$4:$F$6))*100,0)</f>
        <v>0</v>
      </c>
      <c r="BD707" s="167">
        <f t="shared" si="235"/>
        <v>0</v>
      </c>
      <c r="BE707" s="167">
        <f t="shared" si="236"/>
        <v>0</v>
      </c>
      <c r="BF707" s="203"/>
      <c r="BG707" s="203"/>
    </row>
    <row r="708" spans="1:59" s="118" customFormat="1" x14ac:dyDescent="0.25">
      <c r="A708" s="128" t="str">
        <f>IF(ISBLANK(B708),"",COUNTA($B$11:B708))</f>
        <v/>
      </c>
      <c r="B708" s="200"/>
      <c r="C708" s="150">
        <f t="shared" si="226"/>
        <v>0</v>
      </c>
      <c r="D708" s="151">
        <f t="shared" si="227"/>
        <v>0</v>
      </c>
      <c r="E708" s="199"/>
      <c r="F708" s="199"/>
      <c r="G708" s="151">
        <f t="shared" si="228"/>
        <v>0</v>
      </c>
      <c r="H708" s="199"/>
      <c r="I708" s="199"/>
      <c r="J708" s="199"/>
      <c r="K708" s="151">
        <f t="shared" si="237"/>
        <v>0</v>
      </c>
      <c r="L708" s="199"/>
      <c r="M708" s="199"/>
      <c r="N708" s="152" t="str">
        <f t="shared" si="229"/>
        <v/>
      </c>
      <c r="O708" s="150">
        <f t="shared" si="230"/>
        <v>0</v>
      </c>
      <c r="P708" s="151">
        <f t="shared" si="231"/>
        <v>0</v>
      </c>
      <c r="Q708" s="199"/>
      <c r="R708" s="199"/>
      <c r="S708" s="151">
        <f t="shared" si="232"/>
        <v>0</v>
      </c>
      <c r="T708" s="199"/>
      <c r="U708" s="199"/>
      <c r="V708" s="199"/>
      <c r="W708" s="151">
        <f t="shared" si="223"/>
        <v>0</v>
      </c>
      <c r="X708" s="199"/>
      <c r="Y708" s="199"/>
      <c r="Z708" s="152" t="str">
        <f t="shared" si="233"/>
        <v/>
      </c>
      <c r="AA708" s="150">
        <f t="shared" si="238"/>
        <v>0</v>
      </c>
      <c r="AB708" s="151">
        <f t="shared" si="239"/>
        <v>0</v>
      </c>
      <c r="AC708" s="199"/>
      <c r="AD708" s="199"/>
      <c r="AE708" s="151">
        <f t="shared" si="240"/>
        <v>0</v>
      </c>
      <c r="AF708" s="202"/>
      <c r="AG708" s="333"/>
      <c r="AH708" s="202"/>
      <c r="AI708" s="333"/>
      <c r="AJ708" s="202"/>
      <c r="AK708" s="333"/>
      <c r="AL708" s="151">
        <f t="shared" si="241"/>
        <v>0</v>
      </c>
      <c r="AM708" s="199"/>
      <c r="AN708" s="199"/>
      <c r="AO708" s="167">
        <f t="shared" si="224"/>
        <v>0</v>
      </c>
      <c r="AP708" s="167">
        <f t="shared" si="225"/>
        <v>0</v>
      </c>
      <c r="AQ708" s="152" t="str">
        <f t="shared" si="221"/>
        <v/>
      </c>
      <c r="AR708" s="207">
        <f t="shared" si="222"/>
        <v>0</v>
      </c>
      <c r="AS708" s="167">
        <f t="shared" si="234"/>
        <v>0</v>
      </c>
      <c r="AT708" s="167">
        <f>IFERROR((AR708/SUM('4_Структура пл.соб.'!$F$4:$F$6))*100,0)</f>
        <v>0</v>
      </c>
      <c r="AU708" s="207">
        <f>IFERROR(AF708+(SUM($AC708:$AD708)/100*($AE$14/$AB$14*100))/'4_Структура пл.соб.'!$B$7*'4_Структура пл.соб.'!$B$4,0)</f>
        <v>0</v>
      </c>
      <c r="AV708" s="167">
        <f>IFERROR(AU708/'5_Розрахунок тарифів'!$H$7,0)</f>
        <v>0</v>
      </c>
      <c r="AW708" s="167">
        <f>IFERROR((AU708/SUM('4_Структура пл.соб.'!$F$4:$F$6))*100,0)</f>
        <v>0</v>
      </c>
      <c r="AX708" s="207">
        <f>IFERROR(AH708+(SUM($AC708:$AD708)/100*($AE$14/$AB$14*100))/'4_Структура пл.соб.'!$B$7*'4_Структура пл.соб.'!$B$5,0)</f>
        <v>0</v>
      </c>
      <c r="AY708" s="167">
        <f>IFERROR(AX708/'5_Розрахунок тарифів'!$L$7,0)</f>
        <v>0</v>
      </c>
      <c r="AZ708" s="167">
        <f>IFERROR((AX708/SUM('4_Структура пл.соб.'!$F$4:$F$6))*100,0)</f>
        <v>0</v>
      </c>
      <c r="BA708" s="207">
        <f>IFERROR(AJ708+(SUM($AC708:$AD708)/100*($AE$14/$AB$14*100))/'4_Структура пл.соб.'!$B$7*'4_Структура пл.соб.'!$B$6,0)</f>
        <v>0</v>
      </c>
      <c r="BB708" s="167">
        <f>IFERROR(BA708/'5_Розрахунок тарифів'!$P$7,0)</f>
        <v>0</v>
      </c>
      <c r="BC708" s="167">
        <f>IFERROR((BA708/SUM('4_Структура пл.соб.'!$F$4:$F$6))*100,0)</f>
        <v>0</v>
      </c>
      <c r="BD708" s="167">
        <f t="shared" si="235"/>
        <v>0</v>
      </c>
      <c r="BE708" s="167">
        <f t="shared" si="236"/>
        <v>0</v>
      </c>
      <c r="BF708" s="203"/>
      <c r="BG708" s="203"/>
    </row>
    <row r="709" spans="1:59" s="118" customFormat="1" x14ac:dyDescent="0.25">
      <c r="A709" s="128" t="str">
        <f>IF(ISBLANK(B709),"",COUNTA($B$11:B709))</f>
        <v/>
      </c>
      <c r="B709" s="200"/>
      <c r="C709" s="150">
        <f t="shared" si="226"/>
        <v>0</v>
      </c>
      <c r="D709" s="151">
        <f t="shared" si="227"/>
        <v>0</v>
      </c>
      <c r="E709" s="199"/>
      <c r="F709" s="199"/>
      <c r="G709" s="151">
        <f t="shared" si="228"/>
        <v>0</v>
      </c>
      <c r="H709" s="199"/>
      <c r="I709" s="199"/>
      <c r="J709" s="199"/>
      <c r="K709" s="151">
        <f t="shared" si="237"/>
        <v>0</v>
      </c>
      <c r="L709" s="199"/>
      <c r="M709" s="199"/>
      <c r="N709" s="152" t="str">
        <f t="shared" si="229"/>
        <v/>
      </c>
      <c r="O709" s="150">
        <f t="shared" si="230"/>
        <v>0</v>
      </c>
      <c r="P709" s="151">
        <f t="shared" si="231"/>
        <v>0</v>
      </c>
      <c r="Q709" s="199"/>
      <c r="R709" s="199"/>
      <c r="S709" s="151">
        <f t="shared" si="232"/>
        <v>0</v>
      </c>
      <c r="T709" s="199"/>
      <c r="U709" s="199"/>
      <c r="V709" s="199"/>
      <c r="W709" s="151">
        <f t="shared" si="223"/>
        <v>0</v>
      </c>
      <c r="X709" s="199"/>
      <c r="Y709" s="199"/>
      <c r="Z709" s="152" t="str">
        <f t="shared" si="233"/>
        <v/>
      </c>
      <c r="AA709" s="150">
        <f t="shared" si="238"/>
        <v>0</v>
      </c>
      <c r="AB709" s="151">
        <f t="shared" si="239"/>
        <v>0</v>
      </c>
      <c r="AC709" s="199"/>
      <c r="AD709" s="199"/>
      <c r="AE709" s="151">
        <f t="shared" si="240"/>
        <v>0</v>
      </c>
      <c r="AF709" s="202"/>
      <c r="AG709" s="333"/>
      <c r="AH709" s="202"/>
      <c r="AI709" s="333"/>
      <c r="AJ709" s="202"/>
      <c r="AK709" s="333"/>
      <c r="AL709" s="151">
        <f t="shared" si="241"/>
        <v>0</v>
      </c>
      <c r="AM709" s="199"/>
      <c r="AN709" s="199"/>
      <c r="AO709" s="167">
        <f t="shared" si="224"/>
        <v>0</v>
      </c>
      <c r="AP709" s="167">
        <f t="shared" si="225"/>
        <v>0</v>
      </c>
      <c r="AQ709" s="152" t="str">
        <f t="shared" si="221"/>
        <v/>
      </c>
      <c r="AR709" s="207">
        <f t="shared" si="222"/>
        <v>0</v>
      </c>
      <c r="AS709" s="167">
        <f t="shared" si="234"/>
        <v>0</v>
      </c>
      <c r="AT709" s="167">
        <f>IFERROR((AR709/SUM('4_Структура пл.соб.'!$F$4:$F$6))*100,0)</f>
        <v>0</v>
      </c>
      <c r="AU709" s="207">
        <f>IFERROR(AF709+(SUM($AC709:$AD709)/100*($AE$14/$AB$14*100))/'4_Структура пл.соб.'!$B$7*'4_Структура пл.соб.'!$B$4,0)</f>
        <v>0</v>
      </c>
      <c r="AV709" s="167">
        <f>IFERROR(AU709/'5_Розрахунок тарифів'!$H$7,0)</f>
        <v>0</v>
      </c>
      <c r="AW709" s="167">
        <f>IFERROR((AU709/SUM('4_Структура пл.соб.'!$F$4:$F$6))*100,0)</f>
        <v>0</v>
      </c>
      <c r="AX709" s="207">
        <f>IFERROR(AH709+(SUM($AC709:$AD709)/100*($AE$14/$AB$14*100))/'4_Структура пл.соб.'!$B$7*'4_Структура пл.соб.'!$B$5,0)</f>
        <v>0</v>
      </c>
      <c r="AY709" s="167">
        <f>IFERROR(AX709/'5_Розрахунок тарифів'!$L$7,0)</f>
        <v>0</v>
      </c>
      <c r="AZ709" s="167">
        <f>IFERROR((AX709/SUM('4_Структура пл.соб.'!$F$4:$F$6))*100,0)</f>
        <v>0</v>
      </c>
      <c r="BA709" s="207">
        <f>IFERROR(AJ709+(SUM($AC709:$AD709)/100*($AE$14/$AB$14*100))/'4_Структура пл.соб.'!$B$7*'4_Структура пл.соб.'!$B$6,0)</f>
        <v>0</v>
      </c>
      <c r="BB709" s="167">
        <f>IFERROR(BA709/'5_Розрахунок тарифів'!$P$7,0)</f>
        <v>0</v>
      </c>
      <c r="BC709" s="167">
        <f>IFERROR((BA709/SUM('4_Структура пл.соб.'!$F$4:$F$6))*100,0)</f>
        <v>0</v>
      </c>
      <c r="BD709" s="167">
        <f t="shared" si="235"/>
        <v>0</v>
      </c>
      <c r="BE709" s="167">
        <f t="shared" si="236"/>
        <v>0</v>
      </c>
      <c r="BF709" s="203"/>
      <c r="BG709" s="203"/>
    </row>
    <row r="710" spans="1:59" s="118" customFormat="1" x14ac:dyDescent="0.25">
      <c r="A710" s="128" t="str">
        <f>IF(ISBLANK(B710),"",COUNTA($B$11:B710))</f>
        <v/>
      </c>
      <c r="B710" s="200"/>
      <c r="C710" s="150">
        <f t="shared" si="226"/>
        <v>0</v>
      </c>
      <c r="D710" s="151">
        <f t="shared" si="227"/>
        <v>0</v>
      </c>
      <c r="E710" s="199"/>
      <c r="F710" s="199"/>
      <c r="G710" s="151">
        <f t="shared" si="228"/>
        <v>0</v>
      </c>
      <c r="H710" s="199"/>
      <c r="I710" s="199"/>
      <c r="J710" s="199"/>
      <c r="K710" s="151">
        <f t="shared" si="237"/>
        <v>0</v>
      </c>
      <c r="L710" s="199"/>
      <c r="M710" s="199"/>
      <c r="N710" s="152" t="str">
        <f t="shared" si="229"/>
        <v/>
      </c>
      <c r="O710" s="150">
        <f t="shared" si="230"/>
        <v>0</v>
      </c>
      <c r="P710" s="151">
        <f t="shared" si="231"/>
        <v>0</v>
      </c>
      <c r="Q710" s="199"/>
      <c r="R710" s="199"/>
      <c r="S710" s="151">
        <f t="shared" si="232"/>
        <v>0</v>
      </c>
      <c r="T710" s="199"/>
      <c r="U710" s="199"/>
      <c r="V710" s="199"/>
      <c r="W710" s="151">
        <f t="shared" si="223"/>
        <v>0</v>
      </c>
      <c r="X710" s="199"/>
      <c r="Y710" s="199"/>
      <c r="Z710" s="152" t="str">
        <f t="shared" si="233"/>
        <v/>
      </c>
      <c r="AA710" s="150">
        <f t="shared" si="238"/>
        <v>0</v>
      </c>
      <c r="AB710" s="151">
        <f t="shared" si="239"/>
        <v>0</v>
      </c>
      <c r="AC710" s="199"/>
      <c r="AD710" s="199"/>
      <c r="AE710" s="151">
        <f t="shared" si="240"/>
        <v>0</v>
      </c>
      <c r="AF710" s="202"/>
      <c r="AG710" s="333"/>
      <c r="AH710" s="202"/>
      <c r="AI710" s="333"/>
      <c r="AJ710" s="202"/>
      <c r="AK710" s="333"/>
      <c r="AL710" s="151">
        <f t="shared" si="241"/>
        <v>0</v>
      </c>
      <c r="AM710" s="199"/>
      <c r="AN710" s="199"/>
      <c r="AO710" s="167">
        <f t="shared" si="224"/>
        <v>0</v>
      </c>
      <c r="AP710" s="167">
        <f t="shared" si="225"/>
        <v>0</v>
      </c>
      <c r="AQ710" s="152" t="str">
        <f t="shared" si="221"/>
        <v/>
      </c>
      <c r="AR710" s="207">
        <f t="shared" si="222"/>
        <v>0</v>
      </c>
      <c r="AS710" s="167">
        <f t="shared" si="234"/>
        <v>0</v>
      </c>
      <c r="AT710" s="167">
        <f>IFERROR((AR710/SUM('4_Структура пл.соб.'!$F$4:$F$6))*100,0)</f>
        <v>0</v>
      </c>
      <c r="AU710" s="207">
        <f>IFERROR(AF710+(SUM($AC710:$AD710)/100*($AE$14/$AB$14*100))/'4_Структура пл.соб.'!$B$7*'4_Структура пл.соб.'!$B$4,0)</f>
        <v>0</v>
      </c>
      <c r="AV710" s="167">
        <f>IFERROR(AU710/'5_Розрахунок тарифів'!$H$7,0)</f>
        <v>0</v>
      </c>
      <c r="AW710" s="167">
        <f>IFERROR((AU710/SUM('4_Структура пл.соб.'!$F$4:$F$6))*100,0)</f>
        <v>0</v>
      </c>
      <c r="AX710" s="207">
        <f>IFERROR(AH710+(SUM($AC710:$AD710)/100*($AE$14/$AB$14*100))/'4_Структура пл.соб.'!$B$7*'4_Структура пл.соб.'!$B$5,0)</f>
        <v>0</v>
      </c>
      <c r="AY710" s="167">
        <f>IFERROR(AX710/'5_Розрахунок тарифів'!$L$7,0)</f>
        <v>0</v>
      </c>
      <c r="AZ710" s="167">
        <f>IFERROR((AX710/SUM('4_Структура пл.соб.'!$F$4:$F$6))*100,0)</f>
        <v>0</v>
      </c>
      <c r="BA710" s="207">
        <f>IFERROR(AJ710+(SUM($AC710:$AD710)/100*($AE$14/$AB$14*100))/'4_Структура пл.соб.'!$B$7*'4_Структура пл.соб.'!$B$6,0)</f>
        <v>0</v>
      </c>
      <c r="BB710" s="167">
        <f>IFERROR(BA710/'5_Розрахунок тарифів'!$P$7,0)</f>
        <v>0</v>
      </c>
      <c r="BC710" s="167">
        <f>IFERROR((BA710/SUM('4_Структура пл.соб.'!$F$4:$F$6))*100,0)</f>
        <v>0</v>
      </c>
      <c r="BD710" s="167">
        <f t="shared" si="235"/>
        <v>0</v>
      </c>
      <c r="BE710" s="167">
        <f t="shared" si="236"/>
        <v>0</v>
      </c>
      <c r="BF710" s="203"/>
      <c r="BG710" s="203"/>
    </row>
    <row r="711" spans="1:59" s="118" customFormat="1" x14ac:dyDescent="0.25">
      <c r="A711" s="128" t="str">
        <f>IF(ISBLANK(B711),"",COUNTA($B$11:B711))</f>
        <v/>
      </c>
      <c r="B711" s="200"/>
      <c r="C711" s="150">
        <f t="shared" si="226"/>
        <v>0</v>
      </c>
      <c r="D711" s="151">
        <f t="shared" si="227"/>
        <v>0</v>
      </c>
      <c r="E711" s="199"/>
      <c r="F711" s="199"/>
      <c r="G711" s="151">
        <f t="shared" si="228"/>
        <v>0</v>
      </c>
      <c r="H711" s="199"/>
      <c r="I711" s="199"/>
      <c r="J711" s="199"/>
      <c r="K711" s="151">
        <f t="shared" si="237"/>
        <v>0</v>
      </c>
      <c r="L711" s="199"/>
      <c r="M711" s="199"/>
      <c r="N711" s="152" t="str">
        <f t="shared" si="229"/>
        <v/>
      </c>
      <c r="O711" s="150">
        <f t="shared" si="230"/>
        <v>0</v>
      </c>
      <c r="P711" s="151">
        <f t="shared" si="231"/>
        <v>0</v>
      </c>
      <c r="Q711" s="199"/>
      <c r="R711" s="199"/>
      <c r="S711" s="151">
        <f t="shared" si="232"/>
        <v>0</v>
      </c>
      <c r="T711" s="199"/>
      <c r="U711" s="199"/>
      <c r="V711" s="199"/>
      <c r="W711" s="151">
        <f t="shared" si="223"/>
        <v>0</v>
      </c>
      <c r="X711" s="199"/>
      <c r="Y711" s="199"/>
      <c r="Z711" s="152" t="str">
        <f t="shared" si="233"/>
        <v/>
      </c>
      <c r="AA711" s="150">
        <f t="shared" si="238"/>
        <v>0</v>
      </c>
      <c r="AB711" s="151">
        <f t="shared" si="239"/>
        <v>0</v>
      </c>
      <c r="AC711" s="199"/>
      <c r="AD711" s="199"/>
      <c r="AE711" s="151">
        <f t="shared" si="240"/>
        <v>0</v>
      </c>
      <c r="AF711" s="202"/>
      <c r="AG711" s="333"/>
      <c r="AH711" s="202"/>
      <c r="AI711" s="333"/>
      <c r="AJ711" s="202"/>
      <c r="AK711" s="333"/>
      <c r="AL711" s="151">
        <f t="shared" si="241"/>
        <v>0</v>
      </c>
      <c r="AM711" s="199"/>
      <c r="AN711" s="199"/>
      <c r="AO711" s="167">
        <f t="shared" si="224"/>
        <v>0</v>
      </c>
      <c r="AP711" s="167">
        <f t="shared" si="225"/>
        <v>0</v>
      </c>
      <c r="AQ711" s="152" t="str">
        <f t="shared" si="221"/>
        <v/>
      </c>
      <c r="AR711" s="207">
        <f t="shared" si="222"/>
        <v>0</v>
      </c>
      <c r="AS711" s="167">
        <f t="shared" si="234"/>
        <v>0</v>
      </c>
      <c r="AT711" s="167">
        <f>IFERROR((AR711/SUM('4_Структура пл.соб.'!$F$4:$F$6))*100,0)</f>
        <v>0</v>
      </c>
      <c r="AU711" s="207">
        <f>IFERROR(AF711+(SUM($AC711:$AD711)/100*($AE$14/$AB$14*100))/'4_Структура пл.соб.'!$B$7*'4_Структура пл.соб.'!$B$4,0)</f>
        <v>0</v>
      </c>
      <c r="AV711" s="167">
        <f>IFERROR(AU711/'5_Розрахунок тарифів'!$H$7,0)</f>
        <v>0</v>
      </c>
      <c r="AW711" s="167">
        <f>IFERROR((AU711/SUM('4_Структура пл.соб.'!$F$4:$F$6))*100,0)</f>
        <v>0</v>
      </c>
      <c r="AX711" s="207">
        <f>IFERROR(AH711+(SUM($AC711:$AD711)/100*($AE$14/$AB$14*100))/'4_Структура пл.соб.'!$B$7*'4_Структура пл.соб.'!$B$5,0)</f>
        <v>0</v>
      </c>
      <c r="AY711" s="167">
        <f>IFERROR(AX711/'5_Розрахунок тарифів'!$L$7,0)</f>
        <v>0</v>
      </c>
      <c r="AZ711" s="167">
        <f>IFERROR((AX711/SUM('4_Структура пл.соб.'!$F$4:$F$6))*100,0)</f>
        <v>0</v>
      </c>
      <c r="BA711" s="207">
        <f>IFERROR(AJ711+(SUM($AC711:$AD711)/100*($AE$14/$AB$14*100))/'4_Структура пл.соб.'!$B$7*'4_Структура пл.соб.'!$B$6,0)</f>
        <v>0</v>
      </c>
      <c r="BB711" s="167">
        <f>IFERROR(BA711/'5_Розрахунок тарифів'!$P$7,0)</f>
        <v>0</v>
      </c>
      <c r="BC711" s="167">
        <f>IFERROR((BA711/SUM('4_Структура пл.соб.'!$F$4:$F$6))*100,0)</f>
        <v>0</v>
      </c>
      <c r="BD711" s="167">
        <f t="shared" si="235"/>
        <v>0</v>
      </c>
      <c r="BE711" s="167">
        <f t="shared" si="236"/>
        <v>0</v>
      </c>
      <c r="BF711" s="203"/>
      <c r="BG711" s="203"/>
    </row>
    <row r="712" spans="1:59" s="118" customFormat="1" x14ac:dyDescent="0.25">
      <c r="A712" s="128" t="str">
        <f>IF(ISBLANK(B712),"",COUNTA($B$11:B712))</f>
        <v/>
      </c>
      <c r="B712" s="200"/>
      <c r="C712" s="150">
        <f t="shared" si="226"/>
        <v>0</v>
      </c>
      <c r="D712" s="151">
        <f t="shared" si="227"/>
        <v>0</v>
      </c>
      <c r="E712" s="199"/>
      <c r="F712" s="199"/>
      <c r="G712" s="151">
        <f t="shared" si="228"/>
        <v>0</v>
      </c>
      <c r="H712" s="199"/>
      <c r="I712" s="199"/>
      <c r="J712" s="199"/>
      <c r="K712" s="151">
        <f t="shared" si="237"/>
        <v>0</v>
      </c>
      <c r="L712" s="199"/>
      <c r="M712" s="199"/>
      <c r="N712" s="152" t="str">
        <f t="shared" si="229"/>
        <v/>
      </c>
      <c r="O712" s="150">
        <f t="shared" si="230"/>
        <v>0</v>
      </c>
      <c r="P712" s="151">
        <f t="shared" si="231"/>
        <v>0</v>
      </c>
      <c r="Q712" s="199"/>
      <c r="R712" s="199"/>
      <c r="S712" s="151">
        <f t="shared" si="232"/>
        <v>0</v>
      </c>
      <c r="T712" s="199"/>
      <c r="U712" s="199"/>
      <c r="V712" s="199"/>
      <c r="W712" s="151">
        <f t="shared" si="223"/>
        <v>0</v>
      </c>
      <c r="X712" s="199"/>
      <c r="Y712" s="199"/>
      <c r="Z712" s="152" t="str">
        <f t="shared" si="233"/>
        <v/>
      </c>
      <c r="AA712" s="150">
        <f t="shared" si="238"/>
        <v>0</v>
      </c>
      <c r="AB712" s="151">
        <f t="shared" si="239"/>
        <v>0</v>
      </c>
      <c r="AC712" s="199"/>
      <c r="AD712" s="199"/>
      <c r="AE712" s="151">
        <f t="shared" si="240"/>
        <v>0</v>
      </c>
      <c r="AF712" s="202"/>
      <c r="AG712" s="333"/>
      <c r="AH712" s="202"/>
      <c r="AI712" s="333"/>
      <c r="AJ712" s="202"/>
      <c r="AK712" s="333"/>
      <c r="AL712" s="151">
        <f t="shared" si="241"/>
        <v>0</v>
      </c>
      <c r="AM712" s="199"/>
      <c r="AN712" s="199"/>
      <c r="AO712" s="167">
        <f t="shared" si="224"/>
        <v>0</v>
      </c>
      <c r="AP712" s="167">
        <f t="shared" si="225"/>
        <v>0</v>
      </c>
      <c r="AQ712" s="152" t="str">
        <f t="shared" si="221"/>
        <v/>
      </c>
      <c r="AR712" s="207">
        <f t="shared" si="222"/>
        <v>0</v>
      </c>
      <c r="AS712" s="167">
        <f t="shared" si="234"/>
        <v>0</v>
      </c>
      <c r="AT712" s="167">
        <f>IFERROR((AR712/SUM('4_Структура пл.соб.'!$F$4:$F$6))*100,0)</f>
        <v>0</v>
      </c>
      <c r="AU712" s="207">
        <f>IFERROR(AF712+(SUM($AC712:$AD712)/100*($AE$14/$AB$14*100))/'4_Структура пл.соб.'!$B$7*'4_Структура пл.соб.'!$B$4,0)</f>
        <v>0</v>
      </c>
      <c r="AV712" s="167">
        <f>IFERROR(AU712/'5_Розрахунок тарифів'!$H$7,0)</f>
        <v>0</v>
      </c>
      <c r="AW712" s="167">
        <f>IFERROR((AU712/SUM('4_Структура пл.соб.'!$F$4:$F$6))*100,0)</f>
        <v>0</v>
      </c>
      <c r="AX712" s="207">
        <f>IFERROR(AH712+(SUM($AC712:$AD712)/100*($AE$14/$AB$14*100))/'4_Структура пл.соб.'!$B$7*'4_Структура пл.соб.'!$B$5,0)</f>
        <v>0</v>
      </c>
      <c r="AY712" s="167">
        <f>IFERROR(AX712/'5_Розрахунок тарифів'!$L$7,0)</f>
        <v>0</v>
      </c>
      <c r="AZ712" s="167">
        <f>IFERROR((AX712/SUM('4_Структура пл.соб.'!$F$4:$F$6))*100,0)</f>
        <v>0</v>
      </c>
      <c r="BA712" s="207">
        <f>IFERROR(AJ712+(SUM($AC712:$AD712)/100*($AE$14/$AB$14*100))/'4_Структура пл.соб.'!$B$7*'4_Структура пл.соб.'!$B$6,0)</f>
        <v>0</v>
      </c>
      <c r="BB712" s="167">
        <f>IFERROR(BA712/'5_Розрахунок тарифів'!$P$7,0)</f>
        <v>0</v>
      </c>
      <c r="BC712" s="167">
        <f>IFERROR((BA712/SUM('4_Структура пл.соб.'!$F$4:$F$6))*100,0)</f>
        <v>0</v>
      </c>
      <c r="BD712" s="167">
        <f t="shared" si="235"/>
        <v>0</v>
      </c>
      <c r="BE712" s="167">
        <f t="shared" si="236"/>
        <v>0</v>
      </c>
      <c r="BF712" s="203"/>
      <c r="BG712" s="203"/>
    </row>
    <row r="713" spans="1:59" s="118" customFormat="1" x14ac:dyDescent="0.25">
      <c r="A713" s="128" t="str">
        <f>IF(ISBLANK(B713),"",COUNTA($B$11:B713))</f>
        <v/>
      </c>
      <c r="B713" s="200"/>
      <c r="C713" s="150">
        <f t="shared" si="226"/>
        <v>0</v>
      </c>
      <c r="D713" s="151">
        <f t="shared" si="227"/>
        <v>0</v>
      </c>
      <c r="E713" s="199"/>
      <c r="F713" s="199"/>
      <c r="G713" s="151">
        <f t="shared" si="228"/>
        <v>0</v>
      </c>
      <c r="H713" s="199"/>
      <c r="I713" s="199"/>
      <c r="J713" s="199"/>
      <c r="K713" s="151">
        <f t="shared" si="237"/>
        <v>0</v>
      </c>
      <c r="L713" s="199"/>
      <c r="M713" s="199"/>
      <c r="N713" s="152" t="str">
        <f t="shared" si="229"/>
        <v/>
      </c>
      <c r="O713" s="150">
        <f t="shared" si="230"/>
        <v>0</v>
      </c>
      <c r="P713" s="151">
        <f t="shared" si="231"/>
        <v>0</v>
      </c>
      <c r="Q713" s="199"/>
      <c r="R713" s="199"/>
      <c r="S713" s="151">
        <f t="shared" si="232"/>
        <v>0</v>
      </c>
      <c r="T713" s="199"/>
      <c r="U713" s="199"/>
      <c r="V713" s="199"/>
      <c r="W713" s="151">
        <f t="shared" si="223"/>
        <v>0</v>
      </c>
      <c r="X713" s="199"/>
      <c r="Y713" s="199"/>
      <c r="Z713" s="152" t="str">
        <f t="shared" si="233"/>
        <v/>
      </c>
      <c r="AA713" s="150">
        <f t="shared" si="238"/>
        <v>0</v>
      </c>
      <c r="AB713" s="151">
        <f t="shared" si="239"/>
        <v>0</v>
      </c>
      <c r="AC713" s="199"/>
      <c r="AD713" s="199"/>
      <c r="AE713" s="151">
        <f t="shared" si="240"/>
        <v>0</v>
      </c>
      <c r="AF713" s="202"/>
      <c r="AG713" s="333"/>
      <c r="AH713" s="202"/>
      <c r="AI713" s="333"/>
      <c r="AJ713" s="202"/>
      <c r="AK713" s="333"/>
      <c r="AL713" s="151">
        <f t="shared" si="241"/>
        <v>0</v>
      </c>
      <c r="AM713" s="199"/>
      <c r="AN713" s="199"/>
      <c r="AO713" s="167">
        <f t="shared" si="224"/>
        <v>0</v>
      </c>
      <c r="AP713" s="167">
        <f t="shared" si="225"/>
        <v>0</v>
      </c>
      <c r="AQ713" s="152" t="str">
        <f t="shared" si="221"/>
        <v/>
      </c>
      <c r="AR713" s="207">
        <f t="shared" si="222"/>
        <v>0</v>
      </c>
      <c r="AS713" s="167">
        <f t="shared" si="234"/>
        <v>0</v>
      </c>
      <c r="AT713" s="167">
        <f>IFERROR((AR713/SUM('4_Структура пл.соб.'!$F$4:$F$6))*100,0)</f>
        <v>0</v>
      </c>
      <c r="AU713" s="207">
        <f>IFERROR(AF713+(SUM($AC713:$AD713)/100*($AE$14/$AB$14*100))/'4_Структура пл.соб.'!$B$7*'4_Структура пл.соб.'!$B$4,0)</f>
        <v>0</v>
      </c>
      <c r="AV713" s="167">
        <f>IFERROR(AU713/'5_Розрахунок тарифів'!$H$7,0)</f>
        <v>0</v>
      </c>
      <c r="AW713" s="167">
        <f>IFERROR((AU713/SUM('4_Структура пл.соб.'!$F$4:$F$6))*100,0)</f>
        <v>0</v>
      </c>
      <c r="AX713" s="207">
        <f>IFERROR(AH713+(SUM($AC713:$AD713)/100*($AE$14/$AB$14*100))/'4_Структура пл.соб.'!$B$7*'4_Структура пл.соб.'!$B$5,0)</f>
        <v>0</v>
      </c>
      <c r="AY713" s="167">
        <f>IFERROR(AX713/'5_Розрахунок тарифів'!$L$7,0)</f>
        <v>0</v>
      </c>
      <c r="AZ713" s="167">
        <f>IFERROR((AX713/SUM('4_Структура пл.соб.'!$F$4:$F$6))*100,0)</f>
        <v>0</v>
      </c>
      <c r="BA713" s="207">
        <f>IFERROR(AJ713+(SUM($AC713:$AD713)/100*($AE$14/$AB$14*100))/'4_Структура пл.соб.'!$B$7*'4_Структура пл.соб.'!$B$6,0)</f>
        <v>0</v>
      </c>
      <c r="BB713" s="167">
        <f>IFERROR(BA713/'5_Розрахунок тарифів'!$P$7,0)</f>
        <v>0</v>
      </c>
      <c r="BC713" s="167">
        <f>IFERROR((BA713/SUM('4_Структура пл.соб.'!$F$4:$F$6))*100,0)</f>
        <v>0</v>
      </c>
      <c r="BD713" s="167">
        <f t="shared" si="235"/>
        <v>0</v>
      </c>
      <c r="BE713" s="167">
        <f t="shared" si="236"/>
        <v>0</v>
      </c>
      <c r="BF713" s="203"/>
      <c r="BG713" s="203"/>
    </row>
    <row r="714" spans="1:59" s="118" customFormat="1" x14ac:dyDescent="0.25">
      <c r="A714" s="128" t="str">
        <f>IF(ISBLANK(B714),"",COUNTA($B$11:B714))</f>
        <v/>
      </c>
      <c r="B714" s="200"/>
      <c r="C714" s="150">
        <f t="shared" si="226"/>
        <v>0</v>
      </c>
      <c r="D714" s="151">
        <f t="shared" si="227"/>
        <v>0</v>
      </c>
      <c r="E714" s="199"/>
      <c r="F714" s="199"/>
      <c r="G714" s="151">
        <f t="shared" si="228"/>
        <v>0</v>
      </c>
      <c r="H714" s="199"/>
      <c r="I714" s="199"/>
      <c r="J714" s="199"/>
      <c r="K714" s="151">
        <f t="shared" si="237"/>
        <v>0</v>
      </c>
      <c r="L714" s="199"/>
      <c r="M714" s="199"/>
      <c r="N714" s="152" t="str">
        <f t="shared" si="229"/>
        <v/>
      </c>
      <c r="O714" s="150">
        <f t="shared" si="230"/>
        <v>0</v>
      </c>
      <c r="P714" s="151">
        <f t="shared" si="231"/>
        <v>0</v>
      </c>
      <c r="Q714" s="199"/>
      <c r="R714" s="199"/>
      <c r="S714" s="151">
        <f t="shared" si="232"/>
        <v>0</v>
      </c>
      <c r="T714" s="199"/>
      <c r="U714" s="199"/>
      <c r="V714" s="199"/>
      <c r="W714" s="151">
        <f t="shared" si="223"/>
        <v>0</v>
      </c>
      <c r="X714" s="199"/>
      <c r="Y714" s="199"/>
      <c r="Z714" s="152" t="str">
        <f t="shared" si="233"/>
        <v/>
      </c>
      <c r="AA714" s="150">
        <f t="shared" si="238"/>
        <v>0</v>
      </c>
      <c r="AB714" s="151">
        <f t="shared" si="239"/>
        <v>0</v>
      </c>
      <c r="AC714" s="199"/>
      <c r="AD714" s="199"/>
      <c r="AE714" s="151">
        <f t="shared" si="240"/>
        <v>0</v>
      </c>
      <c r="AF714" s="202"/>
      <c r="AG714" s="333"/>
      <c r="AH714" s="202"/>
      <c r="AI714" s="333"/>
      <c r="AJ714" s="202"/>
      <c r="AK714" s="333"/>
      <c r="AL714" s="151">
        <f t="shared" si="241"/>
        <v>0</v>
      </c>
      <c r="AM714" s="199"/>
      <c r="AN714" s="199"/>
      <c r="AO714" s="167">
        <f t="shared" si="224"/>
        <v>0</v>
      </c>
      <c r="AP714" s="167">
        <f t="shared" si="225"/>
        <v>0</v>
      </c>
      <c r="AQ714" s="152" t="str">
        <f t="shared" si="221"/>
        <v/>
      </c>
      <c r="AR714" s="207">
        <f t="shared" si="222"/>
        <v>0</v>
      </c>
      <c r="AS714" s="167">
        <f t="shared" si="234"/>
        <v>0</v>
      </c>
      <c r="AT714" s="167">
        <f>IFERROR((AR714/SUM('4_Структура пл.соб.'!$F$4:$F$6))*100,0)</f>
        <v>0</v>
      </c>
      <c r="AU714" s="207">
        <f>IFERROR(AF714+(SUM($AC714:$AD714)/100*($AE$14/$AB$14*100))/'4_Структура пл.соб.'!$B$7*'4_Структура пл.соб.'!$B$4,0)</f>
        <v>0</v>
      </c>
      <c r="AV714" s="167">
        <f>IFERROR(AU714/'5_Розрахунок тарифів'!$H$7,0)</f>
        <v>0</v>
      </c>
      <c r="AW714" s="167">
        <f>IFERROR((AU714/SUM('4_Структура пл.соб.'!$F$4:$F$6))*100,0)</f>
        <v>0</v>
      </c>
      <c r="AX714" s="207">
        <f>IFERROR(AH714+(SUM($AC714:$AD714)/100*($AE$14/$AB$14*100))/'4_Структура пл.соб.'!$B$7*'4_Структура пл.соб.'!$B$5,0)</f>
        <v>0</v>
      </c>
      <c r="AY714" s="167">
        <f>IFERROR(AX714/'5_Розрахунок тарифів'!$L$7,0)</f>
        <v>0</v>
      </c>
      <c r="AZ714" s="167">
        <f>IFERROR((AX714/SUM('4_Структура пл.соб.'!$F$4:$F$6))*100,0)</f>
        <v>0</v>
      </c>
      <c r="BA714" s="207">
        <f>IFERROR(AJ714+(SUM($AC714:$AD714)/100*($AE$14/$AB$14*100))/'4_Структура пл.соб.'!$B$7*'4_Структура пл.соб.'!$B$6,0)</f>
        <v>0</v>
      </c>
      <c r="BB714" s="167">
        <f>IFERROR(BA714/'5_Розрахунок тарифів'!$P$7,0)</f>
        <v>0</v>
      </c>
      <c r="BC714" s="167">
        <f>IFERROR((BA714/SUM('4_Структура пл.соб.'!$F$4:$F$6))*100,0)</f>
        <v>0</v>
      </c>
      <c r="BD714" s="167">
        <f t="shared" si="235"/>
        <v>0</v>
      </c>
      <c r="BE714" s="167">
        <f t="shared" si="236"/>
        <v>0</v>
      </c>
      <c r="BF714" s="203"/>
      <c r="BG714" s="203"/>
    </row>
    <row r="715" spans="1:59" s="118" customFormat="1" x14ac:dyDescent="0.25">
      <c r="A715" s="128" t="str">
        <f>IF(ISBLANK(B715),"",COUNTA($B$11:B715))</f>
        <v/>
      </c>
      <c r="B715" s="200"/>
      <c r="C715" s="150">
        <f t="shared" si="226"/>
        <v>0</v>
      </c>
      <c r="D715" s="151">
        <f t="shared" si="227"/>
        <v>0</v>
      </c>
      <c r="E715" s="199"/>
      <c r="F715" s="199"/>
      <c r="G715" s="151">
        <f t="shared" si="228"/>
        <v>0</v>
      </c>
      <c r="H715" s="199"/>
      <c r="I715" s="199"/>
      <c r="J715" s="199"/>
      <c r="K715" s="151">
        <f t="shared" si="237"/>
        <v>0</v>
      </c>
      <c r="L715" s="199"/>
      <c r="M715" s="199"/>
      <c r="N715" s="152" t="str">
        <f t="shared" si="229"/>
        <v/>
      </c>
      <c r="O715" s="150">
        <f t="shared" si="230"/>
        <v>0</v>
      </c>
      <c r="P715" s="151">
        <f t="shared" si="231"/>
        <v>0</v>
      </c>
      <c r="Q715" s="199"/>
      <c r="R715" s="199"/>
      <c r="S715" s="151">
        <f t="shared" si="232"/>
        <v>0</v>
      </c>
      <c r="T715" s="199"/>
      <c r="U715" s="199"/>
      <c r="V715" s="199"/>
      <c r="W715" s="151">
        <f t="shared" si="223"/>
        <v>0</v>
      </c>
      <c r="X715" s="199"/>
      <c r="Y715" s="199"/>
      <c r="Z715" s="152" t="str">
        <f t="shared" si="233"/>
        <v/>
      </c>
      <c r="AA715" s="150">
        <f t="shared" si="238"/>
        <v>0</v>
      </c>
      <c r="AB715" s="151">
        <f t="shared" si="239"/>
        <v>0</v>
      </c>
      <c r="AC715" s="199"/>
      <c r="AD715" s="199"/>
      <c r="AE715" s="151">
        <f t="shared" si="240"/>
        <v>0</v>
      </c>
      <c r="AF715" s="202"/>
      <c r="AG715" s="333"/>
      <c r="AH715" s="202"/>
      <c r="AI715" s="333"/>
      <c r="AJ715" s="202"/>
      <c r="AK715" s="333"/>
      <c r="AL715" s="151">
        <f t="shared" si="241"/>
        <v>0</v>
      </c>
      <c r="AM715" s="199"/>
      <c r="AN715" s="199"/>
      <c r="AO715" s="167">
        <f t="shared" si="224"/>
        <v>0</v>
      </c>
      <c r="AP715" s="167">
        <f t="shared" si="225"/>
        <v>0</v>
      </c>
      <c r="AQ715" s="152" t="str">
        <f t="shared" si="221"/>
        <v/>
      </c>
      <c r="AR715" s="207">
        <f t="shared" si="222"/>
        <v>0</v>
      </c>
      <c r="AS715" s="167">
        <f t="shared" si="234"/>
        <v>0</v>
      </c>
      <c r="AT715" s="167">
        <f>IFERROR((AR715/SUM('4_Структура пл.соб.'!$F$4:$F$6))*100,0)</f>
        <v>0</v>
      </c>
      <c r="AU715" s="207">
        <f>IFERROR(AF715+(SUM($AC715:$AD715)/100*($AE$14/$AB$14*100))/'4_Структура пл.соб.'!$B$7*'4_Структура пл.соб.'!$B$4,0)</f>
        <v>0</v>
      </c>
      <c r="AV715" s="167">
        <f>IFERROR(AU715/'5_Розрахунок тарифів'!$H$7,0)</f>
        <v>0</v>
      </c>
      <c r="AW715" s="167">
        <f>IFERROR((AU715/SUM('4_Структура пл.соб.'!$F$4:$F$6))*100,0)</f>
        <v>0</v>
      </c>
      <c r="AX715" s="207">
        <f>IFERROR(AH715+(SUM($AC715:$AD715)/100*($AE$14/$AB$14*100))/'4_Структура пл.соб.'!$B$7*'4_Структура пл.соб.'!$B$5,0)</f>
        <v>0</v>
      </c>
      <c r="AY715" s="167">
        <f>IFERROR(AX715/'5_Розрахунок тарифів'!$L$7,0)</f>
        <v>0</v>
      </c>
      <c r="AZ715" s="167">
        <f>IFERROR((AX715/SUM('4_Структура пл.соб.'!$F$4:$F$6))*100,0)</f>
        <v>0</v>
      </c>
      <c r="BA715" s="207">
        <f>IFERROR(AJ715+(SUM($AC715:$AD715)/100*($AE$14/$AB$14*100))/'4_Структура пл.соб.'!$B$7*'4_Структура пл.соб.'!$B$6,0)</f>
        <v>0</v>
      </c>
      <c r="BB715" s="167">
        <f>IFERROR(BA715/'5_Розрахунок тарифів'!$P$7,0)</f>
        <v>0</v>
      </c>
      <c r="BC715" s="167">
        <f>IFERROR((BA715/SUM('4_Структура пл.соб.'!$F$4:$F$6))*100,0)</f>
        <v>0</v>
      </c>
      <c r="BD715" s="167">
        <f t="shared" si="235"/>
        <v>0</v>
      </c>
      <c r="BE715" s="167">
        <f t="shared" si="236"/>
        <v>0</v>
      </c>
      <c r="BF715" s="203"/>
      <c r="BG715" s="203"/>
    </row>
    <row r="716" spans="1:59" s="118" customFormat="1" x14ac:dyDescent="0.25">
      <c r="A716" s="128" t="str">
        <f>IF(ISBLANK(B716),"",COUNTA($B$11:B716))</f>
        <v/>
      </c>
      <c r="B716" s="200"/>
      <c r="C716" s="150">
        <f t="shared" si="226"/>
        <v>0</v>
      </c>
      <c r="D716" s="151">
        <f t="shared" si="227"/>
        <v>0</v>
      </c>
      <c r="E716" s="199"/>
      <c r="F716" s="199"/>
      <c r="G716" s="151">
        <f t="shared" si="228"/>
        <v>0</v>
      </c>
      <c r="H716" s="199"/>
      <c r="I716" s="199"/>
      <c r="J716" s="199"/>
      <c r="K716" s="151">
        <f t="shared" si="237"/>
        <v>0</v>
      </c>
      <c r="L716" s="199"/>
      <c r="M716" s="199"/>
      <c r="N716" s="152" t="str">
        <f t="shared" si="229"/>
        <v/>
      </c>
      <c r="O716" s="150">
        <f t="shared" si="230"/>
        <v>0</v>
      </c>
      <c r="P716" s="151">
        <f t="shared" si="231"/>
        <v>0</v>
      </c>
      <c r="Q716" s="199"/>
      <c r="R716" s="199"/>
      <c r="S716" s="151">
        <f t="shared" si="232"/>
        <v>0</v>
      </c>
      <c r="T716" s="199"/>
      <c r="U716" s="199"/>
      <c r="V716" s="199"/>
      <c r="W716" s="151">
        <f t="shared" si="223"/>
        <v>0</v>
      </c>
      <c r="X716" s="199"/>
      <c r="Y716" s="199"/>
      <c r="Z716" s="152" t="str">
        <f t="shared" si="233"/>
        <v/>
      </c>
      <c r="AA716" s="150">
        <f t="shared" si="238"/>
        <v>0</v>
      </c>
      <c r="AB716" s="151">
        <f t="shared" si="239"/>
        <v>0</v>
      </c>
      <c r="AC716" s="199"/>
      <c r="AD716" s="199"/>
      <c r="AE716" s="151">
        <f t="shared" si="240"/>
        <v>0</v>
      </c>
      <c r="AF716" s="202"/>
      <c r="AG716" s="333"/>
      <c r="AH716" s="202"/>
      <c r="AI716" s="333"/>
      <c r="AJ716" s="202"/>
      <c r="AK716" s="333"/>
      <c r="AL716" s="151">
        <f t="shared" si="241"/>
        <v>0</v>
      </c>
      <c r="AM716" s="199"/>
      <c r="AN716" s="199"/>
      <c r="AO716" s="167">
        <f t="shared" si="224"/>
        <v>0</v>
      </c>
      <c r="AP716" s="167">
        <f t="shared" si="225"/>
        <v>0</v>
      </c>
      <c r="AQ716" s="152" t="str">
        <f t="shared" si="221"/>
        <v/>
      </c>
      <c r="AR716" s="207">
        <f t="shared" si="222"/>
        <v>0</v>
      </c>
      <c r="AS716" s="167">
        <f t="shared" si="234"/>
        <v>0</v>
      </c>
      <c r="AT716" s="167">
        <f>IFERROR((AR716/SUM('4_Структура пл.соб.'!$F$4:$F$6))*100,0)</f>
        <v>0</v>
      </c>
      <c r="AU716" s="207">
        <f>IFERROR(AF716+(SUM($AC716:$AD716)/100*($AE$14/$AB$14*100))/'4_Структура пл.соб.'!$B$7*'4_Структура пл.соб.'!$B$4,0)</f>
        <v>0</v>
      </c>
      <c r="AV716" s="167">
        <f>IFERROR(AU716/'5_Розрахунок тарифів'!$H$7,0)</f>
        <v>0</v>
      </c>
      <c r="AW716" s="167">
        <f>IFERROR((AU716/SUM('4_Структура пл.соб.'!$F$4:$F$6))*100,0)</f>
        <v>0</v>
      </c>
      <c r="AX716" s="207">
        <f>IFERROR(AH716+(SUM($AC716:$AD716)/100*($AE$14/$AB$14*100))/'4_Структура пл.соб.'!$B$7*'4_Структура пл.соб.'!$B$5,0)</f>
        <v>0</v>
      </c>
      <c r="AY716" s="167">
        <f>IFERROR(AX716/'5_Розрахунок тарифів'!$L$7,0)</f>
        <v>0</v>
      </c>
      <c r="AZ716" s="167">
        <f>IFERROR((AX716/SUM('4_Структура пл.соб.'!$F$4:$F$6))*100,0)</f>
        <v>0</v>
      </c>
      <c r="BA716" s="207">
        <f>IFERROR(AJ716+(SUM($AC716:$AD716)/100*($AE$14/$AB$14*100))/'4_Структура пл.соб.'!$B$7*'4_Структура пл.соб.'!$B$6,0)</f>
        <v>0</v>
      </c>
      <c r="BB716" s="167">
        <f>IFERROR(BA716/'5_Розрахунок тарифів'!$P$7,0)</f>
        <v>0</v>
      </c>
      <c r="BC716" s="167">
        <f>IFERROR((BA716/SUM('4_Структура пл.соб.'!$F$4:$F$6))*100,0)</f>
        <v>0</v>
      </c>
      <c r="BD716" s="167">
        <f t="shared" si="235"/>
        <v>0</v>
      </c>
      <c r="BE716" s="167">
        <f t="shared" si="236"/>
        <v>0</v>
      </c>
      <c r="BF716" s="203"/>
      <c r="BG716" s="203"/>
    </row>
    <row r="717" spans="1:59" s="118" customFormat="1" x14ac:dyDescent="0.25">
      <c r="A717" s="128" t="str">
        <f>IF(ISBLANK(B717),"",COUNTA($B$11:B717))</f>
        <v/>
      </c>
      <c r="B717" s="200"/>
      <c r="C717" s="150">
        <f t="shared" si="226"/>
        <v>0</v>
      </c>
      <c r="D717" s="151">
        <f t="shared" si="227"/>
        <v>0</v>
      </c>
      <c r="E717" s="199"/>
      <c r="F717" s="199"/>
      <c r="G717" s="151">
        <f t="shared" si="228"/>
        <v>0</v>
      </c>
      <c r="H717" s="199"/>
      <c r="I717" s="199"/>
      <c r="J717" s="199"/>
      <c r="K717" s="151">
        <f t="shared" si="237"/>
        <v>0</v>
      </c>
      <c r="L717" s="199"/>
      <c r="M717" s="199"/>
      <c r="N717" s="152" t="str">
        <f t="shared" si="229"/>
        <v/>
      </c>
      <c r="O717" s="150">
        <f t="shared" si="230"/>
        <v>0</v>
      </c>
      <c r="P717" s="151">
        <f t="shared" si="231"/>
        <v>0</v>
      </c>
      <c r="Q717" s="199"/>
      <c r="R717" s="199"/>
      <c r="S717" s="151">
        <f t="shared" si="232"/>
        <v>0</v>
      </c>
      <c r="T717" s="199"/>
      <c r="U717" s="199"/>
      <c r="V717" s="199"/>
      <c r="W717" s="151">
        <f t="shared" si="223"/>
        <v>0</v>
      </c>
      <c r="X717" s="199"/>
      <c r="Y717" s="199"/>
      <c r="Z717" s="152" t="str">
        <f t="shared" si="233"/>
        <v/>
      </c>
      <c r="AA717" s="150">
        <f t="shared" si="238"/>
        <v>0</v>
      </c>
      <c r="AB717" s="151">
        <f t="shared" si="239"/>
        <v>0</v>
      </c>
      <c r="AC717" s="199"/>
      <c r="AD717" s="199"/>
      <c r="AE717" s="151">
        <f t="shared" si="240"/>
        <v>0</v>
      </c>
      <c r="AF717" s="202"/>
      <c r="AG717" s="333"/>
      <c r="AH717" s="202"/>
      <c r="AI717" s="333"/>
      <c r="AJ717" s="202"/>
      <c r="AK717" s="333"/>
      <c r="AL717" s="151">
        <f t="shared" si="241"/>
        <v>0</v>
      </c>
      <c r="AM717" s="199"/>
      <c r="AN717" s="199"/>
      <c r="AO717" s="167">
        <f t="shared" si="224"/>
        <v>0</v>
      </c>
      <c r="AP717" s="167">
        <f t="shared" si="225"/>
        <v>0</v>
      </c>
      <c r="AQ717" s="152" t="str">
        <f t="shared" ref="AQ717:AQ780" si="242">A717</f>
        <v/>
      </c>
      <c r="AR717" s="207">
        <f t="shared" ref="AR717:AR780" si="243">IFERROR(AE717+(SUM(AC717:AD717)/100*($AE$14/$AB$14*100)),0)</f>
        <v>0</v>
      </c>
      <c r="AS717" s="167">
        <f t="shared" si="234"/>
        <v>0</v>
      </c>
      <c r="AT717" s="167">
        <f>IFERROR((AR717/SUM('4_Структура пл.соб.'!$F$4:$F$6))*100,0)</f>
        <v>0</v>
      </c>
      <c r="AU717" s="207">
        <f>IFERROR(AF717+(SUM($AC717:$AD717)/100*($AE$14/$AB$14*100))/'4_Структура пл.соб.'!$B$7*'4_Структура пл.соб.'!$B$4,0)</f>
        <v>0</v>
      </c>
      <c r="AV717" s="167">
        <f>IFERROR(AU717/'5_Розрахунок тарифів'!$H$7,0)</f>
        <v>0</v>
      </c>
      <c r="AW717" s="167">
        <f>IFERROR((AU717/SUM('4_Структура пл.соб.'!$F$4:$F$6))*100,0)</f>
        <v>0</v>
      </c>
      <c r="AX717" s="207">
        <f>IFERROR(AH717+(SUM($AC717:$AD717)/100*($AE$14/$AB$14*100))/'4_Структура пл.соб.'!$B$7*'4_Структура пл.соб.'!$B$5,0)</f>
        <v>0</v>
      </c>
      <c r="AY717" s="167">
        <f>IFERROR(AX717/'5_Розрахунок тарифів'!$L$7,0)</f>
        <v>0</v>
      </c>
      <c r="AZ717" s="167">
        <f>IFERROR((AX717/SUM('4_Структура пл.соб.'!$F$4:$F$6))*100,0)</f>
        <v>0</v>
      </c>
      <c r="BA717" s="207">
        <f>IFERROR(AJ717+(SUM($AC717:$AD717)/100*($AE$14/$AB$14*100))/'4_Структура пл.соб.'!$B$7*'4_Структура пл.соб.'!$B$6,0)</f>
        <v>0</v>
      </c>
      <c r="BB717" s="167">
        <f>IFERROR(BA717/'5_Розрахунок тарифів'!$P$7,0)</f>
        <v>0</v>
      </c>
      <c r="BC717" s="167">
        <f>IFERROR((BA717/SUM('4_Структура пл.соб.'!$F$4:$F$6))*100,0)</f>
        <v>0</v>
      </c>
      <c r="BD717" s="167">
        <f t="shared" si="235"/>
        <v>0</v>
      </c>
      <c r="BE717" s="167">
        <f t="shared" si="236"/>
        <v>0</v>
      </c>
      <c r="BF717" s="203"/>
      <c r="BG717" s="203"/>
    </row>
    <row r="718" spans="1:59" s="118" customFormat="1" x14ac:dyDescent="0.25">
      <c r="A718" s="128" t="str">
        <f>IF(ISBLANK(B718),"",COUNTA($B$11:B718))</f>
        <v/>
      </c>
      <c r="B718" s="200"/>
      <c r="C718" s="150">
        <f t="shared" si="226"/>
        <v>0</v>
      </c>
      <c r="D718" s="151">
        <f t="shared" si="227"/>
        <v>0</v>
      </c>
      <c r="E718" s="199"/>
      <c r="F718" s="199"/>
      <c r="G718" s="151">
        <f t="shared" si="228"/>
        <v>0</v>
      </c>
      <c r="H718" s="199"/>
      <c r="I718" s="199"/>
      <c r="J718" s="199"/>
      <c r="K718" s="151">
        <f t="shared" si="237"/>
        <v>0</v>
      </c>
      <c r="L718" s="199"/>
      <c r="M718" s="199"/>
      <c r="N718" s="152" t="str">
        <f t="shared" si="229"/>
        <v/>
      </c>
      <c r="O718" s="150">
        <f t="shared" si="230"/>
        <v>0</v>
      </c>
      <c r="P718" s="151">
        <f t="shared" si="231"/>
        <v>0</v>
      </c>
      <c r="Q718" s="199"/>
      <c r="R718" s="199"/>
      <c r="S718" s="151">
        <f t="shared" si="232"/>
        <v>0</v>
      </c>
      <c r="T718" s="199"/>
      <c r="U718" s="199"/>
      <c r="V718" s="199"/>
      <c r="W718" s="151">
        <f t="shared" ref="W718:W781" si="244">X718+Y718</f>
        <v>0</v>
      </c>
      <c r="X718" s="199"/>
      <c r="Y718" s="199"/>
      <c r="Z718" s="152" t="str">
        <f t="shared" si="233"/>
        <v/>
      </c>
      <c r="AA718" s="150">
        <f t="shared" si="238"/>
        <v>0</v>
      </c>
      <c r="AB718" s="151">
        <f t="shared" si="239"/>
        <v>0</v>
      </c>
      <c r="AC718" s="199"/>
      <c r="AD718" s="199"/>
      <c r="AE718" s="151">
        <f t="shared" si="240"/>
        <v>0</v>
      </c>
      <c r="AF718" s="202"/>
      <c r="AG718" s="333"/>
      <c r="AH718" s="202"/>
      <c r="AI718" s="333"/>
      <c r="AJ718" s="202"/>
      <c r="AK718" s="333"/>
      <c r="AL718" s="151">
        <f t="shared" si="241"/>
        <v>0</v>
      </c>
      <c r="AM718" s="199"/>
      <c r="AN718" s="199"/>
      <c r="AO718" s="167">
        <f t="shared" ref="AO718:AO781" si="245">BD718</f>
        <v>0</v>
      </c>
      <c r="AP718" s="167">
        <f t="shared" ref="AP718:AP781" si="246">BE718</f>
        <v>0</v>
      </c>
      <c r="AQ718" s="152" t="str">
        <f t="shared" si="242"/>
        <v/>
      </c>
      <c r="AR718" s="207">
        <f t="shared" si="243"/>
        <v>0</v>
      </c>
      <c r="AS718" s="167">
        <f t="shared" si="234"/>
        <v>0</v>
      </c>
      <c r="AT718" s="167">
        <f>IFERROR((AR718/SUM('4_Структура пл.соб.'!$F$4:$F$6))*100,0)</f>
        <v>0</v>
      </c>
      <c r="AU718" s="207">
        <f>IFERROR(AF718+(SUM($AC718:$AD718)/100*($AE$14/$AB$14*100))/'4_Структура пл.соб.'!$B$7*'4_Структура пл.соб.'!$B$4,0)</f>
        <v>0</v>
      </c>
      <c r="AV718" s="167">
        <f>IFERROR(AU718/'5_Розрахунок тарифів'!$H$7,0)</f>
        <v>0</v>
      </c>
      <c r="AW718" s="167">
        <f>IFERROR((AU718/SUM('4_Структура пл.соб.'!$F$4:$F$6))*100,0)</f>
        <v>0</v>
      </c>
      <c r="AX718" s="207">
        <f>IFERROR(AH718+(SUM($AC718:$AD718)/100*($AE$14/$AB$14*100))/'4_Структура пл.соб.'!$B$7*'4_Структура пл.соб.'!$B$5,0)</f>
        <v>0</v>
      </c>
      <c r="AY718" s="167">
        <f>IFERROR(AX718/'5_Розрахунок тарифів'!$L$7,0)</f>
        <v>0</v>
      </c>
      <c r="AZ718" s="167">
        <f>IFERROR((AX718/SUM('4_Структура пл.соб.'!$F$4:$F$6))*100,0)</f>
        <v>0</v>
      </c>
      <c r="BA718" s="207">
        <f>IFERROR(AJ718+(SUM($AC718:$AD718)/100*($AE$14/$AB$14*100))/'4_Структура пл.соб.'!$B$7*'4_Структура пл.соб.'!$B$6,0)</f>
        <v>0</v>
      </c>
      <c r="BB718" s="167">
        <f>IFERROR(BA718/'5_Розрахунок тарифів'!$P$7,0)</f>
        <v>0</v>
      </c>
      <c r="BC718" s="167">
        <f>IFERROR((BA718/SUM('4_Структура пл.соб.'!$F$4:$F$6))*100,0)</f>
        <v>0</v>
      </c>
      <c r="BD718" s="167">
        <f t="shared" si="235"/>
        <v>0</v>
      </c>
      <c r="BE718" s="167">
        <f t="shared" si="236"/>
        <v>0</v>
      </c>
      <c r="BF718" s="203"/>
      <c r="BG718" s="203"/>
    </row>
    <row r="719" spans="1:59" s="118" customFormat="1" x14ac:dyDescent="0.25">
      <c r="A719" s="128" t="str">
        <f>IF(ISBLANK(B719),"",COUNTA($B$11:B719))</f>
        <v/>
      </c>
      <c r="B719" s="200"/>
      <c r="C719" s="150">
        <f t="shared" ref="C719:C782" si="247">D719+E719+F719</f>
        <v>0</v>
      </c>
      <c r="D719" s="151">
        <f t="shared" ref="D719:D782" si="248">G719+K719</f>
        <v>0</v>
      </c>
      <c r="E719" s="199"/>
      <c r="F719" s="199"/>
      <c r="G719" s="151">
        <f t="shared" ref="G719:G782" si="249">SUM(H719:J719)</f>
        <v>0</v>
      </c>
      <c r="H719" s="199"/>
      <c r="I719" s="199"/>
      <c r="J719" s="199"/>
      <c r="K719" s="151">
        <f t="shared" si="237"/>
        <v>0</v>
      </c>
      <c r="L719" s="199"/>
      <c r="M719" s="199"/>
      <c r="N719" s="152" t="str">
        <f t="shared" ref="N719:N782" si="250">A719</f>
        <v/>
      </c>
      <c r="O719" s="150">
        <f t="shared" ref="O719:O782" si="251">P719+Q719+R719</f>
        <v>0</v>
      </c>
      <c r="P719" s="151">
        <f t="shared" ref="P719:P782" si="252">S719+W719</f>
        <v>0</v>
      </c>
      <c r="Q719" s="199"/>
      <c r="R719" s="199"/>
      <c r="S719" s="151">
        <f t="shared" ref="S719:S782" si="253">SUM(T719:V719)</f>
        <v>0</v>
      </c>
      <c r="T719" s="199"/>
      <c r="U719" s="199"/>
      <c r="V719" s="199"/>
      <c r="W719" s="151">
        <f t="shared" si="244"/>
        <v>0</v>
      </c>
      <c r="X719" s="199"/>
      <c r="Y719" s="199"/>
      <c r="Z719" s="152" t="str">
        <f t="shared" ref="Z719:Z782" si="254">A719</f>
        <v/>
      </c>
      <c r="AA719" s="150">
        <f t="shared" si="238"/>
        <v>0</v>
      </c>
      <c r="AB719" s="151">
        <f t="shared" si="239"/>
        <v>0</v>
      </c>
      <c r="AC719" s="199"/>
      <c r="AD719" s="199"/>
      <c r="AE719" s="151">
        <f t="shared" si="240"/>
        <v>0</v>
      </c>
      <c r="AF719" s="202"/>
      <c r="AG719" s="333"/>
      <c r="AH719" s="202"/>
      <c r="AI719" s="333"/>
      <c r="AJ719" s="202"/>
      <c r="AK719" s="333"/>
      <c r="AL719" s="151">
        <f t="shared" si="241"/>
        <v>0</v>
      </c>
      <c r="AM719" s="199"/>
      <c r="AN719" s="199"/>
      <c r="AO719" s="167">
        <f t="shared" si="245"/>
        <v>0</v>
      </c>
      <c r="AP719" s="167">
        <f t="shared" si="246"/>
        <v>0</v>
      </c>
      <c r="AQ719" s="152" t="str">
        <f t="shared" si="242"/>
        <v/>
      </c>
      <c r="AR719" s="207">
        <f t="shared" si="243"/>
        <v>0</v>
      </c>
      <c r="AS719" s="167">
        <f t="shared" ref="AS719:AS782" si="255">AV719+AY719+BB719</f>
        <v>0</v>
      </c>
      <c r="AT719" s="167">
        <f>IFERROR((AR719/SUM('4_Структура пл.соб.'!$F$4:$F$6))*100,0)</f>
        <v>0</v>
      </c>
      <c r="AU719" s="207">
        <f>IFERROR(AF719+(SUM($AC719:$AD719)/100*($AE$14/$AB$14*100))/'4_Структура пл.соб.'!$B$7*'4_Структура пл.соб.'!$B$4,0)</f>
        <v>0</v>
      </c>
      <c r="AV719" s="167">
        <f>IFERROR(AU719/'5_Розрахунок тарифів'!$H$7,0)</f>
        <v>0</v>
      </c>
      <c r="AW719" s="167">
        <f>IFERROR((AU719/SUM('4_Структура пл.соб.'!$F$4:$F$6))*100,0)</f>
        <v>0</v>
      </c>
      <c r="AX719" s="207">
        <f>IFERROR(AH719+(SUM($AC719:$AD719)/100*($AE$14/$AB$14*100))/'4_Структура пл.соб.'!$B$7*'4_Структура пл.соб.'!$B$5,0)</f>
        <v>0</v>
      </c>
      <c r="AY719" s="167">
        <f>IFERROR(AX719/'5_Розрахунок тарифів'!$L$7,0)</f>
        <v>0</v>
      </c>
      <c r="AZ719" s="167">
        <f>IFERROR((AX719/SUM('4_Структура пл.соб.'!$F$4:$F$6))*100,0)</f>
        <v>0</v>
      </c>
      <c r="BA719" s="207">
        <f>IFERROR(AJ719+(SUM($AC719:$AD719)/100*($AE$14/$AB$14*100))/'4_Структура пл.соб.'!$B$7*'4_Структура пл.соб.'!$B$6,0)</f>
        <v>0</v>
      </c>
      <c r="BB719" s="167">
        <f>IFERROR(BA719/'5_Розрахунок тарифів'!$P$7,0)</f>
        <v>0</v>
      </c>
      <c r="BC719" s="167">
        <f>IFERROR((BA719/SUM('4_Структура пл.соб.'!$F$4:$F$6))*100,0)</f>
        <v>0</v>
      </c>
      <c r="BD719" s="167">
        <f t="shared" ref="BD719:BD782" si="256">IFERROR(ROUND(AE719/S719*100,2),0)</f>
        <v>0</v>
      </c>
      <c r="BE719" s="167">
        <f t="shared" ref="BE719:BE782" si="257">IFERROR(ROUND(AA719/O719*100,2),0)</f>
        <v>0</v>
      </c>
      <c r="BF719" s="203"/>
      <c r="BG719" s="203"/>
    </row>
    <row r="720" spans="1:59" s="118" customFormat="1" x14ac:dyDescent="0.25">
      <c r="A720" s="128" t="str">
        <f>IF(ISBLANK(B720),"",COUNTA($B$11:B720))</f>
        <v/>
      </c>
      <c r="B720" s="200"/>
      <c r="C720" s="150">
        <f t="shared" si="247"/>
        <v>0</v>
      </c>
      <c r="D720" s="151">
        <f t="shared" si="248"/>
        <v>0</v>
      </c>
      <c r="E720" s="199"/>
      <c r="F720" s="199"/>
      <c r="G720" s="151">
        <f t="shared" si="249"/>
        <v>0</v>
      </c>
      <c r="H720" s="199"/>
      <c r="I720" s="199"/>
      <c r="J720" s="199"/>
      <c r="K720" s="151">
        <f t="shared" si="237"/>
        <v>0</v>
      </c>
      <c r="L720" s="199"/>
      <c r="M720" s="199"/>
      <c r="N720" s="152" t="str">
        <f t="shared" si="250"/>
        <v/>
      </c>
      <c r="O720" s="150">
        <f t="shared" si="251"/>
        <v>0</v>
      </c>
      <c r="P720" s="151">
        <f t="shared" si="252"/>
        <v>0</v>
      </c>
      <c r="Q720" s="199"/>
      <c r="R720" s="199"/>
      <c r="S720" s="151">
        <f t="shared" si="253"/>
        <v>0</v>
      </c>
      <c r="T720" s="199"/>
      <c r="U720" s="199"/>
      <c r="V720" s="199"/>
      <c r="W720" s="151">
        <f t="shared" si="244"/>
        <v>0</v>
      </c>
      <c r="X720" s="199"/>
      <c r="Y720" s="199"/>
      <c r="Z720" s="152" t="str">
        <f t="shared" si="254"/>
        <v/>
      </c>
      <c r="AA720" s="150">
        <f t="shared" si="238"/>
        <v>0</v>
      </c>
      <c r="AB720" s="151">
        <f t="shared" si="239"/>
        <v>0</v>
      </c>
      <c r="AC720" s="199"/>
      <c r="AD720" s="199"/>
      <c r="AE720" s="151">
        <f t="shared" si="240"/>
        <v>0</v>
      </c>
      <c r="AF720" s="202"/>
      <c r="AG720" s="333"/>
      <c r="AH720" s="202"/>
      <c r="AI720" s="333"/>
      <c r="AJ720" s="202"/>
      <c r="AK720" s="333"/>
      <c r="AL720" s="151">
        <f t="shared" si="241"/>
        <v>0</v>
      </c>
      <c r="AM720" s="199"/>
      <c r="AN720" s="199"/>
      <c r="AO720" s="167">
        <f t="shared" si="245"/>
        <v>0</v>
      </c>
      <c r="AP720" s="167">
        <f t="shared" si="246"/>
        <v>0</v>
      </c>
      <c r="AQ720" s="152" t="str">
        <f t="shared" si="242"/>
        <v/>
      </c>
      <c r="AR720" s="207">
        <f t="shared" si="243"/>
        <v>0</v>
      </c>
      <c r="AS720" s="167">
        <f t="shared" si="255"/>
        <v>0</v>
      </c>
      <c r="AT720" s="167">
        <f>IFERROR((AR720/SUM('4_Структура пл.соб.'!$F$4:$F$6))*100,0)</f>
        <v>0</v>
      </c>
      <c r="AU720" s="207">
        <f>IFERROR(AF720+(SUM($AC720:$AD720)/100*($AE$14/$AB$14*100))/'4_Структура пл.соб.'!$B$7*'4_Структура пл.соб.'!$B$4,0)</f>
        <v>0</v>
      </c>
      <c r="AV720" s="167">
        <f>IFERROR(AU720/'5_Розрахунок тарифів'!$H$7,0)</f>
        <v>0</v>
      </c>
      <c r="AW720" s="167">
        <f>IFERROR((AU720/SUM('4_Структура пл.соб.'!$F$4:$F$6))*100,0)</f>
        <v>0</v>
      </c>
      <c r="AX720" s="207">
        <f>IFERROR(AH720+(SUM($AC720:$AD720)/100*($AE$14/$AB$14*100))/'4_Структура пл.соб.'!$B$7*'4_Структура пл.соб.'!$B$5,0)</f>
        <v>0</v>
      </c>
      <c r="AY720" s="167">
        <f>IFERROR(AX720/'5_Розрахунок тарифів'!$L$7,0)</f>
        <v>0</v>
      </c>
      <c r="AZ720" s="167">
        <f>IFERROR((AX720/SUM('4_Структура пл.соб.'!$F$4:$F$6))*100,0)</f>
        <v>0</v>
      </c>
      <c r="BA720" s="207">
        <f>IFERROR(AJ720+(SUM($AC720:$AD720)/100*($AE$14/$AB$14*100))/'4_Структура пл.соб.'!$B$7*'4_Структура пл.соб.'!$B$6,0)</f>
        <v>0</v>
      </c>
      <c r="BB720" s="167">
        <f>IFERROR(BA720/'5_Розрахунок тарифів'!$P$7,0)</f>
        <v>0</v>
      </c>
      <c r="BC720" s="167">
        <f>IFERROR((BA720/SUM('4_Структура пл.соб.'!$F$4:$F$6))*100,0)</f>
        <v>0</v>
      </c>
      <c r="BD720" s="167">
        <f t="shared" si="256"/>
        <v>0</v>
      </c>
      <c r="BE720" s="167">
        <f t="shared" si="257"/>
        <v>0</v>
      </c>
      <c r="BF720" s="203"/>
      <c r="BG720" s="203"/>
    </row>
    <row r="721" spans="1:59" s="118" customFormat="1" x14ac:dyDescent="0.25">
      <c r="A721" s="128" t="str">
        <f>IF(ISBLANK(B721),"",COUNTA($B$11:B721))</f>
        <v/>
      </c>
      <c r="B721" s="200"/>
      <c r="C721" s="150">
        <f t="shared" si="247"/>
        <v>0</v>
      </c>
      <c r="D721" s="151">
        <f t="shared" si="248"/>
        <v>0</v>
      </c>
      <c r="E721" s="199"/>
      <c r="F721" s="199"/>
      <c r="G721" s="151">
        <f t="shared" si="249"/>
        <v>0</v>
      </c>
      <c r="H721" s="199"/>
      <c r="I721" s="199"/>
      <c r="J721" s="199"/>
      <c r="K721" s="151">
        <f t="shared" si="237"/>
        <v>0</v>
      </c>
      <c r="L721" s="199"/>
      <c r="M721" s="199"/>
      <c r="N721" s="152" t="str">
        <f t="shared" si="250"/>
        <v/>
      </c>
      <c r="O721" s="150">
        <f t="shared" si="251"/>
        <v>0</v>
      </c>
      <c r="P721" s="151">
        <f t="shared" si="252"/>
        <v>0</v>
      </c>
      <c r="Q721" s="199"/>
      <c r="R721" s="199"/>
      <c r="S721" s="151">
        <f t="shared" si="253"/>
        <v>0</v>
      </c>
      <c r="T721" s="199"/>
      <c r="U721" s="199"/>
      <c r="V721" s="199"/>
      <c r="W721" s="151">
        <f t="shared" si="244"/>
        <v>0</v>
      </c>
      <c r="X721" s="199"/>
      <c r="Y721" s="199"/>
      <c r="Z721" s="152" t="str">
        <f t="shared" si="254"/>
        <v/>
      </c>
      <c r="AA721" s="150">
        <f t="shared" si="238"/>
        <v>0</v>
      </c>
      <c r="AB721" s="151">
        <f t="shared" si="239"/>
        <v>0</v>
      </c>
      <c r="AC721" s="199"/>
      <c r="AD721" s="199"/>
      <c r="AE721" s="151">
        <f t="shared" si="240"/>
        <v>0</v>
      </c>
      <c r="AF721" s="202"/>
      <c r="AG721" s="333"/>
      <c r="AH721" s="202"/>
      <c r="AI721" s="333"/>
      <c r="AJ721" s="202"/>
      <c r="AK721" s="333"/>
      <c r="AL721" s="151">
        <f t="shared" si="241"/>
        <v>0</v>
      </c>
      <c r="AM721" s="199"/>
      <c r="AN721" s="199"/>
      <c r="AO721" s="167">
        <f t="shared" si="245"/>
        <v>0</v>
      </c>
      <c r="AP721" s="167">
        <f t="shared" si="246"/>
        <v>0</v>
      </c>
      <c r="AQ721" s="152" t="str">
        <f t="shared" si="242"/>
        <v/>
      </c>
      <c r="AR721" s="207">
        <f t="shared" si="243"/>
        <v>0</v>
      </c>
      <c r="AS721" s="167">
        <f t="shared" si="255"/>
        <v>0</v>
      </c>
      <c r="AT721" s="167">
        <f>IFERROR((AR721/SUM('4_Структура пл.соб.'!$F$4:$F$6))*100,0)</f>
        <v>0</v>
      </c>
      <c r="AU721" s="207">
        <f>IFERROR(AF721+(SUM($AC721:$AD721)/100*($AE$14/$AB$14*100))/'4_Структура пл.соб.'!$B$7*'4_Структура пл.соб.'!$B$4,0)</f>
        <v>0</v>
      </c>
      <c r="AV721" s="167">
        <f>IFERROR(AU721/'5_Розрахунок тарифів'!$H$7,0)</f>
        <v>0</v>
      </c>
      <c r="AW721" s="167">
        <f>IFERROR((AU721/SUM('4_Структура пл.соб.'!$F$4:$F$6))*100,0)</f>
        <v>0</v>
      </c>
      <c r="AX721" s="207">
        <f>IFERROR(AH721+(SUM($AC721:$AD721)/100*($AE$14/$AB$14*100))/'4_Структура пл.соб.'!$B$7*'4_Структура пл.соб.'!$B$5,0)</f>
        <v>0</v>
      </c>
      <c r="AY721" s="167">
        <f>IFERROR(AX721/'5_Розрахунок тарифів'!$L$7,0)</f>
        <v>0</v>
      </c>
      <c r="AZ721" s="167">
        <f>IFERROR((AX721/SUM('4_Структура пл.соб.'!$F$4:$F$6))*100,0)</f>
        <v>0</v>
      </c>
      <c r="BA721" s="207">
        <f>IFERROR(AJ721+(SUM($AC721:$AD721)/100*($AE$14/$AB$14*100))/'4_Структура пл.соб.'!$B$7*'4_Структура пл.соб.'!$B$6,0)</f>
        <v>0</v>
      </c>
      <c r="BB721" s="167">
        <f>IFERROR(BA721/'5_Розрахунок тарифів'!$P$7,0)</f>
        <v>0</v>
      </c>
      <c r="BC721" s="167">
        <f>IFERROR((BA721/SUM('4_Структура пл.соб.'!$F$4:$F$6))*100,0)</f>
        <v>0</v>
      </c>
      <c r="BD721" s="167">
        <f t="shared" si="256"/>
        <v>0</v>
      </c>
      <c r="BE721" s="167">
        <f t="shared" si="257"/>
        <v>0</v>
      </c>
      <c r="BF721" s="203"/>
      <c r="BG721" s="203"/>
    </row>
    <row r="722" spans="1:59" s="118" customFormat="1" x14ac:dyDescent="0.25">
      <c r="A722" s="128" t="str">
        <f>IF(ISBLANK(B722),"",COUNTA($B$11:B722))</f>
        <v/>
      </c>
      <c r="B722" s="200"/>
      <c r="C722" s="150">
        <f t="shared" si="247"/>
        <v>0</v>
      </c>
      <c r="D722" s="151">
        <f t="shared" si="248"/>
        <v>0</v>
      </c>
      <c r="E722" s="199"/>
      <c r="F722" s="199"/>
      <c r="G722" s="151">
        <f t="shared" si="249"/>
        <v>0</v>
      </c>
      <c r="H722" s="199"/>
      <c r="I722" s="199"/>
      <c r="J722" s="199"/>
      <c r="K722" s="151">
        <f t="shared" si="237"/>
        <v>0</v>
      </c>
      <c r="L722" s="199"/>
      <c r="M722" s="199"/>
      <c r="N722" s="152" t="str">
        <f t="shared" si="250"/>
        <v/>
      </c>
      <c r="O722" s="150">
        <f t="shared" si="251"/>
        <v>0</v>
      </c>
      <c r="P722" s="151">
        <f t="shared" si="252"/>
        <v>0</v>
      </c>
      <c r="Q722" s="199"/>
      <c r="R722" s="199"/>
      <c r="S722" s="151">
        <f t="shared" si="253"/>
        <v>0</v>
      </c>
      <c r="T722" s="199"/>
      <c r="U722" s="199"/>
      <c r="V722" s="199"/>
      <c r="W722" s="151">
        <f t="shared" si="244"/>
        <v>0</v>
      </c>
      <c r="X722" s="199"/>
      <c r="Y722" s="199"/>
      <c r="Z722" s="152" t="str">
        <f t="shared" si="254"/>
        <v/>
      </c>
      <c r="AA722" s="150">
        <f t="shared" si="238"/>
        <v>0</v>
      </c>
      <c r="AB722" s="151">
        <f t="shared" si="239"/>
        <v>0</v>
      </c>
      <c r="AC722" s="199"/>
      <c r="AD722" s="199"/>
      <c r="AE722" s="151">
        <f t="shared" si="240"/>
        <v>0</v>
      </c>
      <c r="AF722" s="202"/>
      <c r="AG722" s="333"/>
      <c r="AH722" s="202"/>
      <c r="AI722" s="333"/>
      <c r="AJ722" s="202"/>
      <c r="AK722" s="333"/>
      <c r="AL722" s="151">
        <f t="shared" si="241"/>
        <v>0</v>
      </c>
      <c r="AM722" s="199"/>
      <c r="AN722" s="199"/>
      <c r="AO722" s="167">
        <f t="shared" si="245"/>
        <v>0</v>
      </c>
      <c r="AP722" s="167">
        <f t="shared" si="246"/>
        <v>0</v>
      </c>
      <c r="AQ722" s="152" t="str">
        <f t="shared" si="242"/>
        <v/>
      </c>
      <c r="AR722" s="207">
        <f t="shared" si="243"/>
        <v>0</v>
      </c>
      <c r="AS722" s="167">
        <f t="shared" si="255"/>
        <v>0</v>
      </c>
      <c r="AT722" s="167">
        <f>IFERROR((AR722/SUM('4_Структура пл.соб.'!$F$4:$F$6))*100,0)</f>
        <v>0</v>
      </c>
      <c r="AU722" s="207">
        <f>IFERROR(AF722+(SUM($AC722:$AD722)/100*($AE$14/$AB$14*100))/'4_Структура пл.соб.'!$B$7*'4_Структура пл.соб.'!$B$4,0)</f>
        <v>0</v>
      </c>
      <c r="AV722" s="167">
        <f>IFERROR(AU722/'5_Розрахунок тарифів'!$H$7,0)</f>
        <v>0</v>
      </c>
      <c r="AW722" s="167">
        <f>IFERROR((AU722/SUM('4_Структура пл.соб.'!$F$4:$F$6))*100,0)</f>
        <v>0</v>
      </c>
      <c r="AX722" s="207">
        <f>IFERROR(AH722+(SUM($AC722:$AD722)/100*($AE$14/$AB$14*100))/'4_Структура пл.соб.'!$B$7*'4_Структура пл.соб.'!$B$5,0)</f>
        <v>0</v>
      </c>
      <c r="AY722" s="167">
        <f>IFERROR(AX722/'5_Розрахунок тарифів'!$L$7,0)</f>
        <v>0</v>
      </c>
      <c r="AZ722" s="167">
        <f>IFERROR((AX722/SUM('4_Структура пл.соб.'!$F$4:$F$6))*100,0)</f>
        <v>0</v>
      </c>
      <c r="BA722" s="207">
        <f>IFERROR(AJ722+(SUM($AC722:$AD722)/100*($AE$14/$AB$14*100))/'4_Структура пл.соб.'!$B$7*'4_Структура пл.соб.'!$B$6,0)</f>
        <v>0</v>
      </c>
      <c r="BB722" s="167">
        <f>IFERROR(BA722/'5_Розрахунок тарифів'!$P$7,0)</f>
        <v>0</v>
      </c>
      <c r="BC722" s="167">
        <f>IFERROR((BA722/SUM('4_Структура пл.соб.'!$F$4:$F$6))*100,0)</f>
        <v>0</v>
      </c>
      <c r="BD722" s="167">
        <f t="shared" si="256"/>
        <v>0</v>
      </c>
      <c r="BE722" s="167">
        <f t="shared" si="257"/>
        <v>0</v>
      </c>
      <c r="BF722" s="203"/>
      <c r="BG722" s="203"/>
    </row>
    <row r="723" spans="1:59" s="118" customFormat="1" x14ac:dyDescent="0.25">
      <c r="A723" s="128" t="str">
        <f>IF(ISBLANK(B723),"",COUNTA($B$11:B723))</f>
        <v/>
      </c>
      <c r="B723" s="200"/>
      <c r="C723" s="150">
        <f t="shared" si="247"/>
        <v>0</v>
      </c>
      <c r="D723" s="151">
        <f t="shared" si="248"/>
        <v>0</v>
      </c>
      <c r="E723" s="199"/>
      <c r="F723" s="199"/>
      <c r="G723" s="151">
        <f t="shared" si="249"/>
        <v>0</v>
      </c>
      <c r="H723" s="199"/>
      <c r="I723" s="199"/>
      <c r="J723" s="199"/>
      <c r="K723" s="151">
        <f t="shared" si="237"/>
        <v>0</v>
      </c>
      <c r="L723" s="199"/>
      <c r="M723" s="199"/>
      <c r="N723" s="152" t="str">
        <f t="shared" si="250"/>
        <v/>
      </c>
      <c r="O723" s="150">
        <f t="shared" si="251"/>
        <v>0</v>
      </c>
      <c r="P723" s="151">
        <f t="shared" si="252"/>
        <v>0</v>
      </c>
      <c r="Q723" s="199"/>
      <c r="R723" s="199"/>
      <c r="S723" s="151">
        <f t="shared" si="253"/>
        <v>0</v>
      </c>
      <c r="T723" s="199"/>
      <c r="U723" s="199"/>
      <c r="V723" s="199"/>
      <c r="W723" s="151">
        <f t="shared" si="244"/>
        <v>0</v>
      </c>
      <c r="X723" s="199"/>
      <c r="Y723" s="199"/>
      <c r="Z723" s="152" t="str">
        <f t="shared" si="254"/>
        <v/>
      </c>
      <c r="AA723" s="150">
        <f t="shared" si="238"/>
        <v>0</v>
      </c>
      <c r="AB723" s="151">
        <f t="shared" si="239"/>
        <v>0</v>
      </c>
      <c r="AC723" s="199"/>
      <c r="AD723" s="199"/>
      <c r="AE723" s="151">
        <f t="shared" si="240"/>
        <v>0</v>
      </c>
      <c r="AF723" s="202"/>
      <c r="AG723" s="333"/>
      <c r="AH723" s="202"/>
      <c r="AI723" s="333"/>
      <c r="AJ723" s="202"/>
      <c r="AK723" s="333"/>
      <c r="AL723" s="151">
        <f t="shared" si="241"/>
        <v>0</v>
      </c>
      <c r="AM723" s="199"/>
      <c r="AN723" s="199"/>
      <c r="AO723" s="167">
        <f t="shared" si="245"/>
        <v>0</v>
      </c>
      <c r="AP723" s="167">
        <f t="shared" si="246"/>
        <v>0</v>
      </c>
      <c r="AQ723" s="152" t="str">
        <f t="shared" si="242"/>
        <v/>
      </c>
      <c r="AR723" s="207">
        <f t="shared" si="243"/>
        <v>0</v>
      </c>
      <c r="AS723" s="167">
        <f t="shared" si="255"/>
        <v>0</v>
      </c>
      <c r="AT723" s="167">
        <f>IFERROR((AR723/SUM('4_Структура пл.соб.'!$F$4:$F$6))*100,0)</f>
        <v>0</v>
      </c>
      <c r="AU723" s="207">
        <f>IFERROR(AF723+(SUM($AC723:$AD723)/100*($AE$14/$AB$14*100))/'4_Структура пл.соб.'!$B$7*'4_Структура пл.соб.'!$B$4,0)</f>
        <v>0</v>
      </c>
      <c r="AV723" s="167">
        <f>IFERROR(AU723/'5_Розрахунок тарифів'!$H$7,0)</f>
        <v>0</v>
      </c>
      <c r="AW723" s="167">
        <f>IFERROR((AU723/SUM('4_Структура пл.соб.'!$F$4:$F$6))*100,0)</f>
        <v>0</v>
      </c>
      <c r="AX723" s="207">
        <f>IFERROR(AH723+(SUM($AC723:$AD723)/100*($AE$14/$AB$14*100))/'4_Структура пл.соб.'!$B$7*'4_Структура пл.соб.'!$B$5,0)</f>
        <v>0</v>
      </c>
      <c r="AY723" s="167">
        <f>IFERROR(AX723/'5_Розрахунок тарифів'!$L$7,0)</f>
        <v>0</v>
      </c>
      <c r="AZ723" s="167">
        <f>IFERROR((AX723/SUM('4_Структура пл.соб.'!$F$4:$F$6))*100,0)</f>
        <v>0</v>
      </c>
      <c r="BA723" s="207">
        <f>IFERROR(AJ723+(SUM($AC723:$AD723)/100*($AE$14/$AB$14*100))/'4_Структура пл.соб.'!$B$7*'4_Структура пл.соб.'!$B$6,0)</f>
        <v>0</v>
      </c>
      <c r="BB723" s="167">
        <f>IFERROR(BA723/'5_Розрахунок тарифів'!$P$7,0)</f>
        <v>0</v>
      </c>
      <c r="BC723" s="167">
        <f>IFERROR((BA723/SUM('4_Структура пл.соб.'!$F$4:$F$6))*100,0)</f>
        <v>0</v>
      </c>
      <c r="BD723" s="167">
        <f t="shared" si="256"/>
        <v>0</v>
      </c>
      <c r="BE723" s="167">
        <f t="shared" si="257"/>
        <v>0</v>
      </c>
      <c r="BF723" s="203"/>
      <c r="BG723" s="203"/>
    </row>
    <row r="724" spans="1:59" s="118" customFormat="1" x14ac:dyDescent="0.25">
      <c r="A724" s="128" t="str">
        <f>IF(ISBLANK(B724),"",COUNTA($B$11:B724))</f>
        <v/>
      </c>
      <c r="B724" s="200"/>
      <c r="C724" s="150">
        <f t="shared" si="247"/>
        <v>0</v>
      </c>
      <c r="D724" s="151">
        <f t="shared" si="248"/>
        <v>0</v>
      </c>
      <c r="E724" s="199"/>
      <c r="F724" s="199"/>
      <c r="G724" s="151">
        <f t="shared" si="249"/>
        <v>0</v>
      </c>
      <c r="H724" s="199"/>
      <c r="I724" s="199"/>
      <c r="J724" s="199"/>
      <c r="K724" s="151">
        <f t="shared" si="237"/>
        <v>0</v>
      </c>
      <c r="L724" s="199"/>
      <c r="M724" s="199"/>
      <c r="N724" s="152" t="str">
        <f t="shared" si="250"/>
        <v/>
      </c>
      <c r="O724" s="150">
        <f t="shared" si="251"/>
        <v>0</v>
      </c>
      <c r="P724" s="151">
        <f t="shared" si="252"/>
        <v>0</v>
      </c>
      <c r="Q724" s="199"/>
      <c r="R724" s="199"/>
      <c r="S724" s="151">
        <f t="shared" si="253"/>
        <v>0</v>
      </c>
      <c r="T724" s="199"/>
      <c r="U724" s="199"/>
      <c r="V724" s="199"/>
      <c r="W724" s="151">
        <f t="shared" si="244"/>
        <v>0</v>
      </c>
      <c r="X724" s="199"/>
      <c r="Y724" s="199"/>
      <c r="Z724" s="152" t="str">
        <f t="shared" si="254"/>
        <v/>
      </c>
      <c r="AA724" s="150">
        <f t="shared" si="238"/>
        <v>0</v>
      </c>
      <c r="AB724" s="151">
        <f t="shared" si="239"/>
        <v>0</v>
      </c>
      <c r="AC724" s="199"/>
      <c r="AD724" s="199"/>
      <c r="AE724" s="151">
        <f t="shared" si="240"/>
        <v>0</v>
      </c>
      <c r="AF724" s="202"/>
      <c r="AG724" s="333"/>
      <c r="AH724" s="202"/>
      <c r="AI724" s="333"/>
      <c r="AJ724" s="202"/>
      <c r="AK724" s="333"/>
      <c r="AL724" s="151">
        <f t="shared" si="241"/>
        <v>0</v>
      </c>
      <c r="AM724" s="199"/>
      <c r="AN724" s="199"/>
      <c r="AO724" s="167">
        <f t="shared" si="245"/>
        <v>0</v>
      </c>
      <c r="AP724" s="167">
        <f t="shared" si="246"/>
        <v>0</v>
      </c>
      <c r="AQ724" s="152" t="str">
        <f t="shared" si="242"/>
        <v/>
      </c>
      <c r="AR724" s="207">
        <f t="shared" si="243"/>
        <v>0</v>
      </c>
      <c r="AS724" s="167">
        <f t="shared" si="255"/>
        <v>0</v>
      </c>
      <c r="AT724" s="167">
        <f>IFERROR((AR724/SUM('4_Структура пл.соб.'!$F$4:$F$6))*100,0)</f>
        <v>0</v>
      </c>
      <c r="AU724" s="207">
        <f>IFERROR(AF724+(SUM($AC724:$AD724)/100*($AE$14/$AB$14*100))/'4_Структура пл.соб.'!$B$7*'4_Структура пл.соб.'!$B$4,0)</f>
        <v>0</v>
      </c>
      <c r="AV724" s="167">
        <f>IFERROR(AU724/'5_Розрахунок тарифів'!$H$7,0)</f>
        <v>0</v>
      </c>
      <c r="AW724" s="167">
        <f>IFERROR((AU724/SUM('4_Структура пл.соб.'!$F$4:$F$6))*100,0)</f>
        <v>0</v>
      </c>
      <c r="AX724" s="207">
        <f>IFERROR(AH724+(SUM($AC724:$AD724)/100*($AE$14/$AB$14*100))/'4_Структура пл.соб.'!$B$7*'4_Структура пл.соб.'!$B$5,0)</f>
        <v>0</v>
      </c>
      <c r="AY724" s="167">
        <f>IFERROR(AX724/'5_Розрахунок тарифів'!$L$7,0)</f>
        <v>0</v>
      </c>
      <c r="AZ724" s="167">
        <f>IFERROR((AX724/SUM('4_Структура пл.соб.'!$F$4:$F$6))*100,0)</f>
        <v>0</v>
      </c>
      <c r="BA724" s="207">
        <f>IFERROR(AJ724+(SUM($AC724:$AD724)/100*($AE$14/$AB$14*100))/'4_Структура пл.соб.'!$B$7*'4_Структура пл.соб.'!$B$6,0)</f>
        <v>0</v>
      </c>
      <c r="BB724" s="167">
        <f>IFERROR(BA724/'5_Розрахунок тарифів'!$P$7,0)</f>
        <v>0</v>
      </c>
      <c r="BC724" s="167">
        <f>IFERROR((BA724/SUM('4_Структура пл.соб.'!$F$4:$F$6))*100,0)</f>
        <v>0</v>
      </c>
      <c r="BD724" s="167">
        <f t="shared" si="256"/>
        <v>0</v>
      </c>
      <c r="BE724" s="167">
        <f t="shared" si="257"/>
        <v>0</v>
      </c>
      <c r="BF724" s="203"/>
      <c r="BG724" s="203"/>
    </row>
    <row r="725" spans="1:59" s="118" customFormat="1" x14ac:dyDescent="0.25">
      <c r="A725" s="128" t="str">
        <f>IF(ISBLANK(B725),"",COUNTA($B$11:B725))</f>
        <v/>
      </c>
      <c r="B725" s="200"/>
      <c r="C725" s="150">
        <f t="shared" si="247"/>
        <v>0</v>
      </c>
      <c r="D725" s="151">
        <f t="shared" si="248"/>
        <v>0</v>
      </c>
      <c r="E725" s="199"/>
      <c r="F725" s="199"/>
      <c r="G725" s="151">
        <f t="shared" si="249"/>
        <v>0</v>
      </c>
      <c r="H725" s="199"/>
      <c r="I725" s="199"/>
      <c r="J725" s="199"/>
      <c r="K725" s="151">
        <f t="shared" ref="K725:K788" si="258">L725+M725</f>
        <v>0</v>
      </c>
      <c r="L725" s="199"/>
      <c r="M725" s="199"/>
      <c r="N725" s="152" t="str">
        <f t="shared" si="250"/>
        <v/>
      </c>
      <c r="O725" s="150">
        <f t="shared" si="251"/>
        <v>0</v>
      </c>
      <c r="P725" s="151">
        <f t="shared" si="252"/>
        <v>0</v>
      </c>
      <c r="Q725" s="199"/>
      <c r="R725" s="199"/>
      <c r="S725" s="151">
        <f t="shared" si="253"/>
        <v>0</v>
      </c>
      <c r="T725" s="199"/>
      <c r="U725" s="199"/>
      <c r="V725" s="199"/>
      <c r="W725" s="151">
        <f t="shared" si="244"/>
        <v>0</v>
      </c>
      <c r="X725" s="199"/>
      <c r="Y725" s="199"/>
      <c r="Z725" s="152" t="str">
        <f t="shared" si="254"/>
        <v/>
      </c>
      <c r="AA725" s="150">
        <f t="shared" ref="AA725:AA788" si="259">SUM(AB725:AD725)</f>
        <v>0</v>
      </c>
      <c r="AB725" s="151">
        <f t="shared" ref="AB725:AB788" si="260">AE725+AL725</f>
        <v>0</v>
      </c>
      <c r="AC725" s="199"/>
      <c r="AD725" s="199"/>
      <c r="AE725" s="151">
        <f t="shared" ref="AE725:AE788" si="261">SUM(AF725:AJ725)</f>
        <v>0</v>
      </c>
      <c r="AF725" s="202"/>
      <c r="AG725" s="333"/>
      <c r="AH725" s="202"/>
      <c r="AI725" s="333"/>
      <c r="AJ725" s="202"/>
      <c r="AK725" s="333"/>
      <c r="AL725" s="151">
        <f t="shared" ref="AL725:AL788" si="262">AM725+AN725</f>
        <v>0</v>
      </c>
      <c r="AM725" s="199"/>
      <c r="AN725" s="199"/>
      <c r="AO725" s="167">
        <f t="shared" si="245"/>
        <v>0</v>
      </c>
      <c r="AP725" s="167">
        <f t="shared" si="246"/>
        <v>0</v>
      </c>
      <c r="AQ725" s="152" t="str">
        <f t="shared" si="242"/>
        <v/>
      </c>
      <c r="AR725" s="207">
        <f t="shared" si="243"/>
        <v>0</v>
      </c>
      <c r="AS725" s="167">
        <f t="shared" si="255"/>
        <v>0</v>
      </c>
      <c r="AT725" s="167">
        <f>IFERROR((AR725/SUM('4_Структура пл.соб.'!$F$4:$F$6))*100,0)</f>
        <v>0</v>
      </c>
      <c r="AU725" s="207">
        <f>IFERROR(AF725+(SUM($AC725:$AD725)/100*($AE$14/$AB$14*100))/'4_Структура пл.соб.'!$B$7*'4_Структура пл.соб.'!$B$4,0)</f>
        <v>0</v>
      </c>
      <c r="AV725" s="167">
        <f>IFERROR(AU725/'5_Розрахунок тарифів'!$H$7,0)</f>
        <v>0</v>
      </c>
      <c r="AW725" s="167">
        <f>IFERROR((AU725/SUM('4_Структура пл.соб.'!$F$4:$F$6))*100,0)</f>
        <v>0</v>
      </c>
      <c r="AX725" s="207">
        <f>IFERROR(AH725+(SUM($AC725:$AD725)/100*($AE$14/$AB$14*100))/'4_Структура пл.соб.'!$B$7*'4_Структура пл.соб.'!$B$5,0)</f>
        <v>0</v>
      </c>
      <c r="AY725" s="167">
        <f>IFERROR(AX725/'5_Розрахунок тарифів'!$L$7,0)</f>
        <v>0</v>
      </c>
      <c r="AZ725" s="167">
        <f>IFERROR((AX725/SUM('4_Структура пл.соб.'!$F$4:$F$6))*100,0)</f>
        <v>0</v>
      </c>
      <c r="BA725" s="207">
        <f>IFERROR(AJ725+(SUM($AC725:$AD725)/100*($AE$14/$AB$14*100))/'4_Структура пл.соб.'!$B$7*'4_Структура пл.соб.'!$B$6,0)</f>
        <v>0</v>
      </c>
      <c r="BB725" s="167">
        <f>IFERROR(BA725/'5_Розрахунок тарифів'!$P$7,0)</f>
        <v>0</v>
      </c>
      <c r="BC725" s="167">
        <f>IFERROR((BA725/SUM('4_Структура пл.соб.'!$F$4:$F$6))*100,0)</f>
        <v>0</v>
      </c>
      <c r="BD725" s="167">
        <f t="shared" si="256"/>
        <v>0</v>
      </c>
      <c r="BE725" s="167">
        <f t="shared" si="257"/>
        <v>0</v>
      </c>
      <c r="BF725" s="203"/>
      <c r="BG725" s="203"/>
    </row>
    <row r="726" spans="1:59" s="118" customFormat="1" x14ac:dyDescent="0.25">
      <c r="A726" s="128" t="str">
        <f>IF(ISBLANK(B726),"",COUNTA($B$11:B726))</f>
        <v/>
      </c>
      <c r="B726" s="200"/>
      <c r="C726" s="150">
        <f t="shared" si="247"/>
        <v>0</v>
      </c>
      <c r="D726" s="151">
        <f t="shared" si="248"/>
        <v>0</v>
      </c>
      <c r="E726" s="199"/>
      <c r="F726" s="199"/>
      <c r="G726" s="151">
        <f t="shared" si="249"/>
        <v>0</v>
      </c>
      <c r="H726" s="199"/>
      <c r="I726" s="199"/>
      <c r="J726" s="199"/>
      <c r="K726" s="151">
        <f t="shared" si="258"/>
        <v>0</v>
      </c>
      <c r="L726" s="199"/>
      <c r="M726" s="199"/>
      <c r="N726" s="152" t="str">
        <f t="shared" si="250"/>
        <v/>
      </c>
      <c r="O726" s="150">
        <f t="shared" si="251"/>
        <v>0</v>
      </c>
      <c r="P726" s="151">
        <f t="shared" si="252"/>
        <v>0</v>
      </c>
      <c r="Q726" s="199"/>
      <c r="R726" s="199"/>
      <c r="S726" s="151">
        <f t="shared" si="253"/>
        <v>0</v>
      </c>
      <c r="T726" s="199"/>
      <c r="U726" s="199"/>
      <c r="V726" s="199"/>
      <c r="W726" s="151">
        <f t="shared" si="244"/>
        <v>0</v>
      </c>
      <c r="X726" s="199"/>
      <c r="Y726" s="199"/>
      <c r="Z726" s="152" t="str">
        <f t="shared" si="254"/>
        <v/>
      </c>
      <c r="AA726" s="150">
        <f t="shared" si="259"/>
        <v>0</v>
      </c>
      <c r="AB726" s="151">
        <f t="shared" si="260"/>
        <v>0</v>
      </c>
      <c r="AC726" s="199"/>
      <c r="AD726" s="199"/>
      <c r="AE726" s="151">
        <f t="shared" si="261"/>
        <v>0</v>
      </c>
      <c r="AF726" s="202"/>
      <c r="AG726" s="333"/>
      <c r="AH726" s="202"/>
      <c r="AI726" s="333"/>
      <c r="AJ726" s="202"/>
      <c r="AK726" s="333"/>
      <c r="AL726" s="151">
        <f t="shared" si="262"/>
        <v>0</v>
      </c>
      <c r="AM726" s="199"/>
      <c r="AN726" s="199"/>
      <c r="AO726" s="167">
        <f t="shared" si="245"/>
        <v>0</v>
      </c>
      <c r="AP726" s="167">
        <f t="shared" si="246"/>
        <v>0</v>
      </c>
      <c r="AQ726" s="152" t="str">
        <f t="shared" si="242"/>
        <v/>
      </c>
      <c r="AR726" s="207">
        <f t="shared" si="243"/>
        <v>0</v>
      </c>
      <c r="AS726" s="167">
        <f t="shared" si="255"/>
        <v>0</v>
      </c>
      <c r="AT726" s="167">
        <f>IFERROR((AR726/SUM('4_Структура пл.соб.'!$F$4:$F$6))*100,0)</f>
        <v>0</v>
      </c>
      <c r="AU726" s="207">
        <f>IFERROR(AF726+(SUM($AC726:$AD726)/100*($AE$14/$AB$14*100))/'4_Структура пл.соб.'!$B$7*'4_Структура пл.соб.'!$B$4,0)</f>
        <v>0</v>
      </c>
      <c r="AV726" s="167">
        <f>IFERROR(AU726/'5_Розрахунок тарифів'!$H$7,0)</f>
        <v>0</v>
      </c>
      <c r="AW726" s="167">
        <f>IFERROR((AU726/SUM('4_Структура пл.соб.'!$F$4:$F$6))*100,0)</f>
        <v>0</v>
      </c>
      <c r="AX726" s="207">
        <f>IFERROR(AH726+(SUM($AC726:$AD726)/100*($AE$14/$AB$14*100))/'4_Структура пл.соб.'!$B$7*'4_Структура пл.соб.'!$B$5,0)</f>
        <v>0</v>
      </c>
      <c r="AY726" s="167">
        <f>IFERROR(AX726/'5_Розрахунок тарифів'!$L$7,0)</f>
        <v>0</v>
      </c>
      <c r="AZ726" s="167">
        <f>IFERROR((AX726/SUM('4_Структура пл.соб.'!$F$4:$F$6))*100,0)</f>
        <v>0</v>
      </c>
      <c r="BA726" s="207">
        <f>IFERROR(AJ726+(SUM($AC726:$AD726)/100*($AE$14/$AB$14*100))/'4_Структура пл.соб.'!$B$7*'4_Структура пл.соб.'!$B$6,0)</f>
        <v>0</v>
      </c>
      <c r="BB726" s="167">
        <f>IFERROR(BA726/'5_Розрахунок тарифів'!$P$7,0)</f>
        <v>0</v>
      </c>
      <c r="BC726" s="167">
        <f>IFERROR((BA726/SUM('4_Структура пл.соб.'!$F$4:$F$6))*100,0)</f>
        <v>0</v>
      </c>
      <c r="BD726" s="167">
        <f t="shared" si="256"/>
        <v>0</v>
      </c>
      <c r="BE726" s="167">
        <f t="shared" si="257"/>
        <v>0</v>
      </c>
      <c r="BF726" s="203"/>
      <c r="BG726" s="203"/>
    </row>
    <row r="727" spans="1:59" s="118" customFormat="1" x14ac:dyDescent="0.25">
      <c r="A727" s="128" t="str">
        <f>IF(ISBLANK(B727),"",COUNTA($B$11:B727))</f>
        <v/>
      </c>
      <c r="B727" s="200"/>
      <c r="C727" s="150">
        <f t="shared" si="247"/>
        <v>0</v>
      </c>
      <c r="D727" s="151">
        <f t="shared" si="248"/>
        <v>0</v>
      </c>
      <c r="E727" s="199"/>
      <c r="F727" s="199"/>
      <c r="G727" s="151">
        <f t="shared" si="249"/>
        <v>0</v>
      </c>
      <c r="H727" s="199"/>
      <c r="I727" s="199"/>
      <c r="J727" s="199"/>
      <c r="K727" s="151">
        <f t="shared" si="258"/>
        <v>0</v>
      </c>
      <c r="L727" s="199"/>
      <c r="M727" s="199"/>
      <c r="N727" s="152" t="str">
        <f t="shared" si="250"/>
        <v/>
      </c>
      <c r="O727" s="150">
        <f t="shared" si="251"/>
        <v>0</v>
      </c>
      <c r="P727" s="151">
        <f t="shared" si="252"/>
        <v>0</v>
      </c>
      <c r="Q727" s="199"/>
      <c r="R727" s="199"/>
      <c r="S727" s="151">
        <f t="shared" si="253"/>
        <v>0</v>
      </c>
      <c r="T727" s="199"/>
      <c r="U727" s="199"/>
      <c r="V727" s="199"/>
      <c r="W727" s="151">
        <f t="shared" si="244"/>
        <v>0</v>
      </c>
      <c r="X727" s="199"/>
      <c r="Y727" s="199"/>
      <c r="Z727" s="152" t="str">
        <f t="shared" si="254"/>
        <v/>
      </c>
      <c r="AA727" s="150">
        <f t="shared" si="259"/>
        <v>0</v>
      </c>
      <c r="AB727" s="151">
        <f t="shared" si="260"/>
        <v>0</v>
      </c>
      <c r="AC727" s="199"/>
      <c r="AD727" s="199"/>
      <c r="AE727" s="151">
        <f t="shared" si="261"/>
        <v>0</v>
      </c>
      <c r="AF727" s="202"/>
      <c r="AG727" s="333"/>
      <c r="AH727" s="202"/>
      <c r="AI727" s="333"/>
      <c r="AJ727" s="202"/>
      <c r="AK727" s="333"/>
      <c r="AL727" s="151">
        <f t="shared" si="262"/>
        <v>0</v>
      </c>
      <c r="AM727" s="199"/>
      <c r="AN727" s="199"/>
      <c r="AO727" s="167">
        <f t="shared" si="245"/>
        <v>0</v>
      </c>
      <c r="AP727" s="167">
        <f t="shared" si="246"/>
        <v>0</v>
      </c>
      <c r="AQ727" s="152" t="str">
        <f t="shared" si="242"/>
        <v/>
      </c>
      <c r="AR727" s="207">
        <f t="shared" si="243"/>
        <v>0</v>
      </c>
      <c r="AS727" s="167">
        <f t="shared" si="255"/>
        <v>0</v>
      </c>
      <c r="AT727" s="167">
        <f>IFERROR((AR727/SUM('4_Структура пл.соб.'!$F$4:$F$6))*100,0)</f>
        <v>0</v>
      </c>
      <c r="AU727" s="207">
        <f>IFERROR(AF727+(SUM($AC727:$AD727)/100*($AE$14/$AB$14*100))/'4_Структура пл.соб.'!$B$7*'4_Структура пл.соб.'!$B$4,0)</f>
        <v>0</v>
      </c>
      <c r="AV727" s="167">
        <f>IFERROR(AU727/'5_Розрахунок тарифів'!$H$7,0)</f>
        <v>0</v>
      </c>
      <c r="AW727" s="167">
        <f>IFERROR((AU727/SUM('4_Структура пл.соб.'!$F$4:$F$6))*100,0)</f>
        <v>0</v>
      </c>
      <c r="AX727" s="207">
        <f>IFERROR(AH727+(SUM($AC727:$AD727)/100*($AE$14/$AB$14*100))/'4_Структура пл.соб.'!$B$7*'4_Структура пл.соб.'!$B$5,0)</f>
        <v>0</v>
      </c>
      <c r="AY727" s="167">
        <f>IFERROR(AX727/'5_Розрахунок тарифів'!$L$7,0)</f>
        <v>0</v>
      </c>
      <c r="AZ727" s="167">
        <f>IFERROR((AX727/SUM('4_Структура пл.соб.'!$F$4:$F$6))*100,0)</f>
        <v>0</v>
      </c>
      <c r="BA727" s="207">
        <f>IFERROR(AJ727+(SUM($AC727:$AD727)/100*($AE$14/$AB$14*100))/'4_Структура пл.соб.'!$B$7*'4_Структура пл.соб.'!$B$6,0)</f>
        <v>0</v>
      </c>
      <c r="BB727" s="167">
        <f>IFERROR(BA727/'5_Розрахунок тарифів'!$P$7,0)</f>
        <v>0</v>
      </c>
      <c r="BC727" s="167">
        <f>IFERROR((BA727/SUM('4_Структура пл.соб.'!$F$4:$F$6))*100,0)</f>
        <v>0</v>
      </c>
      <c r="BD727" s="167">
        <f t="shared" si="256"/>
        <v>0</v>
      </c>
      <c r="BE727" s="167">
        <f t="shared" si="257"/>
        <v>0</v>
      </c>
      <c r="BF727" s="203"/>
      <c r="BG727" s="203"/>
    </row>
    <row r="728" spans="1:59" s="118" customFormat="1" x14ac:dyDescent="0.25">
      <c r="A728" s="128" t="str">
        <f>IF(ISBLANK(B728),"",COUNTA($B$11:B728))</f>
        <v/>
      </c>
      <c r="B728" s="200"/>
      <c r="C728" s="150">
        <f t="shared" si="247"/>
        <v>0</v>
      </c>
      <c r="D728" s="151">
        <f t="shared" si="248"/>
        <v>0</v>
      </c>
      <c r="E728" s="199"/>
      <c r="F728" s="199"/>
      <c r="G728" s="151">
        <f t="shared" si="249"/>
        <v>0</v>
      </c>
      <c r="H728" s="199"/>
      <c r="I728" s="199"/>
      <c r="J728" s="199"/>
      <c r="K728" s="151">
        <f t="shared" si="258"/>
        <v>0</v>
      </c>
      <c r="L728" s="199"/>
      <c r="M728" s="199"/>
      <c r="N728" s="152" t="str">
        <f t="shared" si="250"/>
        <v/>
      </c>
      <c r="O728" s="150">
        <f t="shared" si="251"/>
        <v>0</v>
      </c>
      <c r="P728" s="151">
        <f t="shared" si="252"/>
        <v>0</v>
      </c>
      <c r="Q728" s="199"/>
      <c r="R728" s="199"/>
      <c r="S728" s="151">
        <f t="shared" si="253"/>
        <v>0</v>
      </c>
      <c r="T728" s="199"/>
      <c r="U728" s="199"/>
      <c r="V728" s="199"/>
      <c r="W728" s="151">
        <f t="shared" si="244"/>
        <v>0</v>
      </c>
      <c r="X728" s="199"/>
      <c r="Y728" s="199"/>
      <c r="Z728" s="152" t="str">
        <f t="shared" si="254"/>
        <v/>
      </c>
      <c r="AA728" s="150">
        <f t="shared" si="259"/>
        <v>0</v>
      </c>
      <c r="AB728" s="151">
        <f t="shared" si="260"/>
        <v>0</v>
      </c>
      <c r="AC728" s="199"/>
      <c r="AD728" s="199"/>
      <c r="AE728" s="151">
        <f t="shared" si="261"/>
        <v>0</v>
      </c>
      <c r="AF728" s="202"/>
      <c r="AG728" s="333"/>
      <c r="AH728" s="202"/>
      <c r="AI728" s="333"/>
      <c r="AJ728" s="202"/>
      <c r="AK728" s="333"/>
      <c r="AL728" s="151">
        <f t="shared" si="262"/>
        <v>0</v>
      </c>
      <c r="AM728" s="199"/>
      <c r="AN728" s="199"/>
      <c r="AO728" s="167">
        <f t="shared" si="245"/>
        <v>0</v>
      </c>
      <c r="AP728" s="167">
        <f t="shared" si="246"/>
        <v>0</v>
      </c>
      <c r="AQ728" s="152" t="str">
        <f t="shared" si="242"/>
        <v/>
      </c>
      <c r="AR728" s="207">
        <f t="shared" si="243"/>
        <v>0</v>
      </c>
      <c r="AS728" s="167">
        <f t="shared" si="255"/>
        <v>0</v>
      </c>
      <c r="AT728" s="167">
        <f>IFERROR((AR728/SUM('4_Структура пл.соб.'!$F$4:$F$6))*100,0)</f>
        <v>0</v>
      </c>
      <c r="AU728" s="207">
        <f>IFERROR(AF728+(SUM($AC728:$AD728)/100*($AE$14/$AB$14*100))/'4_Структура пл.соб.'!$B$7*'4_Структура пл.соб.'!$B$4,0)</f>
        <v>0</v>
      </c>
      <c r="AV728" s="167">
        <f>IFERROR(AU728/'5_Розрахунок тарифів'!$H$7,0)</f>
        <v>0</v>
      </c>
      <c r="AW728" s="167">
        <f>IFERROR((AU728/SUM('4_Структура пл.соб.'!$F$4:$F$6))*100,0)</f>
        <v>0</v>
      </c>
      <c r="AX728" s="207">
        <f>IFERROR(AH728+(SUM($AC728:$AD728)/100*($AE$14/$AB$14*100))/'4_Структура пл.соб.'!$B$7*'4_Структура пл.соб.'!$B$5,0)</f>
        <v>0</v>
      </c>
      <c r="AY728" s="167">
        <f>IFERROR(AX728/'5_Розрахунок тарифів'!$L$7,0)</f>
        <v>0</v>
      </c>
      <c r="AZ728" s="167">
        <f>IFERROR((AX728/SUM('4_Структура пл.соб.'!$F$4:$F$6))*100,0)</f>
        <v>0</v>
      </c>
      <c r="BA728" s="207">
        <f>IFERROR(AJ728+(SUM($AC728:$AD728)/100*($AE$14/$AB$14*100))/'4_Структура пл.соб.'!$B$7*'4_Структура пл.соб.'!$B$6,0)</f>
        <v>0</v>
      </c>
      <c r="BB728" s="167">
        <f>IFERROR(BA728/'5_Розрахунок тарифів'!$P$7,0)</f>
        <v>0</v>
      </c>
      <c r="BC728" s="167">
        <f>IFERROR((BA728/SUM('4_Структура пл.соб.'!$F$4:$F$6))*100,0)</f>
        <v>0</v>
      </c>
      <c r="BD728" s="167">
        <f t="shared" si="256"/>
        <v>0</v>
      </c>
      <c r="BE728" s="167">
        <f t="shared" si="257"/>
        <v>0</v>
      </c>
      <c r="BF728" s="203"/>
      <c r="BG728" s="203"/>
    </row>
    <row r="729" spans="1:59" s="118" customFormat="1" x14ac:dyDescent="0.25">
      <c r="A729" s="128" t="str">
        <f>IF(ISBLANK(B729),"",COUNTA($B$11:B729))</f>
        <v/>
      </c>
      <c r="B729" s="200"/>
      <c r="C729" s="150">
        <f t="shared" si="247"/>
        <v>0</v>
      </c>
      <c r="D729" s="151">
        <f t="shared" si="248"/>
        <v>0</v>
      </c>
      <c r="E729" s="199"/>
      <c r="F729" s="199"/>
      <c r="G729" s="151">
        <f t="shared" si="249"/>
        <v>0</v>
      </c>
      <c r="H729" s="199"/>
      <c r="I729" s="199"/>
      <c r="J729" s="199"/>
      <c r="K729" s="151">
        <f t="shared" si="258"/>
        <v>0</v>
      </c>
      <c r="L729" s="199"/>
      <c r="M729" s="199"/>
      <c r="N729" s="152" t="str">
        <f t="shared" si="250"/>
        <v/>
      </c>
      <c r="O729" s="150">
        <f t="shared" si="251"/>
        <v>0</v>
      </c>
      <c r="P729" s="151">
        <f t="shared" si="252"/>
        <v>0</v>
      </c>
      <c r="Q729" s="199"/>
      <c r="R729" s="199"/>
      <c r="S729" s="151">
        <f t="shared" si="253"/>
        <v>0</v>
      </c>
      <c r="T729" s="199"/>
      <c r="U729" s="199"/>
      <c r="V729" s="199"/>
      <c r="W729" s="151">
        <f t="shared" si="244"/>
        <v>0</v>
      </c>
      <c r="X729" s="199"/>
      <c r="Y729" s="199"/>
      <c r="Z729" s="152" t="str">
        <f t="shared" si="254"/>
        <v/>
      </c>
      <c r="AA729" s="150">
        <f t="shared" si="259"/>
        <v>0</v>
      </c>
      <c r="AB729" s="151">
        <f t="shared" si="260"/>
        <v>0</v>
      </c>
      <c r="AC729" s="199"/>
      <c r="AD729" s="199"/>
      <c r="AE729" s="151">
        <f t="shared" si="261"/>
        <v>0</v>
      </c>
      <c r="AF729" s="202"/>
      <c r="AG729" s="333"/>
      <c r="AH729" s="202"/>
      <c r="AI729" s="333"/>
      <c r="AJ729" s="202"/>
      <c r="AK729" s="333"/>
      <c r="AL729" s="151">
        <f t="shared" si="262"/>
        <v>0</v>
      </c>
      <c r="AM729" s="199"/>
      <c r="AN729" s="199"/>
      <c r="AO729" s="167">
        <f t="shared" si="245"/>
        <v>0</v>
      </c>
      <c r="AP729" s="167">
        <f t="shared" si="246"/>
        <v>0</v>
      </c>
      <c r="AQ729" s="152" t="str">
        <f t="shared" si="242"/>
        <v/>
      </c>
      <c r="AR729" s="207">
        <f t="shared" si="243"/>
        <v>0</v>
      </c>
      <c r="AS729" s="167">
        <f t="shared" si="255"/>
        <v>0</v>
      </c>
      <c r="AT729" s="167">
        <f>IFERROR((AR729/SUM('4_Структура пл.соб.'!$F$4:$F$6))*100,0)</f>
        <v>0</v>
      </c>
      <c r="AU729" s="207">
        <f>IFERROR(AF729+(SUM($AC729:$AD729)/100*($AE$14/$AB$14*100))/'4_Структура пл.соб.'!$B$7*'4_Структура пл.соб.'!$B$4,0)</f>
        <v>0</v>
      </c>
      <c r="AV729" s="167">
        <f>IFERROR(AU729/'5_Розрахунок тарифів'!$H$7,0)</f>
        <v>0</v>
      </c>
      <c r="AW729" s="167">
        <f>IFERROR((AU729/SUM('4_Структура пл.соб.'!$F$4:$F$6))*100,0)</f>
        <v>0</v>
      </c>
      <c r="AX729" s="207">
        <f>IFERROR(AH729+(SUM($AC729:$AD729)/100*($AE$14/$AB$14*100))/'4_Структура пл.соб.'!$B$7*'4_Структура пл.соб.'!$B$5,0)</f>
        <v>0</v>
      </c>
      <c r="AY729" s="167">
        <f>IFERROR(AX729/'5_Розрахунок тарифів'!$L$7,0)</f>
        <v>0</v>
      </c>
      <c r="AZ729" s="167">
        <f>IFERROR((AX729/SUM('4_Структура пл.соб.'!$F$4:$F$6))*100,0)</f>
        <v>0</v>
      </c>
      <c r="BA729" s="207">
        <f>IFERROR(AJ729+(SUM($AC729:$AD729)/100*($AE$14/$AB$14*100))/'4_Структура пл.соб.'!$B$7*'4_Структура пл.соб.'!$B$6,0)</f>
        <v>0</v>
      </c>
      <c r="BB729" s="167">
        <f>IFERROR(BA729/'5_Розрахунок тарифів'!$P$7,0)</f>
        <v>0</v>
      </c>
      <c r="BC729" s="167">
        <f>IFERROR((BA729/SUM('4_Структура пл.соб.'!$F$4:$F$6))*100,0)</f>
        <v>0</v>
      </c>
      <c r="BD729" s="167">
        <f t="shared" si="256"/>
        <v>0</v>
      </c>
      <c r="BE729" s="167">
        <f t="shared" si="257"/>
        <v>0</v>
      </c>
      <c r="BF729" s="203"/>
      <c r="BG729" s="203"/>
    </row>
    <row r="730" spans="1:59" s="118" customFormat="1" x14ac:dyDescent="0.25">
      <c r="A730" s="128" t="str">
        <f>IF(ISBLANK(B730),"",COUNTA($B$11:B730))</f>
        <v/>
      </c>
      <c r="B730" s="200"/>
      <c r="C730" s="150">
        <f t="shared" si="247"/>
        <v>0</v>
      </c>
      <c r="D730" s="151">
        <f t="shared" si="248"/>
        <v>0</v>
      </c>
      <c r="E730" s="199"/>
      <c r="F730" s="199"/>
      <c r="G730" s="151">
        <f t="shared" si="249"/>
        <v>0</v>
      </c>
      <c r="H730" s="199"/>
      <c r="I730" s="199"/>
      <c r="J730" s="199"/>
      <c r="K730" s="151">
        <f t="shared" si="258"/>
        <v>0</v>
      </c>
      <c r="L730" s="199"/>
      <c r="M730" s="199"/>
      <c r="N730" s="152" t="str">
        <f t="shared" si="250"/>
        <v/>
      </c>
      <c r="O730" s="150">
        <f t="shared" si="251"/>
        <v>0</v>
      </c>
      <c r="P730" s="151">
        <f t="shared" si="252"/>
        <v>0</v>
      </c>
      <c r="Q730" s="199"/>
      <c r="R730" s="199"/>
      <c r="S730" s="151">
        <f t="shared" si="253"/>
        <v>0</v>
      </c>
      <c r="T730" s="199"/>
      <c r="U730" s="199"/>
      <c r="V730" s="199"/>
      <c r="W730" s="151">
        <f t="shared" si="244"/>
        <v>0</v>
      </c>
      <c r="X730" s="199"/>
      <c r="Y730" s="199"/>
      <c r="Z730" s="152" t="str">
        <f t="shared" si="254"/>
        <v/>
      </c>
      <c r="AA730" s="150">
        <f t="shared" si="259"/>
        <v>0</v>
      </c>
      <c r="AB730" s="151">
        <f t="shared" si="260"/>
        <v>0</v>
      </c>
      <c r="AC730" s="199"/>
      <c r="AD730" s="199"/>
      <c r="AE730" s="151">
        <f t="shared" si="261"/>
        <v>0</v>
      </c>
      <c r="AF730" s="202"/>
      <c r="AG730" s="333"/>
      <c r="AH730" s="202"/>
      <c r="AI730" s="333"/>
      <c r="AJ730" s="202"/>
      <c r="AK730" s="333"/>
      <c r="AL730" s="151">
        <f t="shared" si="262"/>
        <v>0</v>
      </c>
      <c r="AM730" s="199"/>
      <c r="AN730" s="199"/>
      <c r="AO730" s="167">
        <f t="shared" si="245"/>
        <v>0</v>
      </c>
      <c r="AP730" s="167">
        <f t="shared" si="246"/>
        <v>0</v>
      </c>
      <c r="AQ730" s="152" t="str">
        <f t="shared" si="242"/>
        <v/>
      </c>
      <c r="AR730" s="207">
        <f t="shared" si="243"/>
        <v>0</v>
      </c>
      <c r="AS730" s="167">
        <f t="shared" si="255"/>
        <v>0</v>
      </c>
      <c r="AT730" s="167">
        <f>IFERROR((AR730/SUM('4_Структура пл.соб.'!$F$4:$F$6))*100,0)</f>
        <v>0</v>
      </c>
      <c r="AU730" s="207">
        <f>IFERROR(AF730+(SUM($AC730:$AD730)/100*($AE$14/$AB$14*100))/'4_Структура пл.соб.'!$B$7*'4_Структура пл.соб.'!$B$4,0)</f>
        <v>0</v>
      </c>
      <c r="AV730" s="167">
        <f>IFERROR(AU730/'5_Розрахунок тарифів'!$H$7,0)</f>
        <v>0</v>
      </c>
      <c r="AW730" s="167">
        <f>IFERROR((AU730/SUM('4_Структура пл.соб.'!$F$4:$F$6))*100,0)</f>
        <v>0</v>
      </c>
      <c r="AX730" s="207">
        <f>IFERROR(AH730+(SUM($AC730:$AD730)/100*($AE$14/$AB$14*100))/'4_Структура пл.соб.'!$B$7*'4_Структура пл.соб.'!$B$5,0)</f>
        <v>0</v>
      </c>
      <c r="AY730" s="167">
        <f>IFERROR(AX730/'5_Розрахунок тарифів'!$L$7,0)</f>
        <v>0</v>
      </c>
      <c r="AZ730" s="167">
        <f>IFERROR((AX730/SUM('4_Структура пл.соб.'!$F$4:$F$6))*100,0)</f>
        <v>0</v>
      </c>
      <c r="BA730" s="207">
        <f>IFERROR(AJ730+(SUM($AC730:$AD730)/100*($AE$14/$AB$14*100))/'4_Структура пл.соб.'!$B$7*'4_Структура пл.соб.'!$B$6,0)</f>
        <v>0</v>
      </c>
      <c r="BB730" s="167">
        <f>IFERROR(BA730/'5_Розрахунок тарифів'!$P$7,0)</f>
        <v>0</v>
      </c>
      <c r="BC730" s="167">
        <f>IFERROR((BA730/SUM('4_Структура пл.соб.'!$F$4:$F$6))*100,0)</f>
        <v>0</v>
      </c>
      <c r="BD730" s="167">
        <f t="shared" si="256"/>
        <v>0</v>
      </c>
      <c r="BE730" s="167">
        <f t="shared" si="257"/>
        <v>0</v>
      </c>
      <c r="BF730" s="203"/>
      <c r="BG730" s="203"/>
    </row>
    <row r="731" spans="1:59" s="118" customFormat="1" x14ac:dyDescent="0.25">
      <c r="A731" s="128" t="str">
        <f>IF(ISBLANK(B731),"",COUNTA($B$11:B731))</f>
        <v/>
      </c>
      <c r="B731" s="200"/>
      <c r="C731" s="150">
        <f t="shared" si="247"/>
        <v>0</v>
      </c>
      <c r="D731" s="151">
        <f t="shared" si="248"/>
        <v>0</v>
      </c>
      <c r="E731" s="199"/>
      <c r="F731" s="199"/>
      <c r="G731" s="151">
        <f t="shared" si="249"/>
        <v>0</v>
      </c>
      <c r="H731" s="199"/>
      <c r="I731" s="199"/>
      <c r="J731" s="199"/>
      <c r="K731" s="151">
        <f t="shared" si="258"/>
        <v>0</v>
      </c>
      <c r="L731" s="199"/>
      <c r="M731" s="199"/>
      <c r="N731" s="152" t="str">
        <f t="shared" si="250"/>
        <v/>
      </c>
      <c r="O731" s="150">
        <f t="shared" si="251"/>
        <v>0</v>
      </c>
      <c r="P731" s="151">
        <f t="shared" si="252"/>
        <v>0</v>
      </c>
      <c r="Q731" s="199"/>
      <c r="R731" s="199"/>
      <c r="S731" s="151">
        <f t="shared" si="253"/>
        <v>0</v>
      </c>
      <c r="T731" s="199"/>
      <c r="U731" s="199"/>
      <c r="V731" s="199"/>
      <c r="W731" s="151">
        <f t="shared" si="244"/>
        <v>0</v>
      </c>
      <c r="X731" s="199"/>
      <c r="Y731" s="199"/>
      <c r="Z731" s="152" t="str">
        <f t="shared" si="254"/>
        <v/>
      </c>
      <c r="AA731" s="150">
        <f t="shared" si="259"/>
        <v>0</v>
      </c>
      <c r="AB731" s="151">
        <f t="shared" si="260"/>
        <v>0</v>
      </c>
      <c r="AC731" s="199"/>
      <c r="AD731" s="199"/>
      <c r="AE731" s="151">
        <f t="shared" si="261"/>
        <v>0</v>
      </c>
      <c r="AF731" s="202"/>
      <c r="AG731" s="333"/>
      <c r="AH731" s="202"/>
      <c r="AI731" s="333"/>
      <c r="AJ731" s="202"/>
      <c r="AK731" s="333"/>
      <c r="AL731" s="151">
        <f t="shared" si="262"/>
        <v>0</v>
      </c>
      <c r="AM731" s="199"/>
      <c r="AN731" s="199"/>
      <c r="AO731" s="167">
        <f t="shared" si="245"/>
        <v>0</v>
      </c>
      <c r="AP731" s="167">
        <f t="shared" si="246"/>
        <v>0</v>
      </c>
      <c r="AQ731" s="152" t="str">
        <f t="shared" si="242"/>
        <v/>
      </c>
      <c r="AR731" s="207">
        <f t="shared" si="243"/>
        <v>0</v>
      </c>
      <c r="AS731" s="167">
        <f t="shared" si="255"/>
        <v>0</v>
      </c>
      <c r="AT731" s="167">
        <f>IFERROR((AR731/SUM('4_Структура пл.соб.'!$F$4:$F$6))*100,0)</f>
        <v>0</v>
      </c>
      <c r="AU731" s="207">
        <f>IFERROR(AF731+(SUM($AC731:$AD731)/100*($AE$14/$AB$14*100))/'4_Структура пл.соб.'!$B$7*'4_Структура пл.соб.'!$B$4,0)</f>
        <v>0</v>
      </c>
      <c r="AV731" s="167">
        <f>IFERROR(AU731/'5_Розрахунок тарифів'!$H$7,0)</f>
        <v>0</v>
      </c>
      <c r="AW731" s="167">
        <f>IFERROR((AU731/SUM('4_Структура пл.соб.'!$F$4:$F$6))*100,0)</f>
        <v>0</v>
      </c>
      <c r="AX731" s="207">
        <f>IFERROR(AH731+(SUM($AC731:$AD731)/100*($AE$14/$AB$14*100))/'4_Структура пл.соб.'!$B$7*'4_Структура пл.соб.'!$B$5,0)</f>
        <v>0</v>
      </c>
      <c r="AY731" s="167">
        <f>IFERROR(AX731/'5_Розрахунок тарифів'!$L$7,0)</f>
        <v>0</v>
      </c>
      <c r="AZ731" s="167">
        <f>IFERROR((AX731/SUM('4_Структура пл.соб.'!$F$4:$F$6))*100,0)</f>
        <v>0</v>
      </c>
      <c r="BA731" s="207">
        <f>IFERROR(AJ731+(SUM($AC731:$AD731)/100*($AE$14/$AB$14*100))/'4_Структура пл.соб.'!$B$7*'4_Структура пл.соб.'!$B$6,0)</f>
        <v>0</v>
      </c>
      <c r="BB731" s="167">
        <f>IFERROR(BA731/'5_Розрахунок тарифів'!$P$7,0)</f>
        <v>0</v>
      </c>
      <c r="BC731" s="167">
        <f>IFERROR((BA731/SUM('4_Структура пл.соб.'!$F$4:$F$6))*100,0)</f>
        <v>0</v>
      </c>
      <c r="BD731" s="167">
        <f t="shared" si="256"/>
        <v>0</v>
      </c>
      <c r="BE731" s="167">
        <f t="shared" si="257"/>
        <v>0</v>
      </c>
      <c r="BF731" s="203"/>
      <c r="BG731" s="203"/>
    </row>
    <row r="732" spans="1:59" s="118" customFormat="1" x14ac:dyDescent="0.25">
      <c r="A732" s="128" t="str">
        <f>IF(ISBLANK(B732),"",COUNTA($B$11:B732))</f>
        <v/>
      </c>
      <c r="B732" s="200"/>
      <c r="C732" s="150">
        <f t="shared" si="247"/>
        <v>0</v>
      </c>
      <c r="D732" s="151">
        <f t="shared" si="248"/>
        <v>0</v>
      </c>
      <c r="E732" s="199"/>
      <c r="F732" s="199"/>
      <c r="G732" s="151">
        <f t="shared" si="249"/>
        <v>0</v>
      </c>
      <c r="H732" s="199"/>
      <c r="I732" s="199"/>
      <c r="J732" s="199"/>
      <c r="K732" s="151">
        <f t="shared" si="258"/>
        <v>0</v>
      </c>
      <c r="L732" s="199"/>
      <c r="M732" s="199"/>
      <c r="N732" s="152" t="str">
        <f t="shared" si="250"/>
        <v/>
      </c>
      <c r="O732" s="150">
        <f t="shared" si="251"/>
        <v>0</v>
      </c>
      <c r="P732" s="151">
        <f t="shared" si="252"/>
        <v>0</v>
      </c>
      <c r="Q732" s="199"/>
      <c r="R732" s="199"/>
      <c r="S732" s="151">
        <f t="shared" si="253"/>
        <v>0</v>
      </c>
      <c r="T732" s="199"/>
      <c r="U732" s="199"/>
      <c r="V732" s="199"/>
      <c r="W732" s="151">
        <f t="shared" si="244"/>
        <v>0</v>
      </c>
      <c r="X732" s="199"/>
      <c r="Y732" s="199"/>
      <c r="Z732" s="152" t="str">
        <f t="shared" si="254"/>
        <v/>
      </c>
      <c r="AA732" s="150">
        <f t="shared" si="259"/>
        <v>0</v>
      </c>
      <c r="AB732" s="151">
        <f t="shared" si="260"/>
        <v>0</v>
      </c>
      <c r="AC732" s="199"/>
      <c r="AD732" s="199"/>
      <c r="AE732" s="151">
        <f t="shared" si="261"/>
        <v>0</v>
      </c>
      <c r="AF732" s="202"/>
      <c r="AG732" s="333"/>
      <c r="AH732" s="202"/>
      <c r="AI732" s="333"/>
      <c r="AJ732" s="202"/>
      <c r="AK732" s="333"/>
      <c r="AL732" s="151">
        <f t="shared" si="262"/>
        <v>0</v>
      </c>
      <c r="AM732" s="199"/>
      <c r="AN732" s="199"/>
      <c r="AO732" s="167">
        <f t="shared" si="245"/>
        <v>0</v>
      </c>
      <c r="AP732" s="167">
        <f t="shared" si="246"/>
        <v>0</v>
      </c>
      <c r="AQ732" s="152" t="str">
        <f t="shared" si="242"/>
        <v/>
      </c>
      <c r="AR732" s="207">
        <f t="shared" si="243"/>
        <v>0</v>
      </c>
      <c r="AS732" s="167">
        <f t="shared" si="255"/>
        <v>0</v>
      </c>
      <c r="AT732" s="167">
        <f>IFERROR((AR732/SUM('4_Структура пл.соб.'!$F$4:$F$6))*100,0)</f>
        <v>0</v>
      </c>
      <c r="AU732" s="207">
        <f>IFERROR(AF732+(SUM($AC732:$AD732)/100*($AE$14/$AB$14*100))/'4_Структура пл.соб.'!$B$7*'4_Структура пл.соб.'!$B$4,0)</f>
        <v>0</v>
      </c>
      <c r="AV732" s="167">
        <f>IFERROR(AU732/'5_Розрахунок тарифів'!$H$7,0)</f>
        <v>0</v>
      </c>
      <c r="AW732" s="167">
        <f>IFERROR((AU732/SUM('4_Структура пл.соб.'!$F$4:$F$6))*100,0)</f>
        <v>0</v>
      </c>
      <c r="AX732" s="207">
        <f>IFERROR(AH732+(SUM($AC732:$AD732)/100*($AE$14/$AB$14*100))/'4_Структура пл.соб.'!$B$7*'4_Структура пл.соб.'!$B$5,0)</f>
        <v>0</v>
      </c>
      <c r="AY732" s="167">
        <f>IFERROR(AX732/'5_Розрахунок тарифів'!$L$7,0)</f>
        <v>0</v>
      </c>
      <c r="AZ732" s="167">
        <f>IFERROR((AX732/SUM('4_Структура пл.соб.'!$F$4:$F$6))*100,0)</f>
        <v>0</v>
      </c>
      <c r="BA732" s="207">
        <f>IFERROR(AJ732+(SUM($AC732:$AD732)/100*($AE$14/$AB$14*100))/'4_Структура пл.соб.'!$B$7*'4_Структура пл.соб.'!$B$6,0)</f>
        <v>0</v>
      </c>
      <c r="BB732" s="167">
        <f>IFERROR(BA732/'5_Розрахунок тарифів'!$P$7,0)</f>
        <v>0</v>
      </c>
      <c r="BC732" s="167">
        <f>IFERROR((BA732/SUM('4_Структура пл.соб.'!$F$4:$F$6))*100,0)</f>
        <v>0</v>
      </c>
      <c r="BD732" s="167">
        <f t="shared" si="256"/>
        <v>0</v>
      </c>
      <c r="BE732" s="167">
        <f t="shared" si="257"/>
        <v>0</v>
      </c>
      <c r="BF732" s="203"/>
      <c r="BG732" s="203"/>
    </row>
    <row r="733" spans="1:59" s="118" customFormat="1" x14ac:dyDescent="0.25">
      <c r="A733" s="128" t="str">
        <f>IF(ISBLANK(B733),"",COUNTA($B$11:B733))</f>
        <v/>
      </c>
      <c r="B733" s="200"/>
      <c r="C733" s="150">
        <f t="shared" si="247"/>
        <v>0</v>
      </c>
      <c r="D733" s="151">
        <f t="shared" si="248"/>
        <v>0</v>
      </c>
      <c r="E733" s="199"/>
      <c r="F733" s="199"/>
      <c r="G733" s="151">
        <f t="shared" si="249"/>
        <v>0</v>
      </c>
      <c r="H733" s="199"/>
      <c r="I733" s="199"/>
      <c r="J733" s="199"/>
      <c r="K733" s="151">
        <f t="shared" si="258"/>
        <v>0</v>
      </c>
      <c r="L733" s="199"/>
      <c r="M733" s="199"/>
      <c r="N733" s="152" t="str">
        <f t="shared" si="250"/>
        <v/>
      </c>
      <c r="O733" s="150">
        <f t="shared" si="251"/>
        <v>0</v>
      </c>
      <c r="P733" s="151">
        <f t="shared" si="252"/>
        <v>0</v>
      </c>
      <c r="Q733" s="199"/>
      <c r="R733" s="199"/>
      <c r="S733" s="151">
        <f t="shared" si="253"/>
        <v>0</v>
      </c>
      <c r="T733" s="199"/>
      <c r="U733" s="199"/>
      <c r="V733" s="199"/>
      <c r="W733" s="151">
        <f t="shared" si="244"/>
        <v>0</v>
      </c>
      <c r="X733" s="199"/>
      <c r="Y733" s="199"/>
      <c r="Z733" s="152" t="str">
        <f t="shared" si="254"/>
        <v/>
      </c>
      <c r="AA733" s="150">
        <f t="shared" si="259"/>
        <v>0</v>
      </c>
      <c r="AB733" s="151">
        <f t="shared" si="260"/>
        <v>0</v>
      </c>
      <c r="AC733" s="199"/>
      <c r="AD733" s="199"/>
      <c r="AE733" s="151">
        <f t="shared" si="261"/>
        <v>0</v>
      </c>
      <c r="AF733" s="202"/>
      <c r="AG733" s="333"/>
      <c r="AH733" s="202"/>
      <c r="AI733" s="333"/>
      <c r="AJ733" s="202"/>
      <c r="AK733" s="333"/>
      <c r="AL733" s="151">
        <f t="shared" si="262"/>
        <v>0</v>
      </c>
      <c r="AM733" s="199"/>
      <c r="AN733" s="199"/>
      <c r="AO733" s="167">
        <f t="shared" si="245"/>
        <v>0</v>
      </c>
      <c r="AP733" s="167">
        <f t="shared" si="246"/>
        <v>0</v>
      </c>
      <c r="AQ733" s="152" t="str">
        <f t="shared" si="242"/>
        <v/>
      </c>
      <c r="AR733" s="207">
        <f t="shared" si="243"/>
        <v>0</v>
      </c>
      <c r="AS733" s="167">
        <f t="shared" si="255"/>
        <v>0</v>
      </c>
      <c r="AT733" s="167">
        <f>IFERROR((AR733/SUM('4_Структура пл.соб.'!$F$4:$F$6))*100,0)</f>
        <v>0</v>
      </c>
      <c r="AU733" s="207">
        <f>IFERROR(AF733+(SUM($AC733:$AD733)/100*($AE$14/$AB$14*100))/'4_Структура пл.соб.'!$B$7*'4_Структура пл.соб.'!$B$4,0)</f>
        <v>0</v>
      </c>
      <c r="AV733" s="167">
        <f>IFERROR(AU733/'5_Розрахунок тарифів'!$H$7,0)</f>
        <v>0</v>
      </c>
      <c r="AW733" s="167">
        <f>IFERROR((AU733/SUM('4_Структура пл.соб.'!$F$4:$F$6))*100,0)</f>
        <v>0</v>
      </c>
      <c r="AX733" s="207">
        <f>IFERROR(AH733+(SUM($AC733:$AD733)/100*($AE$14/$AB$14*100))/'4_Структура пл.соб.'!$B$7*'4_Структура пл.соб.'!$B$5,0)</f>
        <v>0</v>
      </c>
      <c r="AY733" s="167">
        <f>IFERROR(AX733/'5_Розрахунок тарифів'!$L$7,0)</f>
        <v>0</v>
      </c>
      <c r="AZ733" s="167">
        <f>IFERROR((AX733/SUM('4_Структура пл.соб.'!$F$4:$F$6))*100,0)</f>
        <v>0</v>
      </c>
      <c r="BA733" s="207">
        <f>IFERROR(AJ733+(SUM($AC733:$AD733)/100*($AE$14/$AB$14*100))/'4_Структура пл.соб.'!$B$7*'4_Структура пл.соб.'!$B$6,0)</f>
        <v>0</v>
      </c>
      <c r="BB733" s="167">
        <f>IFERROR(BA733/'5_Розрахунок тарифів'!$P$7,0)</f>
        <v>0</v>
      </c>
      <c r="BC733" s="167">
        <f>IFERROR((BA733/SUM('4_Структура пл.соб.'!$F$4:$F$6))*100,0)</f>
        <v>0</v>
      </c>
      <c r="BD733" s="167">
        <f t="shared" si="256"/>
        <v>0</v>
      </c>
      <c r="BE733" s="167">
        <f t="shared" si="257"/>
        <v>0</v>
      </c>
      <c r="BF733" s="203"/>
      <c r="BG733" s="203"/>
    </row>
    <row r="734" spans="1:59" s="118" customFormat="1" x14ac:dyDescent="0.25">
      <c r="A734" s="128" t="str">
        <f>IF(ISBLANK(B734),"",COUNTA($B$11:B734))</f>
        <v/>
      </c>
      <c r="B734" s="200"/>
      <c r="C734" s="150">
        <f t="shared" si="247"/>
        <v>0</v>
      </c>
      <c r="D734" s="151">
        <f t="shared" si="248"/>
        <v>0</v>
      </c>
      <c r="E734" s="199"/>
      <c r="F734" s="199"/>
      <c r="G734" s="151">
        <f t="shared" si="249"/>
        <v>0</v>
      </c>
      <c r="H734" s="199"/>
      <c r="I734" s="199"/>
      <c r="J734" s="199"/>
      <c r="K734" s="151">
        <f t="shared" si="258"/>
        <v>0</v>
      </c>
      <c r="L734" s="199"/>
      <c r="M734" s="199"/>
      <c r="N734" s="152" t="str">
        <f t="shared" si="250"/>
        <v/>
      </c>
      <c r="O734" s="150">
        <f t="shared" si="251"/>
        <v>0</v>
      </c>
      <c r="P734" s="151">
        <f t="shared" si="252"/>
        <v>0</v>
      </c>
      <c r="Q734" s="199"/>
      <c r="R734" s="199"/>
      <c r="S734" s="151">
        <f t="shared" si="253"/>
        <v>0</v>
      </c>
      <c r="T734" s="199"/>
      <c r="U734" s="199"/>
      <c r="V734" s="199"/>
      <c r="W734" s="151">
        <f t="shared" si="244"/>
        <v>0</v>
      </c>
      <c r="X734" s="199"/>
      <c r="Y734" s="199"/>
      <c r="Z734" s="152" t="str">
        <f t="shared" si="254"/>
        <v/>
      </c>
      <c r="AA734" s="150">
        <f t="shared" si="259"/>
        <v>0</v>
      </c>
      <c r="AB734" s="151">
        <f t="shared" si="260"/>
        <v>0</v>
      </c>
      <c r="AC734" s="199"/>
      <c r="AD734" s="199"/>
      <c r="AE734" s="151">
        <f t="shared" si="261"/>
        <v>0</v>
      </c>
      <c r="AF734" s="202"/>
      <c r="AG734" s="333"/>
      <c r="AH734" s="202"/>
      <c r="AI734" s="333"/>
      <c r="AJ734" s="202"/>
      <c r="AK734" s="333"/>
      <c r="AL734" s="151">
        <f t="shared" si="262"/>
        <v>0</v>
      </c>
      <c r="AM734" s="199"/>
      <c r="AN734" s="199"/>
      <c r="AO734" s="167">
        <f t="shared" si="245"/>
        <v>0</v>
      </c>
      <c r="AP734" s="167">
        <f t="shared" si="246"/>
        <v>0</v>
      </c>
      <c r="AQ734" s="152" t="str">
        <f t="shared" si="242"/>
        <v/>
      </c>
      <c r="AR734" s="207">
        <f t="shared" si="243"/>
        <v>0</v>
      </c>
      <c r="AS734" s="167">
        <f t="shared" si="255"/>
        <v>0</v>
      </c>
      <c r="AT734" s="167">
        <f>IFERROR((AR734/SUM('4_Структура пл.соб.'!$F$4:$F$6))*100,0)</f>
        <v>0</v>
      </c>
      <c r="AU734" s="207">
        <f>IFERROR(AF734+(SUM($AC734:$AD734)/100*($AE$14/$AB$14*100))/'4_Структура пл.соб.'!$B$7*'4_Структура пл.соб.'!$B$4,0)</f>
        <v>0</v>
      </c>
      <c r="AV734" s="167">
        <f>IFERROR(AU734/'5_Розрахунок тарифів'!$H$7,0)</f>
        <v>0</v>
      </c>
      <c r="AW734" s="167">
        <f>IFERROR((AU734/SUM('4_Структура пл.соб.'!$F$4:$F$6))*100,0)</f>
        <v>0</v>
      </c>
      <c r="AX734" s="207">
        <f>IFERROR(AH734+(SUM($AC734:$AD734)/100*($AE$14/$AB$14*100))/'4_Структура пл.соб.'!$B$7*'4_Структура пл.соб.'!$B$5,0)</f>
        <v>0</v>
      </c>
      <c r="AY734" s="167">
        <f>IFERROR(AX734/'5_Розрахунок тарифів'!$L$7,0)</f>
        <v>0</v>
      </c>
      <c r="AZ734" s="167">
        <f>IFERROR((AX734/SUM('4_Структура пл.соб.'!$F$4:$F$6))*100,0)</f>
        <v>0</v>
      </c>
      <c r="BA734" s="207">
        <f>IFERROR(AJ734+(SUM($AC734:$AD734)/100*($AE$14/$AB$14*100))/'4_Структура пл.соб.'!$B$7*'4_Структура пл.соб.'!$B$6,0)</f>
        <v>0</v>
      </c>
      <c r="BB734" s="167">
        <f>IFERROR(BA734/'5_Розрахунок тарифів'!$P$7,0)</f>
        <v>0</v>
      </c>
      <c r="BC734" s="167">
        <f>IFERROR((BA734/SUM('4_Структура пл.соб.'!$F$4:$F$6))*100,0)</f>
        <v>0</v>
      </c>
      <c r="BD734" s="167">
        <f t="shared" si="256"/>
        <v>0</v>
      </c>
      <c r="BE734" s="167">
        <f t="shared" si="257"/>
        <v>0</v>
      </c>
      <c r="BF734" s="203"/>
      <c r="BG734" s="203"/>
    </row>
    <row r="735" spans="1:59" s="118" customFormat="1" x14ac:dyDescent="0.25">
      <c r="A735" s="128" t="str">
        <f>IF(ISBLANK(B735),"",COUNTA($B$11:B735))</f>
        <v/>
      </c>
      <c r="B735" s="200"/>
      <c r="C735" s="150">
        <f t="shared" si="247"/>
        <v>0</v>
      </c>
      <c r="D735" s="151">
        <f t="shared" si="248"/>
        <v>0</v>
      </c>
      <c r="E735" s="199"/>
      <c r="F735" s="199"/>
      <c r="G735" s="151">
        <f t="shared" si="249"/>
        <v>0</v>
      </c>
      <c r="H735" s="199"/>
      <c r="I735" s="199"/>
      <c r="J735" s="199"/>
      <c r="K735" s="151">
        <f t="shared" si="258"/>
        <v>0</v>
      </c>
      <c r="L735" s="199"/>
      <c r="M735" s="199"/>
      <c r="N735" s="152" t="str">
        <f t="shared" si="250"/>
        <v/>
      </c>
      <c r="O735" s="150">
        <f t="shared" si="251"/>
        <v>0</v>
      </c>
      <c r="P735" s="151">
        <f t="shared" si="252"/>
        <v>0</v>
      </c>
      <c r="Q735" s="199"/>
      <c r="R735" s="199"/>
      <c r="S735" s="151">
        <f t="shared" si="253"/>
        <v>0</v>
      </c>
      <c r="T735" s="199"/>
      <c r="U735" s="199"/>
      <c r="V735" s="199"/>
      <c r="W735" s="151">
        <f t="shared" si="244"/>
        <v>0</v>
      </c>
      <c r="X735" s="199"/>
      <c r="Y735" s="199"/>
      <c r="Z735" s="152" t="str">
        <f t="shared" si="254"/>
        <v/>
      </c>
      <c r="AA735" s="150">
        <f t="shared" si="259"/>
        <v>0</v>
      </c>
      <c r="AB735" s="151">
        <f t="shared" si="260"/>
        <v>0</v>
      </c>
      <c r="AC735" s="199"/>
      <c r="AD735" s="199"/>
      <c r="AE735" s="151">
        <f t="shared" si="261"/>
        <v>0</v>
      </c>
      <c r="AF735" s="202"/>
      <c r="AG735" s="333"/>
      <c r="AH735" s="202"/>
      <c r="AI735" s="333"/>
      <c r="AJ735" s="202"/>
      <c r="AK735" s="333"/>
      <c r="AL735" s="151">
        <f t="shared" si="262"/>
        <v>0</v>
      </c>
      <c r="AM735" s="199"/>
      <c r="AN735" s="199"/>
      <c r="AO735" s="167">
        <f t="shared" si="245"/>
        <v>0</v>
      </c>
      <c r="AP735" s="167">
        <f t="shared" si="246"/>
        <v>0</v>
      </c>
      <c r="AQ735" s="152" t="str">
        <f t="shared" si="242"/>
        <v/>
      </c>
      <c r="AR735" s="207">
        <f t="shared" si="243"/>
        <v>0</v>
      </c>
      <c r="AS735" s="167">
        <f t="shared" si="255"/>
        <v>0</v>
      </c>
      <c r="AT735" s="167">
        <f>IFERROR((AR735/SUM('4_Структура пл.соб.'!$F$4:$F$6))*100,0)</f>
        <v>0</v>
      </c>
      <c r="AU735" s="207">
        <f>IFERROR(AF735+(SUM($AC735:$AD735)/100*($AE$14/$AB$14*100))/'4_Структура пл.соб.'!$B$7*'4_Структура пл.соб.'!$B$4,0)</f>
        <v>0</v>
      </c>
      <c r="AV735" s="167">
        <f>IFERROR(AU735/'5_Розрахунок тарифів'!$H$7,0)</f>
        <v>0</v>
      </c>
      <c r="AW735" s="167">
        <f>IFERROR((AU735/SUM('4_Структура пл.соб.'!$F$4:$F$6))*100,0)</f>
        <v>0</v>
      </c>
      <c r="AX735" s="207">
        <f>IFERROR(AH735+(SUM($AC735:$AD735)/100*($AE$14/$AB$14*100))/'4_Структура пл.соб.'!$B$7*'4_Структура пл.соб.'!$B$5,0)</f>
        <v>0</v>
      </c>
      <c r="AY735" s="167">
        <f>IFERROR(AX735/'5_Розрахунок тарифів'!$L$7,0)</f>
        <v>0</v>
      </c>
      <c r="AZ735" s="167">
        <f>IFERROR((AX735/SUM('4_Структура пл.соб.'!$F$4:$F$6))*100,0)</f>
        <v>0</v>
      </c>
      <c r="BA735" s="207">
        <f>IFERROR(AJ735+(SUM($AC735:$AD735)/100*($AE$14/$AB$14*100))/'4_Структура пл.соб.'!$B$7*'4_Структура пл.соб.'!$B$6,0)</f>
        <v>0</v>
      </c>
      <c r="BB735" s="167">
        <f>IFERROR(BA735/'5_Розрахунок тарифів'!$P$7,0)</f>
        <v>0</v>
      </c>
      <c r="BC735" s="167">
        <f>IFERROR((BA735/SUM('4_Структура пл.соб.'!$F$4:$F$6))*100,0)</f>
        <v>0</v>
      </c>
      <c r="BD735" s="167">
        <f t="shared" si="256"/>
        <v>0</v>
      </c>
      <c r="BE735" s="167">
        <f t="shared" si="257"/>
        <v>0</v>
      </c>
      <c r="BF735" s="203"/>
      <c r="BG735" s="203"/>
    </row>
    <row r="736" spans="1:59" s="118" customFormat="1" x14ac:dyDescent="0.25">
      <c r="A736" s="128" t="str">
        <f>IF(ISBLANK(B736),"",COUNTA($B$11:B736))</f>
        <v/>
      </c>
      <c r="B736" s="200"/>
      <c r="C736" s="150">
        <f t="shared" si="247"/>
        <v>0</v>
      </c>
      <c r="D736" s="151">
        <f t="shared" si="248"/>
        <v>0</v>
      </c>
      <c r="E736" s="199"/>
      <c r="F736" s="199"/>
      <c r="G736" s="151">
        <f t="shared" si="249"/>
        <v>0</v>
      </c>
      <c r="H736" s="199"/>
      <c r="I736" s="199"/>
      <c r="J736" s="199"/>
      <c r="K736" s="151">
        <f t="shared" si="258"/>
        <v>0</v>
      </c>
      <c r="L736" s="199"/>
      <c r="M736" s="199"/>
      <c r="N736" s="152" t="str">
        <f t="shared" si="250"/>
        <v/>
      </c>
      <c r="O736" s="150">
        <f t="shared" si="251"/>
        <v>0</v>
      </c>
      <c r="P736" s="151">
        <f t="shared" si="252"/>
        <v>0</v>
      </c>
      <c r="Q736" s="199"/>
      <c r="R736" s="199"/>
      <c r="S736" s="151">
        <f t="shared" si="253"/>
        <v>0</v>
      </c>
      <c r="T736" s="199"/>
      <c r="U736" s="199"/>
      <c r="V736" s="199"/>
      <c r="W736" s="151">
        <f t="shared" si="244"/>
        <v>0</v>
      </c>
      <c r="X736" s="199"/>
      <c r="Y736" s="199"/>
      <c r="Z736" s="152" t="str">
        <f t="shared" si="254"/>
        <v/>
      </c>
      <c r="AA736" s="150">
        <f t="shared" si="259"/>
        <v>0</v>
      </c>
      <c r="AB736" s="151">
        <f t="shared" si="260"/>
        <v>0</v>
      </c>
      <c r="AC736" s="199"/>
      <c r="AD736" s="199"/>
      <c r="AE736" s="151">
        <f t="shared" si="261"/>
        <v>0</v>
      </c>
      <c r="AF736" s="202"/>
      <c r="AG736" s="333"/>
      <c r="AH736" s="202"/>
      <c r="AI736" s="333"/>
      <c r="AJ736" s="202"/>
      <c r="AK736" s="333"/>
      <c r="AL736" s="151">
        <f t="shared" si="262"/>
        <v>0</v>
      </c>
      <c r="AM736" s="199"/>
      <c r="AN736" s="199"/>
      <c r="AO736" s="167">
        <f t="shared" si="245"/>
        <v>0</v>
      </c>
      <c r="AP736" s="167">
        <f t="shared" si="246"/>
        <v>0</v>
      </c>
      <c r="AQ736" s="152" t="str">
        <f t="shared" si="242"/>
        <v/>
      </c>
      <c r="AR736" s="207">
        <f t="shared" si="243"/>
        <v>0</v>
      </c>
      <c r="AS736" s="167">
        <f t="shared" si="255"/>
        <v>0</v>
      </c>
      <c r="AT736" s="167">
        <f>IFERROR((AR736/SUM('4_Структура пл.соб.'!$F$4:$F$6))*100,0)</f>
        <v>0</v>
      </c>
      <c r="AU736" s="207">
        <f>IFERROR(AF736+(SUM($AC736:$AD736)/100*($AE$14/$AB$14*100))/'4_Структура пл.соб.'!$B$7*'4_Структура пл.соб.'!$B$4,0)</f>
        <v>0</v>
      </c>
      <c r="AV736" s="167">
        <f>IFERROR(AU736/'5_Розрахунок тарифів'!$H$7,0)</f>
        <v>0</v>
      </c>
      <c r="AW736" s="167">
        <f>IFERROR((AU736/SUM('4_Структура пл.соб.'!$F$4:$F$6))*100,0)</f>
        <v>0</v>
      </c>
      <c r="AX736" s="207">
        <f>IFERROR(AH736+(SUM($AC736:$AD736)/100*($AE$14/$AB$14*100))/'4_Структура пл.соб.'!$B$7*'4_Структура пл.соб.'!$B$5,0)</f>
        <v>0</v>
      </c>
      <c r="AY736" s="167">
        <f>IFERROR(AX736/'5_Розрахунок тарифів'!$L$7,0)</f>
        <v>0</v>
      </c>
      <c r="AZ736" s="167">
        <f>IFERROR((AX736/SUM('4_Структура пл.соб.'!$F$4:$F$6))*100,0)</f>
        <v>0</v>
      </c>
      <c r="BA736" s="207">
        <f>IFERROR(AJ736+(SUM($AC736:$AD736)/100*($AE$14/$AB$14*100))/'4_Структура пл.соб.'!$B$7*'4_Структура пл.соб.'!$B$6,0)</f>
        <v>0</v>
      </c>
      <c r="BB736" s="167">
        <f>IFERROR(BA736/'5_Розрахунок тарифів'!$P$7,0)</f>
        <v>0</v>
      </c>
      <c r="BC736" s="167">
        <f>IFERROR((BA736/SUM('4_Структура пл.соб.'!$F$4:$F$6))*100,0)</f>
        <v>0</v>
      </c>
      <c r="BD736" s="167">
        <f t="shared" si="256"/>
        <v>0</v>
      </c>
      <c r="BE736" s="167">
        <f t="shared" si="257"/>
        <v>0</v>
      </c>
      <c r="BF736" s="203"/>
      <c r="BG736" s="203"/>
    </row>
    <row r="737" spans="1:59" s="118" customFormat="1" x14ac:dyDescent="0.25">
      <c r="A737" s="128" t="str">
        <f>IF(ISBLANK(B737),"",COUNTA($B$11:B737))</f>
        <v/>
      </c>
      <c r="B737" s="200"/>
      <c r="C737" s="150">
        <f t="shared" si="247"/>
        <v>0</v>
      </c>
      <c r="D737" s="151">
        <f t="shared" si="248"/>
        <v>0</v>
      </c>
      <c r="E737" s="199"/>
      <c r="F737" s="199"/>
      <c r="G737" s="151">
        <f t="shared" si="249"/>
        <v>0</v>
      </c>
      <c r="H737" s="199"/>
      <c r="I737" s="199"/>
      <c r="J737" s="199"/>
      <c r="K737" s="151">
        <f t="shared" si="258"/>
        <v>0</v>
      </c>
      <c r="L737" s="199"/>
      <c r="M737" s="199"/>
      <c r="N737" s="152" t="str">
        <f t="shared" si="250"/>
        <v/>
      </c>
      <c r="O737" s="150">
        <f t="shared" si="251"/>
        <v>0</v>
      </c>
      <c r="P737" s="151">
        <f t="shared" si="252"/>
        <v>0</v>
      </c>
      <c r="Q737" s="199"/>
      <c r="R737" s="199"/>
      <c r="S737" s="151">
        <f t="shared" si="253"/>
        <v>0</v>
      </c>
      <c r="T737" s="199"/>
      <c r="U737" s="199"/>
      <c r="V737" s="199"/>
      <c r="W737" s="151">
        <f t="shared" si="244"/>
        <v>0</v>
      </c>
      <c r="X737" s="199"/>
      <c r="Y737" s="199"/>
      <c r="Z737" s="152" t="str">
        <f t="shared" si="254"/>
        <v/>
      </c>
      <c r="AA737" s="150">
        <f t="shared" si="259"/>
        <v>0</v>
      </c>
      <c r="AB737" s="151">
        <f t="shared" si="260"/>
        <v>0</v>
      </c>
      <c r="AC737" s="199"/>
      <c r="AD737" s="199"/>
      <c r="AE737" s="151">
        <f t="shared" si="261"/>
        <v>0</v>
      </c>
      <c r="AF737" s="202"/>
      <c r="AG737" s="333"/>
      <c r="AH737" s="202"/>
      <c r="AI737" s="333"/>
      <c r="AJ737" s="202"/>
      <c r="AK737" s="333"/>
      <c r="AL737" s="151">
        <f t="shared" si="262"/>
        <v>0</v>
      </c>
      <c r="AM737" s="199"/>
      <c r="AN737" s="199"/>
      <c r="AO737" s="167">
        <f t="shared" si="245"/>
        <v>0</v>
      </c>
      <c r="AP737" s="167">
        <f t="shared" si="246"/>
        <v>0</v>
      </c>
      <c r="AQ737" s="152" t="str">
        <f t="shared" si="242"/>
        <v/>
      </c>
      <c r="AR737" s="207">
        <f t="shared" si="243"/>
        <v>0</v>
      </c>
      <c r="AS737" s="167">
        <f t="shared" si="255"/>
        <v>0</v>
      </c>
      <c r="AT737" s="167">
        <f>IFERROR((AR737/SUM('4_Структура пл.соб.'!$F$4:$F$6))*100,0)</f>
        <v>0</v>
      </c>
      <c r="AU737" s="207">
        <f>IFERROR(AF737+(SUM($AC737:$AD737)/100*($AE$14/$AB$14*100))/'4_Структура пл.соб.'!$B$7*'4_Структура пл.соб.'!$B$4,0)</f>
        <v>0</v>
      </c>
      <c r="AV737" s="167">
        <f>IFERROR(AU737/'5_Розрахунок тарифів'!$H$7,0)</f>
        <v>0</v>
      </c>
      <c r="AW737" s="167">
        <f>IFERROR((AU737/SUM('4_Структура пл.соб.'!$F$4:$F$6))*100,0)</f>
        <v>0</v>
      </c>
      <c r="AX737" s="207">
        <f>IFERROR(AH737+(SUM($AC737:$AD737)/100*($AE$14/$AB$14*100))/'4_Структура пл.соб.'!$B$7*'4_Структура пл.соб.'!$B$5,0)</f>
        <v>0</v>
      </c>
      <c r="AY737" s="167">
        <f>IFERROR(AX737/'5_Розрахунок тарифів'!$L$7,0)</f>
        <v>0</v>
      </c>
      <c r="AZ737" s="167">
        <f>IFERROR((AX737/SUM('4_Структура пл.соб.'!$F$4:$F$6))*100,0)</f>
        <v>0</v>
      </c>
      <c r="BA737" s="207">
        <f>IFERROR(AJ737+(SUM($AC737:$AD737)/100*($AE$14/$AB$14*100))/'4_Структура пл.соб.'!$B$7*'4_Структура пл.соб.'!$B$6,0)</f>
        <v>0</v>
      </c>
      <c r="BB737" s="167">
        <f>IFERROR(BA737/'5_Розрахунок тарифів'!$P$7,0)</f>
        <v>0</v>
      </c>
      <c r="BC737" s="167">
        <f>IFERROR((BA737/SUM('4_Структура пл.соб.'!$F$4:$F$6))*100,0)</f>
        <v>0</v>
      </c>
      <c r="BD737" s="167">
        <f t="shared" si="256"/>
        <v>0</v>
      </c>
      <c r="BE737" s="167">
        <f t="shared" si="257"/>
        <v>0</v>
      </c>
      <c r="BF737" s="203"/>
      <c r="BG737" s="203"/>
    </row>
    <row r="738" spans="1:59" s="118" customFormat="1" x14ac:dyDescent="0.25">
      <c r="A738" s="128" t="str">
        <f>IF(ISBLANK(B738),"",COUNTA($B$11:B738))</f>
        <v/>
      </c>
      <c r="B738" s="200"/>
      <c r="C738" s="150">
        <f t="shared" si="247"/>
        <v>0</v>
      </c>
      <c r="D738" s="151">
        <f t="shared" si="248"/>
        <v>0</v>
      </c>
      <c r="E738" s="199"/>
      <c r="F738" s="199"/>
      <c r="G738" s="151">
        <f t="shared" si="249"/>
        <v>0</v>
      </c>
      <c r="H738" s="199"/>
      <c r="I738" s="199"/>
      <c r="J738" s="199"/>
      <c r="K738" s="151">
        <f t="shared" si="258"/>
        <v>0</v>
      </c>
      <c r="L738" s="199"/>
      <c r="M738" s="199"/>
      <c r="N738" s="152" t="str">
        <f t="shared" si="250"/>
        <v/>
      </c>
      <c r="O738" s="150">
        <f t="shared" si="251"/>
        <v>0</v>
      </c>
      <c r="P738" s="151">
        <f t="shared" si="252"/>
        <v>0</v>
      </c>
      <c r="Q738" s="199"/>
      <c r="R738" s="199"/>
      <c r="S738" s="151">
        <f t="shared" si="253"/>
        <v>0</v>
      </c>
      <c r="T738" s="199"/>
      <c r="U738" s="199"/>
      <c r="V738" s="199"/>
      <c r="W738" s="151">
        <f t="shared" si="244"/>
        <v>0</v>
      </c>
      <c r="X738" s="199"/>
      <c r="Y738" s="199"/>
      <c r="Z738" s="152" t="str">
        <f t="shared" si="254"/>
        <v/>
      </c>
      <c r="AA738" s="150">
        <f t="shared" si="259"/>
        <v>0</v>
      </c>
      <c r="AB738" s="151">
        <f t="shared" si="260"/>
        <v>0</v>
      </c>
      <c r="AC738" s="199"/>
      <c r="AD738" s="199"/>
      <c r="AE738" s="151">
        <f t="shared" si="261"/>
        <v>0</v>
      </c>
      <c r="AF738" s="202"/>
      <c r="AG738" s="333"/>
      <c r="AH738" s="202"/>
      <c r="AI738" s="333"/>
      <c r="AJ738" s="202"/>
      <c r="AK738" s="333"/>
      <c r="AL738" s="151">
        <f t="shared" si="262"/>
        <v>0</v>
      </c>
      <c r="AM738" s="199"/>
      <c r="AN738" s="199"/>
      <c r="AO738" s="167">
        <f t="shared" si="245"/>
        <v>0</v>
      </c>
      <c r="AP738" s="167">
        <f t="shared" si="246"/>
        <v>0</v>
      </c>
      <c r="AQ738" s="152" t="str">
        <f t="shared" si="242"/>
        <v/>
      </c>
      <c r="AR738" s="207">
        <f t="shared" si="243"/>
        <v>0</v>
      </c>
      <c r="AS738" s="167">
        <f t="shared" si="255"/>
        <v>0</v>
      </c>
      <c r="AT738" s="167">
        <f>IFERROR((AR738/SUM('4_Структура пл.соб.'!$F$4:$F$6))*100,0)</f>
        <v>0</v>
      </c>
      <c r="AU738" s="207">
        <f>IFERROR(AF738+(SUM($AC738:$AD738)/100*($AE$14/$AB$14*100))/'4_Структура пл.соб.'!$B$7*'4_Структура пл.соб.'!$B$4,0)</f>
        <v>0</v>
      </c>
      <c r="AV738" s="167">
        <f>IFERROR(AU738/'5_Розрахунок тарифів'!$H$7,0)</f>
        <v>0</v>
      </c>
      <c r="AW738" s="167">
        <f>IFERROR((AU738/SUM('4_Структура пл.соб.'!$F$4:$F$6))*100,0)</f>
        <v>0</v>
      </c>
      <c r="AX738" s="207">
        <f>IFERROR(AH738+(SUM($AC738:$AD738)/100*($AE$14/$AB$14*100))/'4_Структура пл.соб.'!$B$7*'4_Структура пл.соб.'!$B$5,0)</f>
        <v>0</v>
      </c>
      <c r="AY738" s="167">
        <f>IFERROR(AX738/'5_Розрахунок тарифів'!$L$7,0)</f>
        <v>0</v>
      </c>
      <c r="AZ738" s="167">
        <f>IFERROR((AX738/SUM('4_Структура пл.соб.'!$F$4:$F$6))*100,0)</f>
        <v>0</v>
      </c>
      <c r="BA738" s="207">
        <f>IFERROR(AJ738+(SUM($AC738:$AD738)/100*($AE$14/$AB$14*100))/'4_Структура пл.соб.'!$B$7*'4_Структура пл.соб.'!$B$6,0)</f>
        <v>0</v>
      </c>
      <c r="BB738" s="167">
        <f>IFERROR(BA738/'5_Розрахунок тарифів'!$P$7,0)</f>
        <v>0</v>
      </c>
      <c r="BC738" s="167">
        <f>IFERROR((BA738/SUM('4_Структура пл.соб.'!$F$4:$F$6))*100,0)</f>
        <v>0</v>
      </c>
      <c r="BD738" s="167">
        <f t="shared" si="256"/>
        <v>0</v>
      </c>
      <c r="BE738" s="167">
        <f t="shared" si="257"/>
        <v>0</v>
      </c>
      <c r="BF738" s="203"/>
      <c r="BG738" s="203"/>
    </row>
    <row r="739" spans="1:59" s="118" customFormat="1" x14ac:dyDescent="0.25">
      <c r="A739" s="128" t="str">
        <f>IF(ISBLANK(B739),"",COUNTA($B$11:B739))</f>
        <v/>
      </c>
      <c r="B739" s="200"/>
      <c r="C739" s="150">
        <f t="shared" si="247"/>
        <v>0</v>
      </c>
      <c r="D739" s="151">
        <f t="shared" si="248"/>
        <v>0</v>
      </c>
      <c r="E739" s="199"/>
      <c r="F739" s="199"/>
      <c r="G739" s="151">
        <f t="shared" si="249"/>
        <v>0</v>
      </c>
      <c r="H739" s="199"/>
      <c r="I739" s="199"/>
      <c r="J739" s="199"/>
      <c r="K739" s="151">
        <f t="shared" si="258"/>
        <v>0</v>
      </c>
      <c r="L739" s="199"/>
      <c r="M739" s="199"/>
      <c r="N739" s="152" t="str">
        <f t="shared" si="250"/>
        <v/>
      </c>
      <c r="O739" s="150">
        <f t="shared" si="251"/>
        <v>0</v>
      </c>
      <c r="P739" s="151">
        <f t="shared" si="252"/>
        <v>0</v>
      </c>
      <c r="Q739" s="199"/>
      <c r="R739" s="199"/>
      <c r="S739" s="151">
        <f t="shared" si="253"/>
        <v>0</v>
      </c>
      <c r="T739" s="199"/>
      <c r="U739" s="199"/>
      <c r="V739" s="199"/>
      <c r="W739" s="151">
        <f t="shared" si="244"/>
        <v>0</v>
      </c>
      <c r="X739" s="199"/>
      <c r="Y739" s="199"/>
      <c r="Z739" s="152" t="str">
        <f t="shared" si="254"/>
        <v/>
      </c>
      <c r="AA739" s="150">
        <f t="shared" si="259"/>
        <v>0</v>
      </c>
      <c r="AB739" s="151">
        <f t="shared" si="260"/>
        <v>0</v>
      </c>
      <c r="AC739" s="199"/>
      <c r="AD739" s="199"/>
      <c r="AE739" s="151">
        <f t="shared" si="261"/>
        <v>0</v>
      </c>
      <c r="AF739" s="202"/>
      <c r="AG739" s="333"/>
      <c r="AH739" s="202"/>
      <c r="AI739" s="333"/>
      <c r="AJ739" s="202"/>
      <c r="AK739" s="333"/>
      <c r="AL739" s="151">
        <f t="shared" si="262"/>
        <v>0</v>
      </c>
      <c r="AM739" s="199"/>
      <c r="AN739" s="199"/>
      <c r="AO739" s="167">
        <f t="shared" si="245"/>
        <v>0</v>
      </c>
      <c r="AP739" s="167">
        <f t="shared" si="246"/>
        <v>0</v>
      </c>
      <c r="AQ739" s="152" t="str">
        <f t="shared" si="242"/>
        <v/>
      </c>
      <c r="AR739" s="207">
        <f t="shared" si="243"/>
        <v>0</v>
      </c>
      <c r="AS739" s="167">
        <f t="shared" si="255"/>
        <v>0</v>
      </c>
      <c r="AT739" s="167">
        <f>IFERROR((AR739/SUM('4_Структура пл.соб.'!$F$4:$F$6))*100,0)</f>
        <v>0</v>
      </c>
      <c r="AU739" s="207">
        <f>IFERROR(AF739+(SUM($AC739:$AD739)/100*($AE$14/$AB$14*100))/'4_Структура пл.соб.'!$B$7*'4_Структура пл.соб.'!$B$4,0)</f>
        <v>0</v>
      </c>
      <c r="AV739" s="167">
        <f>IFERROR(AU739/'5_Розрахунок тарифів'!$H$7,0)</f>
        <v>0</v>
      </c>
      <c r="AW739" s="167">
        <f>IFERROR((AU739/SUM('4_Структура пл.соб.'!$F$4:$F$6))*100,0)</f>
        <v>0</v>
      </c>
      <c r="AX739" s="207">
        <f>IFERROR(AH739+(SUM($AC739:$AD739)/100*($AE$14/$AB$14*100))/'4_Структура пл.соб.'!$B$7*'4_Структура пл.соб.'!$B$5,0)</f>
        <v>0</v>
      </c>
      <c r="AY739" s="167">
        <f>IFERROR(AX739/'5_Розрахунок тарифів'!$L$7,0)</f>
        <v>0</v>
      </c>
      <c r="AZ739" s="167">
        <f>IFERROR((AX739/SUM('4_Структура пл.соб.'!$F$4:$F$6))*100,0)</f>
        <v>0</v>
      </c>
      <c r="BA739" s="207">
        <f>IFERROR(AJ739+(SUM($AC739:$AD739)/100*($AE$14/$AB$14*100))/'4_Структура пл.соб.'!$B$7*'4_Структура пл.соб.'!$B$6,0)</f>
        <v>0</v>
      </c>
      <c r="BB739" s="167">
        <f>IFERROR(BA739/'5_Розрахунок тарифів'!$P$7,0)</f>
        <v>0</v>
      </c>
      <c r="BC739" s="167">
        <f>IFERROR((BA739/SUM('4_Структура пл.соб.'!$F$4:$F$6))*100,0)</f>
        <v>0</v>
      </c>
      <c r="BD739" s="167">
        <f t="shared" si="256"/>
        <v>0</v>
      </c>
      <c r="BE739" s="167">
        <f t="shared" si="257"/>
        <v>0</v>
      </c>
      <c r="BF739" s="203"/>
      <c r="BG739" s="203"/>
    </row>
    <row r="740" spans="1:59" s="118" customFormat="1" x14ac:dyDescent="0.25">
      <c r="A740" s="128" t="str">
        <f>IF(ISBLANK(B740),"",COUNTA($B$11:B740))</f>
        <v/>
      </c>
      <c r="B740" s="200"/>
      <c r="C740" s="150">
        <f t="shared" si="247"/>
        <v>0</v>
      </c>
      <c r="D740" s="151">
        <f t="shared" si="248"/>
        <v>0</v>
      </c>
      <c r="E740" s="199"/>
      <c r="F740" s="199"/>
      <c r="G740" s="151">
        <f t="shared" si="249"/>
        <v>0</v>
      </c>
      <c r="H740" s="199"/>
      <c r="I740" s="199"/>
      <c r="J740" s="199"/>
      <c r="K740" s="151">
        <f t="shared" si="258"/>
        <v>0</v>
      </c>
      <c r="L740" s="199"/>
      <c r="M740" s="199"/>
      <c r="N740" s="152" t="str">
        <f t="shared" si="250"/>
        <v/>
      </c>
      <c r="O740" s="150">
        <f t="shared" si="251"/>
        <v>0</v>
      </c>
      <c r="P740" s="151">
        <f t="shared" si="252"/>
        <v>0</v>
      </c>
      <c r="Q740" s="199"/>
      <c r="R740" s="199"/>
      <c r="S740" s="151">
        <f t="shared" si="253"/>
        <v>0</v>
      </c>
      <c r="T740" s="199"/>
      <c r="U740" s="199"/>
      <c r="V740" s="199"/>
      <c r="W740" s="151">
        <f t="shared" si="244"/>
        <v>0</v>
      </c>
      <c r="X740" s="199"/>
      <c r="Y740" s="199"/>
      <c r="Z740" s="152" t="str">
        <f t="shared" si="254"/>
        <v/>
      </c>
      <c r="AA740" s="150">
        <f t="shared" si="259"/>
        <v>0</v>
      </c>
      <c r="AB740" s="151">
        <f t="shared" si="260"/>
        <v>0</v>
      </c>
      <c r="AC740" s="199"/>
      <c r="AD740" s="199"/>
      <c r="AE740" s="151">
        <f t="shared" si="261"/>
        <v>0</v>
      </c>
      <c r="AF740" s="202"/>
      <c r="AG740" s="333"/>
      <c r="AH740" s="202"/>
      <c r="AI740" s="333"/>
      <c r="AJ740" s="202"/>
      <c r="AK740" s="333"/>
      <c r="AL740" s="151">
        <f t="shared" si="262"/>
        <v>0</v>
      </c>
      <c r="AM740" s="199"/>
      <c r="AN740" s="199"/>
      <c r="AO740" s="167">
        <f t="shared" si="245"/>
        <v>0</v>
      </c>
      <c r="AP740" s="167">
        <f t="shared" si="246"/>
        <v>0</v>
      </c>
      <c r="AQ740" s="152" t="str">
        <f t="shared" si="242"/>
        <v/>
      </c>
      <c r="AR740" s="207">
        <f t="shared" si="243"/>
        <v>0</v>
      </c>
      <c r="AS740" s="167">
        <f t="shared" si="255"/>
        <v>0</v>
      </c>
      <c r="AT740" s="167">
        <f>IFERROR((AR740/SUM('4_Структура пл.соб.'!$F$4:$F$6))*100,0)</f>
        <v>0</v>
      </c>
      <c r="AU740" s="207">
        <f>IFERROR(AF740+(SUM($AC740:$AD740)/100*($AE$14/$AB$14*100))/'4_Структура пл.соб.'!$B$7*'4_Структура пл.соб.'!$B$4,0)</f>
        <v>0</v>
      </c>
      <c r="AV740" s="167">
        <f>IFERROR(AU740/'5_Розрахунок тарифів'!$H$7,0)</f>
        <v>0</v>
      </c>
      <c r="AW740" s="167">
        <f>IFERROR((AU740/SUM('4_Структура пл.соб.'!$F$4:$F$6))*100,0)</f>
        <v>0</v>
      </c>
      <c r="AX740" s="207">
        <f>IFERROR(AH740+(SUM($AC740:$AD740)/100*($AE$14/$AB$14*100))/'4_Структура пл.соб.'!$B$7*'4_Структура пл.соб.'!$B$5,0)</f>
        <v>0</v>
      </c>
      <c r="AY740" s="167">
        <f>IFERROR(AX740/'5_Розрахунок тарифів'!$L$7,0)</f>
        <v>0</v>
      </c>
      <c r="AZ740" s="167">
        <f>IFERROR((AX740/SUM('4_Структура пл.соб.'!$F$4:$F$6))*100,0)</f>
        <v>0</v>
      </c>
      <c r="BA740" s="207">
        <f>IFERROR(AJ740+(SUM($AC740:$AD740)/100*($AE$14/$AB$14*100))/'4_Структура пл.соб.'!$B$7*'4_Структура пл.соб.'!$B$6,0)</f>
        <v>0</v>
      </c>
      <c r="BB740" s="167">
        <f>IFERROR(BA740/'5_Розрахунок тарифів'!$P$7,0)</f>
        <v>0</v>
      </c>
      <c r="BC740" s="167">
        <f>IFERROR((BA740/SUM('4_Структура пл.соб.'!$F$4:$F$6))*100,0)</f>
        <v>0</v>
      </c>
      <c r="BD740" s="167">
        <f t="shared" si="256"/>
        <v>0</v>
      </c>
      <c r="BE740" s="167">
        <f t="shared" si="257"/>
        <v>0</v>
      </c>
      <c r="BF740" s="203"/>
      <c r="BG740" s="203"/>
    </row>
    <row r="741" spans="1:59" s="118" customFormat="1" x14ac:dyDescent="0.25">
      <c r="A741" s="128" t="str">
        <f>IF(ISBLANK(B741),"",COUNTA($B$11:B741))</f>
        <v/>
      </c>
      <c r="B741" s="200"/>
      <c r="C741" s="150">
        <f t="shared" si="247"/>
        <v>0</v>
      </c>
      <c r="D741" s="151">
        <f t="shared" si="248"/>
        <v>0</v>
      </c>
      <c r="E741" s="199"/>
      <c r="F741" s="199"/>
      <c r="G741" s="151">
        <f t="shared" si="249"/>
        <v>0</v>
      </c>
      <c r="H741" s="199"/>
      <c r="I741" s="199"/>
      <c r="J741" s="199"/>
      <c r="K741" s="151">
        <f t="shared" si="258"/>
        <v>0</v>
      </c>
      <c r="L741" s="199"/>
      <c r="M741" s="199"/>
      <c r="N741" s="152" t="str">
        <f t="shared" si="250"/>
        <v/>
      </c>
      <c r="O741" s="150">
        <f t="shared" si="251"/>
        <v>0</v>
      </c>
      <c r="P741" s="151">
        <f t="shared" si="252"/>
        <v>0</v>
      </c>
      <c r="Q741" s="199"/>
      <c r="R741" s="199"/>
      <c r="S741" s="151">
        <f t="shared" si="253"/>
        <v>0</v>
      </c>
      <c r="T741" s="199"/>
      <c r="U741" s="199"/>
      <c r="V741" s="199"/>
      <c r="W741" s="151">
        <f t="shared" si="244"/>
        <v>0</v>
      </c>
      <c r="X741" s="199"/>
      <c r="Y741" s="199"/>
      <c r="Z741" s="152" t="str">
        <f t="shared" si="254"/>
        <v/>
      </c>
      <c r="AA741" s="150">
        <f t="shared" si="259"/>
        <v>0</v>
      </c>
      <c r="AB741" s="151">
        <f t="shared" si="260"/>
        <v>0</v>
      </c>
      <c r="AC741" s="199"/>
      <c r="AD741" s="199"/>
      <c r="AE741" s="151">
        <f t="shared" si="261"/>
        <v>0</v>
      </c>
      <c r="AF741" s="202"/>
      <c r="AG741" s="333"/>
      <c r="AH741" s="202"/>
      <c r="AI741" s="333"/>
      <c r="AJ741" s="202"/>
      <c r="AK741" s="333"/>
      <c r="AL741" s="151">
        <f t="shared" si="262"/>
        <v>0</v>
      </c>
      <c r="AM741" s="199"/>
      <c r="AN741" s="199"/>
      <c r="AO741" s="167">
        <f t="shared" si="245"/>
        <v>0</v>
      </c>
      <c r="AP741" s="167">
        <f t="shared" si="246"/>
        <v>0</v>
      </c>
      <c r="AQ741" s="152" t="str">
        <f t="shared" si="242"/>
        <v/>
      </c>
      <c r="AR741" s="207">
        <f t="shared" si="243"/>
        <v>0</v>
      </c>
      <c r="AS741" s="167">
        <f t="shared" si="255"/>
        <v>0</v>
      </c>
      <c r="AT741" s="167">
        <f>IFERROR((AR741/SUM('4_Структура пл.соб.'!$F$4:$F$6))*100,0)</f>
        <v>0</v>
      </c>
      <c r="AU741" s="207">
        <f>IFERROR(AF741+(SUM($AC741:$AD741)/100*($AE$14/$AB$14*100))/'4_Структура пл.соб.'!$B$7*'4_Структура пл.соб.'!$B$4,0)</f>
        <v>0</v>
      </c>
      <c r="AV741" s="167">
        <f>IFERROR(AU741/'5_Розрахунок тарифів'!$H$7,0)</f>
        <v>0</v>
      </c>
      <c r="AW741" s="167">
        <f>IFERROR((AU741/SUM('4_Структура пл.соб.'!$F$4:$F$6))*100,0)</f>
        <v>0</v>
      </c>
      <c r="AX741" s="207">
        <f>IFERROR(AH741+(SUM($AC741:$AD741)/100*($AE$14/$AB$14*100))/'4_Структура пл.соб.'!$B$7*'4_Структура пл.соб.'!$B$5,0)</f>
        <v>0</v>
      </c>
      <c r="AY741" s="167">
        <f>IFERROR(AX741/'5_Розрахунок тарифів'!$L$7,0)</f>
        <v>0</v>
      </c>
      <c r="AZ741" s="167">
        <f>IFERROR((AX741/SUM('4_Структура пл.соб.'!$F$4:$F$6))*100,0)</f>
        <v>0</v>
      </c>
      <c r="BA741" s="207">
        <f>IFERROR(AJ741+(SUM($AC741:$AD741)/100*($AE$14/$AB$14*100))/'4_Структура пл.соб.'!$B$7*'4_Структура пл.соб.'!$B$6,0)</f>
        <v>0</v>
      </c>
      <c r="BB741" s="167">
        <f>IFERROR(BA741/'5_Розрахунок тарифів'!$P$7,0)</f>
        <v>0</v>
      </c>
      <c r="BC741" s="167">
        <f>IFERROR((BA741/SUM('4_Структура пл.соб.'!$F$4:$F$6))*100,0)</f>
        <v>0</v>
      </c>
      <c r="BD741" s="167">
        <f t="shared" si="256"/>
        <v>0</v>
      </c>
      <c r="BE741" s="167">
        <f t="shared" si="257"/>
        <v>0</v>
      </c>
      <c r="BF741" s="203"/>
      <c r="BG741" s="203"/>
    </row>
    <row r="742" spans="1:59" s="118" customFormat="1" x14ac:dyDescent="0.25">
      <c r="A742" s="128" t="str">
        <f>IF(ISBLANK(B742),"",COUNTA($B$11:B742))</f>
        <v/>
      </c>
      <c r="B742" s="200"/>
      <c r="C742" s="150">
        <f t="shared" si="247"/>
        <v>0</v>
      </c>
      <c r="D742" s="151">
        <f t="shared" si="248"/>
        <v>0</v>
      </c>
      <c r="E742" s="199"/>
      <c r="F742" s="199"/>
      <c r="G742" s="151">
        <f t="shared" si="249"/>
        <v>0</v>
      </c>
      <c r="H742" s="199"/>
      <c r="I742" s="199"/>
      <c r="J742" s="199"/>
      <c r="K742" s="151">
        <f t="shared" si="258"/>
        <v>0</v>
      </c>
      <c r="L742" s="199"/>
      <c r="M742" s="199"/>
      <c r="N742" s="152" t="str">
        <f t="shared" si="250"/>
        <v/>
      </c>
      <c r="O742" s="150">
        <f t="shared" si="251"/>
        <v>0</v>
      </c>
      <c r="P742" s="151">
        <f t="shared" si="252"/>
        <v>0</v>
      </c>
      <c r="Q742" s="199"/>
      <c r="R742" s="199"/>
      <c r="S742" s="151">
        <f t="shared" si="253"/>
        <v>0</v>
      </c>
      <c r="T742" s="199"/>
      <c r="U742" s="199"/>
      <c r="V742" s="199"/>
      <c r="W742" s="151">
        <f t="shared" si="244"/>
        <v>0</v>
      </c>
      <c r="X742" s="199"/>
      <c r="Y742" s="199"/>
      <c r="Z742" s="152" t="str">
        <f t="shared" si="254"/>
        <v/>
      </c>
      <c r="AA742" s="150">
        <f t="shared" si="259"/>
        <v>0</v>
      </c>
      <c r="AB742" s="151">
        <f t="shared" si="260"/>
        <v>0</v>
      </c>
      <c r="AC742" s="199"/>
      <c r="AD742" s="199"/>
      <c r="AE742" s="151">
        <f t="shared" si="261"/>
        <v>0</v>
      </c>
      <c r="AF742" s="202"/>
      <c r="AG742" s="333"/>
      <c r="AH742" s="202"/>
      <c r="AI742" s="333"/>
      <c r="AJ742" s="202"/>
      <c r="AK742" s="333"/>
      <c r="AL742" s="151">
        <f t="shared" si="262"/>
        <v>0</v>
      </c>
      <c r="AM742" s="199"/>
      <c r="AN742" s="199"/>
      <c r="AO742" s="167">
        <f t="shared" si="245"/>
        <v>0</v>
      </c>
      <c r="AP742" s="167">
        <f t="shared" si="246"/>
        <v>0</v>
      </c>
      <c r="AQ742" s="152" t="str">
        <f t="shared" si="242"/>
        <v/>
      </c>
      <c r="AR742" s="207">
        <f t="shared" si="243"/>
        <v>0</v>
      </c>
      <c r="AS742" s="167">
        <f t="shared" si="255"/>
        <v>0</v>
      </c>
      <c r="AT742" s="167">
        <f>IFERROR((AR742/SUM('4_Структура пл.соб.'!$F$4:$F$6))*100,0)</f>
        <v>0</v>
      </c>
      <c r="AU742" s="207">
        <f>IFERROR(AF742+(SUM($AC742:$AD742)/100*($AE$14/$AB$14*100))/'4_Структура пл.соб.'!$B$7*'4_Структура пл.соб.'!$B$4,0)</f>
        <v>0</v>
      </c>
      <c r="AV742" s="167">
        <f>IFERROR(AU742/'5_Розрахунок тарифів'!$H$7,0)</f>
        <v>0</v>
      </c>
      <c r="AW742" s="167">
        <f>IFERROR((AU742/SUM('4_Структура пл.соб.'!$F$4:$F$6))*100,0)</f>
        <v>0</v>
      </c>
      <c r="AX742" s="207">
        <f>IFERROR(AH742+(SUM($AC742:$AD742)/100*($AE$14/$AB$14*100))/'4_Структура пл.соб.'!$B$7*'4_Структура пл.соб.'!$B$5,0)</f>
        <v>0</v>
      </c>
      <c r="AY742" s="167">
        <f>IFERROR(AX742/'5_Розрахунок тарифів'!$L$7,0)</f>
        <v>0</v>
      </c>
      <c r="AZ742" s="167">
        <f>IFERROR((AX742/SUM('4_Структура пл.соб.'!$F$4:$F$6))*100,0)</f>
        <v>0</v>
      </c>
      <c r="BA742" s="207">
        <f>IFERROR(AJ742+(SUM($AC742:$AD742)/100*($AE$14/$AB$14*100))/'4_Структура пл.соб.'!$B$7*'4_Структура пл.соб.'!$B$6,0)</f>
        <v>0</v>
      </c>
      <c r="BB742" s="167">
        <f>IFERROR(BA742/'5_Розрахунок тарифів'!$P$7,0)</f>
        <v>0</v>
      </c>
      <c r="BC742" s="167">
        <f>IFERROR((BA742/SUM('4_Структура пл.соб.'!$F$4:$F$6))*100,0)</f>
        <v>0</v>
      </c>
      <c r="BD742" s="167">
        <f t="shared" si="256"/>
        <v>0</v>
      </c>
      <c r="BE742" s="167">
        <f t="shared" si="257"/>
        <v>0</v>
      </c>
      <c r="BF742" s="203"/>
      <c r="BG742" s="203"/>
    </row>
    <row r="743" spans="1:59" s="118" customFormat="1" x14ac:dyDescent="0.25">
      <c r="A743" s="128" t="str">
        <f>IF(ISBLANK(B743),"",COUNTA($B$11:B743))</f>
        <v/>
      </c>
      <c r="B743" s="200"/>
      <c r="C743" s="150">
        <f t="shared" si="247"/>
        <v>0</v>
      </c>
      <c r="D743" s="151">
        <f t="shared" si="248"/>
        <v>0</v>
      </c>
      <c r="E743" s="199"/>
      <c r="F743" s="199"/>
      <c r="G743" s="151">
        <f t="shared" si="249"/>
        <v>0</v>
      </c>
      <c r="H743" s="199"/>
      <c r="I743" s="199"/>
      <c r="J743" s="199"/>
      <c r="K743" s="151">
        <f t="shared" si="258"/>
        <v>0</v>
      </c>
      <c r="L743" s="199"/>
      <c r="M743" s="199"/>
      <c r="N743" s="152" t="str">
        <f t="shared" si="250"/>
        <v/>
      </c>
      <c r="O743" s="150">
        <f t="shared" si="251"/>
        <v>0</v>
      </c>
      <c r="P743" s="151">
        <f t="shared" si="252"/>
        <v>0</v>
      </c>
      <c r="Q743" s="199"/>
      <c r="R743" s="199"/>
      <c r="S743" s="151">
        <f t="shared" si="253"/>
        <v>0</v>
      </c>
      <c r="T743" s="199"/>
      <c r="U743" s="199"/>
      <c r="V743" s="199"/>
      <c r="W743" s="151">
        <f t="shared" si="244"/>
        <v>0</v>
      </c>
      <c r="X743" s="199"/>
      <c r="Y743" s="199"/>
      <c r="Z743" s="152" t="str">
        <f t="shared" si="254"/>
        <v/>
      </c>
      <c r="AA743" s="150">
        <f t="shared" si="259"/>
        <v>0</v>
      </c>
      <c r="AB743" s="151">
        <f t="shared" si="260"/>
        <v>0</v>
      </c>
      <c r="AC743" s="199"/>
      <c r="AD743" s="199"/>
      <c r="AE743" s="151">
        <f t="shared" si="261"/>
        <v>0</v>
      </c>
      <c r="AF743" s="202"/>
      <c r="AG743" s="333"/>
      <c r="AH743" s="202"/>
      <c r="AI743" s="333"/>
      <c r="AJ743" s="202"/>
      <c r="AK743" s="333"/>
      <c r="AL743" s="151">
        <f t="shared" si="262"/>
        <v>0</v>
      </c>
      <c r="AM743" s="199"/>
      <c r="AN743" s="199"/>
      <c r="AO743" s="167">
        <f t="shared" si="245"/>
        <v>0</v>
      </c>
      <c r="AP743" s="167">
        <f t="shared" si="246"/>
        <v>0</v>
      </c>
      <c r="AQ743" s="152" t="str">
        <f t="shared" si="242"/>
        <v/>
      </c>
      <c r="AR743" s="207">
        <f t="shared" si="243"/>
        <v>0</v>
      </c>
      <c r="AS743" s="167">
        <f t="shared" si="255"/>
        <v>0</v>
      </c>
      <c r="AT743" s="167">
        <f>IFERROR((AR743/SUM('4_Структура пл.соб.'!$F$4:$F$6))*100,0)</f>
        <v>0</v>
      </c>
      <c r="AU743" s="207">
        <f>IFERROR(AF743+(SUM($AC743:$AD743)/100*($AE$14/$AB$14*100))/'4_Структура пл.соб.'!$B$7*'4_Структура пл.соб.'!$B$4,0)</f>
        <v>0</v>
      </c>
      <c r="AV743" s="167">
        <f>IFERROR(AU743/'5_Розрахунок тарифів'!$H$7,0)</f>
        <v>0</v>
      </c>
      <c r="AW743" s="167">
        <f>IFERROR((AU743/SUM('4_Структура пл.соб.'!$F$4:$F$6))*100,0)</f>
        <v>0</v>
      </c>
      <c r="AX743" s="207">
        <f>IFERROR(AH743+(SUM($AC743:$AD743)/100*($AE$14/$AB$14*100))/'4_Структура пл.соб.'!$B$7*'4_Структура пл.соб.'!$B$5,0)</f>
        <v>0</v>
      </c>
      <c r="AY743" s="167">
        <f>IFERROR(AX743/'5_Розрахунок тарифів'!$L$7,0)</f>
        <v>0</v>
      </c>
      <c r="AZ743" s="167">
        <f>IFERROR((AX743/SUM('4_Структура пл.соб.'!$F$4:$F$6))*100,0)</f>
        <v>0</v>
      </c>
      <c r="BA743" s="207">
        <f>IFERROR(AJ743+(SUM($AC743:$AD743)/100*($AE$14/$AB$14*100))/'4_Структура пл.соб.'!$B$7*'4_Структура пл.соб.'!$B$6,0)</f>
        <v>0</v>
      </c>
      <c r="BB743" s="167">
        <f>IFERROR(BA743/'5_Розрахунок тарифів'!$P$7,0)</f>
        <v>0</v>
      </c>
      <c r="BC743" s="167">
        <f>IFERROR((BA743/SUM('4_Структура пл.соб.'!$F$4:$F$6))*100,0)</f>
        <v>0</v>
      </c>
      <c r="BD743" s="167">
        <f t="shared" si="256"/>
        <v>0</v>
      </c>
      <c r="BE743" s="167">
        <f t="shared" si="257"/>
        <v>0</v>
      </c>
      <c r="BF743" s="203"/>
      <c r="BG743" s="203"/>
    </row>
    <row r="744" spans="1:59" s="118" customFormat="1" x14ac:dyDescent="0.25">
      <c r="A744" s="128" t="str">
        <f>IF(ISBLANK(B744),"",COUNTA($B$11:B744))</f>
        <v/>
      </c>
      <c r="B744" s="200"/>
      <c r="C744" s="150">
        <f t="shared" si="247"/>
        <v>0</v>
      </c>
      <c r="D744" s="151">
        <f t="shared" si="248"/>
        <v>0</v>
      </c>
      <c r="E744" s="199"/>
      <c r="F744" s="199"/>
      <c r="G744" s="151">
        <f t="shared" si="249"/>
        <v>0</v>
      </c>
      <c r="H744" s="199"/>
      <c r="I744" s="199"/>
      <c r="J744" s="199"/>
      <c r="K744" s="151">
        <f t="shared" si="258"/>
        <v>0</v>
      </c>
      <c r="L744" s="199"/>
      <c r="M744" s="199"/>
      <c r="N744" s="152" t="str">
        <f t="shared" si="250"/>
        <v/>
      </c>
      <c r="O744" s="150">
        <f t="shared" si="251"/>
        <v>0</v>
      </c>
      <c r="P744" s="151">
        <f t="shared" si="252"/>
        <v>0</v>
      </c>
      <c r="Q744" s="199"/>
      <c r="R744" s="199"/>
      <c r="S744" s="151">
        <f t="shared" si="253"/>
        <v>0</v>
      </c>
      <c r="T744" s="199"/>
      <c r="U744" s="199"/>
      <c r="V744" s="199"/>
      <c r="W744" s="151">
        <f t="shared" si="244"/>
        <v>0</v>
      </c>
      <c r="X744" s="199"/>
      <c r="Y744" s="199"/>
      <c r="Z744" s="152" t="str">
        <f t="shared" si="254"/>
        <v/>
      </c>
      <c r="AA744" s="150">
        <f t="shared" si="259"/>
        <v>0</v>
      </c>
      <c r="AB744" s="151">
        <f t="shared" si="260"/>
        <v>0</v>
      </c>
      <c r="AC744" s="199"/>
      <c r="AD744" s="199"/>
      <c r="AE744" s="151">
        <f t="shared" si="261"/>
        <v>0</v>
      </c>
      <c r="AF744" s="202"/>
      <c r="AG744" s="333"/>
      <c r="AH744" s="202"/>
      <c r="AI744" s="333"/>
      <c r="AJ744" s="202"/>
      <c r="AK744" s="333"/>
      <c r="AL744" s="151">
        <f t="shared" si="262"/>
        <v>0</v>
      </c>
      <c r="AM744" s="199"/>
      <c r="AN744" s="199"/>
      <c r="AO744" s="167">
        <f t="shared" si="245"/>
        <v>0</v>
      </c>
      <c r="AP744" s="167">
        <f t="shared" si="246"/>
        <v>0</v>
      </c>
      <c r="AQ744" s="152" t="str">
        <f t="shared" si="242"/>
        <v/>
      </c>
      <c r="AR744" s="207">
        <f t="shared" si="243"/>
        <v>0</v>
      </c>
      <c r="AS744" s="167">
        <f t="shared" si="255"/>
        <v>0</v>
      </c>
      <c r="AT744" s="167">
        <f>IFERROR((AR744/SUM('4_Структура пл.соб.'!$F$4:$F$6))*100,0)</f>
        <v>0</v>
      </c>
      <c r="AU744" s="207">
        <f>IFERROR(AF744+(SUM($AC744:$AD744)/100*($AE$14/$AB$14*100))/'4_Структура пл.соб.'!$B$7*'4_Структура пл.соб.'!$B$4,0)</f>
        <v>0</v>
      </c>
      <c r="AV744" s="167">
        <f>IFERROR(AU744/'5_Розрахунок тарифів'!$H$7,0)</f>
        <v>0</v>
      </c>
      <c r="AW744" s="167">
        <f>IFERROR((AU744/SUM('4_Структура пл.соб.'!$F$4:$F$6))*100,0)</f>
        <v>0</v>
      </c>
      <c r="AX744" s="207">
        <f>IFERROR(AH744+(SUM($AC744:$AD744)/100*($AE$14/$AB$14*100))/'4_Структура пл.соб.'!$B$7*'4_Структура пл.соб.'!$B$5,0)</f>
        <v>0</v>
      </c>
      <c r="AY744" s="167">
        <f>IFERROR(AX744/'5_Розрахунок тарифів'!$L$7,0)</f>
        <v>0</v>
      </c>
      <c r="AZ744" s="167">
        <f>IFERROR((AX744/SUM('4_Структура пл.соб.'!$F$4:$F$6))*100,0)</f>
        <v>0</v>
      </c>
      <c r="BA744" s="207">
        <f>IFERROR(AJ744+(SUM($AC744:$AD744)/100*($AE$14/$AB$14*100))/'4_Структура пл.соб.'!$B$7*'4_Структура пл.соб.'!$B$6,0)</f>
        <v>0</v>
      </c>
      <c r="BB744" s="167">
        <f>IFERROR(BA744/'5_Розрахунок тарифів'!$P$7,0)</f>
        <v>0</v>
      </c>
      <c r="BC744" s="167">
        <f>IFERROR((BA744/SUM('4_Структура пл.соб.'!$F$4:$F$6))*100,0)</f>
        <v>0</v>
      </c>
      <c r="BD744" s="167">
        <f t="shared" si="256"/>
        <v>0</v>
      </c>
      <c r="BE744" s="167">
        <f t="shared" si="257"/>
        <v>0</v>
      </c>
      <c r="BF744" s="203"/>
      <c r="BG744" s="203"/>
    </row>
    <row r="745" spans="1:59" s="118" customFormat="1" x14ac:dyDescent="0.25">
      <c r="A745" s="128" t="str">
        <f>IF(ISBLANK(B745),"",COUNTA($B$11:B745))</f>
        <v/>
      </c>
      <c r="B745" s="200"/>
      <c r="C745" s="150">
        <f t="shared" si="247"/>
        <v>0</v>
      </c>
      <c r="D745" s="151">
        <f t="shared" si="248"/>
        <v>0</v>
      </c>
      <c r="E745" s="199"/>
      <c r="F745" s="199"/>
      <c r="G745" s="151">
        <f t="shared" si="249"/>
        <v>0</v>
      </c>
      <c r="H745" s="199"/>
      <c r="I745" s="199"/>
      <c r="J745" s="199"/>
      <c r="K745" s="151">
        <f t="shared" si="258"/>
        <v>0</v>
      </c>
      <c r="L745" s="199"/>
      <c r="M745" s="199"/>
      <c r="N745" s="152" t="str">
        <f t="shared" si="250"/>
        <v/>
      </c>
      <c r="O745" s="150">
        <f t="shared" si="251"/>
        <v>0</v>
      </c>
      <c r="P745" s="151">
        <f t="shared" si="252"/>
        <v>0</v>
      </c>
      <c r="Q745" s="199"/>
      <c r="R745" s="199"/>
      <c r="S745" s="151">
        <f t="shared" si="253"/>
        <v>0</v>
      </c>
      <c r="T745" s="199"/>
      <c r="U745" s="199"/>
      <c r="V745" s="199"/>
      <c r="W745" s="151">
        <f t="shared" si="244"/>
        <v>0</v>
      </c>
      <c r="X745" s="199"/>
      <c r="Y745" s="199"/>
      <c r="Z745" s="152" t="str">
        <f t="shared" si="254"/>
        <v/>
      </c>
      <c r="AA745" s="150">
        <f t="shared" si="259"/>
        <v>0</v>
      </c>
      <c r="AB745" s="151">
        <f t="shared" si="260"/>
        <v>0</v>
      </c>
      <c r="AC745" s="199"/>
      <c r="AD745" s="199"/>
      <c r="AE745" s="151">
        <f t="shared" si="261"/>
        <v>0</v>
      </c>
      <c r="AF745" s="202"/>
      <c r="AG745" s="333"/>
      <c r="AH745" s="202"/>
      <c r="AI745" s="333"/>
      <c r="AJ745" s="202"/>
      <c r="AK745" s="333"/>
      <c r="AL745" s="151">
        <f t="shared" si="262"/>
        <v>0</v>
      </c>
      <c r="AM745" s="199"/>
      <c r="AN745" s="199"/>
      <c r="AO745" s="167">
        <f t="shared" si="245"/>
        <v>0</v>
      </c>
      <c r="AP745" s="167">
        <f t="shared" si="246"/>
        <v>0</v>
      </c>
      <c r="AQ745" s="152" t="str">
        <f t="shared" si="242"/>
        <v/>
      </c>
      <c r="AR745" s="207">
        <f t="shared" si="243"/>
        <v>0</v>
      </c>
      <c r="AS745" s="167">
        <f t="shared" si="255"/>
        <v>0</v>
      </c>
      <c r="AT745" s="167">
        <f>IFERROR((AR745/SUM('4_Структура пл.соб.'!$F$4:$F$6))*100,0)</f>
        <v>0</v>
      </c>
      <c r="AU745" s="207">
        <f>IFERROR(AF745+(SUM($AC745:$AD745)/100*($AE$14/$AB$14*100))/'4_Структура пл.соб.'!$B$7*'4_Структура пл.соб.'!$B$4,0)</f>
        <v>0</v>
      </c>
      <c r="AV745" s="167">
        <f>IFERROR(AU745/'5_Розрахунок тарифів'!$H$7,0)</f>
        <v>0</v>
      </c>
      <c r="AW745" s="167">
        <f>IFERROR((AU745/SUM('4_Структура пл.соб.'!$F$4:$F$6))*100,0)</f>
        <v>0</v>
      </c>
      <c r="AX745" s="207">
        <f>IFERROR(AH745+(SUM($AC745:$AD745)/100*($AE$14/$AB$14*100))/'4_Структура пл.соб.'!$B$7*'4_Структура пл.соб.'!$B$5,0)</f>
        <v>0</v>
      </c>
      <c r="AY745" s="167">
        <f>IFERROR(AX745/'5_Розрахунок тарифів'!$L$7,0)</f>
        <v>0</v>
      </c>
      <c r="AZ745" s="167">
        <f>IFERROR((AX745/SUM('4_Структура пл.соб.'!$F$4:$F$6))*100,0)</f>
        <v>0</v>
      </c>
      <c r="BA745" s="207">
        <f>IFERROR(AJ745+(SUM($AC745:$AD745)/100*($AE$14/$AB$14*100))/'4_Структура пл.соб.'!$B$7*'4_Структура пл.соб.'!$B$6,0)</f>
        <v>0</v>
      </c>
      <c r="BB745" s="167">
        <f>IFERROR(BA745/'5_Розрахунок тарифів'!$P$7,0)</f>
        <v>0</v>
      </c>
      <c r="BC745" s="167">
        <f>IFERROR((BA745/SUM('4_Структура пл.соб.'!$F$4:$F$6))*100,0)</f>
        <v>0</v>
      </c>
      <c r="BD745" s="167">
        <f t="shared" si="256"/>
        <v>0</v>
      </c>
      <c r="BE745" s="167">
        <f t="shared" si="257"/>
        <v>0</v>
      </c>
      <c r="BF745" s="203"/>
      <c r="BG745" s="203"/>
    </row>
    <row r="746" spans="1:59" s="118" customFormat="1" x14ac:dyDescent="0.25">
      <c r="A746" s="128" t="str">
        <f>IF(ISBLANK(B746),"",COUNTA($B$11:B746))</f>
        <v/>
      </c>
      <c r="B746" s="200"/>
      <c r="C746" s="150">
        <f t="shared" si="247"/>
        <v>0</v>
      </c>
      <c r="D746" s="151">
        <f t="shared" si="248"/>
        <v>0</v>
      </c>
      <c r="E746" s="199"/>
      <c r="F746" s="199"/>
      <c r="G746" s="151">
        <f t="shared" si="249"/>
        <v>0</v>
      </c>
      <c r="H746" s="199"/>
      <c r="I746" s="199"/>
      <c r="J746" s="199"/>
      <c r="K746" s="151">
        <f t="shared" si="258"/>
        <v>0</v>
      </c>
      <c r="L746" s="199"/>
      <c r="M746" s="199"/>
      <c r="N746" s="152" t="str">
        <f t="shared" si="250"/>
        <v/>
      </c>
      <c r="O746" s="150">
        <f t="shared" si="251"/>
        <v>0</v>
      </c>
      <c r="P746" s="151">
        <f t="shared" si="252"/>
        <v>0</v>
      </c>
      <c r="Q746" s="199"/>
      <c r="R746" s="199"/>
      <c r="S746" s="151">
        <f t="shared" si="253"/>
        <v>0</v>
      </c>
      <c r="T746" s="199"/>
      <c r="U746" s="199"/>
      <c r="V746" s="199"/>
      <c r="W746" s="151">
        <f t="shared" si="244"/>
        <v>0</v>
      </c>
      <c r="X746" s="199"/>
      <c r="Y746" s="199"/>
      <c r="Z746" s="152" t="str">
        <f t="shared" si="254"/>
        <v/>
      </c>
      <c r="AA746" s="150">
        <f t="shared" si="259"/>
        <v>0</v>
      </c>
      <c r="AB746" s="151">
        <f t="shared" si="260"/>
        <v>0</v>
      </c>
      <c r="AC746" s="199"/>
      <c r="AD746" s="199"/>
      <c r="AE746" s="151">
        <f t="shared" si="261"/>
        <v>0</v>
      </c>
      <c r="AF746" s="202"/>
      <c r="AG746" s="333"/>
      <c r="AH746" s="202"/>
      <c r="AI746" s="333"/>
      <c r="AJ746" s="202"/>
      <c r="AK746" s="333"/>
      <c r="AL746" s="151">
        <f t="shared" si="262"/>
        <v>0</v>
      </c>
      <c r="AM746" s="199"/>
      <c r="AN746" s="199"/>
      <c r="AO746" s="167">
        <f t="shared" si="245"/>
        <v>0</v>
      </c>
      <c r="AP746" s="167">
        <f t="shared" si="246"/>
        <v>0</v>
      </c>
      <c r="AQ746" s="152" t="str">
        <f t="shared" si="242"/>
        <v/>
      </c>
      <c r="AR746" s="207">
        <f t="shared" si="243"/>
        <v>0</v>
      </c>
      <c r="AS746" s="167">
        <f t="shared" si="255"/>
        <v>0</v>
      </c>
      <c r="AT746" s="167">
        <f>IFERROR((AR746/SUM('4_Структура пл.соб.'!$F$4:$F$6))*100,0)</f>
        <v>0</v>
      </c>
      <c r="AU746" s="207">
        <f>IFERROR(AF746+(SUM($AC746:$AD746)/100*($AE$14/$AB$14*100))/'4_Структура пл.соб.'!$B$7*'4_Структура пл.соб.'!$B$4,0)</f>
        <v>0</v>
      </c>
      <c r="AV746" s="167">
        <f>IFERROR(AU746/'5_Розрахунок тарифів'!$H$7,0)</f>
        <v>0</v>
      </c>
      <c r="AW746" s="167">
        <f>IFERROR((AU746/SUM('4_Структура пл.соб.'!$F$4:$F$6))*100,0)</f>
        <v>0</v>
      </c>
      <c r="AX746" s="207">
        <f>IFERROR(AH746+(SUM($AC746:$AD746)/100*($AE$14/$AB$14*100))/'4_Структура пл.соб.'!$B$7*'4_Структура пл.соб.'!$B$5,0)</f>
        <v>0</v>
      </c>
      <c r="AY746" s="167">
        <f>IFERROR(AX746/'5_Розрахунок тарифів'!$L$7,0)</f>
        <v>0</v>
      </c>
      <c r="AZ746" s="167">
        <f>IFERROR((AX746/SUM('4_Структура пл.соб.'!$F$4:$F$6))*100,0)</f>
        <v>0</v>
      </c>
      <c r="BA746" s="207">
        <f>IFERROR(AJ746+(SUM($AC746:$AD746)/100*($AE$14/$AB$14*100))/'4_Структура пл.соб.'!$B$7*'4_Структура пл.соб.'!$B$6,0)</f>
        <v>0</v>
      </c>
      <c r="BB746" s="167">
        <f>IFERROR(BA746/'5_Розрахунок тарифів'!$P$7,0)</f>
        <v>0</v>
      </c>
      <c r="BC746" s="167">
        <f>IFERROR((BA746/SUM('4_Структура пл.соб.'!$F$4:$F$6))*100,0)</f>
        <v>0</v>
      </c>
      <c r="BD746" s="167">
        <f t="shared" si="256"/>
        <v>0</v>
      </c>
      <c r="BE746" s="167">
        <f t="shared" si="257"/>
        <v>0</v>
      </c>
      <c r="BF746" s="203"/>
      <c r="BG746" s="203"/>
    </row>
    <row r="747" spans="1:59" s="118" customFormat="1" x14ac:dyDescent="0.25">
      <c r="A747" s="128" t="str">
        <f>IF(ISBLANK(B747),"",COUNTA($B$11:B747))</f>
        <v/>
      </c>
      <c r="B747" s="200"/>
      <c r="C747" s="150">
        <f t="shared" si="247"/>
        <v>0</v>
      </c>
      <c r="D747" s="151">
        <f t="shared" si="248"/>
        <v>0</v>
      </c>
      <c r="E747" s="199"/>
      <c r="F747" s="199"/>
      <c r="G747" s="151">
        <f t="shared" si="249"/>
        <v>0</v>
      </c>
      <c r="H747" s="199"/>
      <c r="I747" s="199"/>
      <c r="J747" s="199"/>
      <c r="K747" s="151">
        <f t="shared" si="258"/>
        <v>0</v>
      </c>
      <c r="L747" s="199"/>
      <c r="M747" s="199"/>
      <c r="N747" s="152" t="str">
        <f t="shared" si="250"/>
        <v/>
      </c>
      <c r="O747" s="150">
        <f t="shared" si="251"/>
        <v>0</v>
      </c>
      <c r="P747" s="151">
        <f t="shared" si="252"/>
        <v>0</v>
      </c>
      <c r="Q747" s="199"/>
      <c r="R747" s="199"/>
      <c r="S747" s="151">
        <f t="shared" si="253"/>
        <v>0</v>
      </c>
      <c r="T747" s="199"/>
      <c r="U747" s="199"/>
      <c r="V747" s="199"/>
      <c r="W747" s="151">
        <f t="shared" si="244"/>
        <v>0</v>
      </c>
      <c r="X747" s="199"/>
      <c r="Y747" s="199"/>
      <c r="Z747" s="152" t="str">
        <f t="shared" si="254"/>
        <v/>
      </c>
      <c r="AA747" s="150">
        <f t="shared" si="259"/>
        <v>0</v>
      </c>
      <c r="AB747" s="151">
        <f t="shared" si="260"/>
        <v>0</v>
      </c>
      <c r="AC747" s="199"/>
      <c r="AD747" s="199"/>
      <c r="AE747" s="151">
        <f t="shared" si="261"/>
        <v>0</v>
      </c>
      <c r="AF747" s="202"/>
      <c r="AG747" s="333"/>
      <c r="AH747" s="202"/>
      <c r="AI747" s="333"/>
      <c r="AJ747" s="202"/>
      <c r="AK747" s="333"/>
      <c r="AL747" s="151">
        <f t="shared" si="262"/>
        <v>0</v>
      </c>
      <c r="AM747" s="199"/>
      <c r="AN747" s="199"/>
      <c r="AO747" s="167">
        <f t="shared" si="245"/>
        <v>0</v>
      </c>
      <c r="AP747" s="167">
        <f t="shared" si="246"/>
        <v>0</v>
      </c>
      <c r="AQ747" s="152" t="str">
        <f t="shared" si="242"/>
        <v/>
      </c>
      <c r="AR747" s="207">
        <f t="shared" si="243"/>
        <v>0</v>
      </c>
      <c r="AS747" s="167">
        <f t="shared" si="255"/>
        <v>0</v>
      </c>
      <c r="AT747" s="167">
        <f>IFERROR((AR747/SUM('4_Структура пл.соб.'!$F$4:$F$6))*100,0)</f>
        <v>0</v>
      </c>
      <c r="AU747" s="207">
        <f>IFERROR(AF747+(SUM($AC747:$AD747)/100*($AE$14/$AB$14*100))/'4_Структура пл.соб.'!$B$7*'4_Структура пл.соб.'!$B$4,0)</f>
        <v>0</v>
      </c>
      <c r="AV747" s="167">
        <f>IFERROR(AU747/'5_Розрахунок тарифів'!$H$7,0)</f>
        <v>0</v>
      </c>
      <c r="AW747" s="167">
        <f>IFERROR((AU747/SUM('4_Структура пл.соб.'!$F$4:$F$6))*100,0)</f>
        <v>0</v>
      </c>
      <c r="AX747" s="207">
        <f>IFERROR(AH747+(SUM($AC747:$AD747)/100*($AE$14/$AB$14*100))/'4_Структура пл.соб.'!$B$7*'4_Структура пл.соб.'!$B$5,0)</f>
        <v>0</v>
      </c>
      <c r="AY747" s="167">
        <f>IFERROR(AX747/'5_Розрахунок тарифів'!$L$7,0)</f>
        <v>0</v>
      </c>
      <c r="AZ747" s="167">
        <f>IFERROR((AX747/SUM('4_Структура пл.соб.'!$F$4:$F$6))*100,0)</f>
        <v>0</v>
      </c>
      <c r="BA747" s="207">
        <f>IFERROR(AJ747+(SUM($AC747:$AD747)/100*($AE$14/$AB$14*100))/'4_Структура пл.соб.'!$B$7*'4_Структура пл.соб.'!$B$6,0)</f>
        <v>0</v>
      </c>
      <c r="BB747" s="167">
        <f>IFERROR(BA747/'5_Розрахунок тарифів'!$P$7,0)</f>
        <v>0</v>
      </c>
      <c r="BC747" s="167">
        <f>IFERROR((BA747/SUM('4_Структура пл.соб.'!$F$4:$F$6))*100,0)</f>
        <v>0</v>
      </c>
      <c r="BD747" s="167">
        <f t="shared" si="256"/>
        <v>0</v>
      </c>
      <c r="BE747" s="167">
        <f t="shared" si="257"/>
        <v>0</v>
      </c>
      <c r="BF747" s="203"/>
      <c r="BG747" s="203"/>
    </row>
    <row r="748" spans="1:59" s="118" customFormat="1" x14ac:dyDescent="0.25">
      <c r="A748" s="128" t="str">
        <f>IF(ISBLANK(B748),"",COUNTA($B$11:B748))</f>
        <v/>
      </c>
      <c r="B748" s="200"/>
      <c r="C748" s="150">
        <f t="shared" si="247"/>
        <v>0</v>
      </c>
      <c r="D748" s="151">
        <f t="shared" si="248"/>
        <v>0</v>
      </c>
      <c r="E748" s="199"/>
      <c r="F748" s="199"/>
      <c r="G748" s="151">
        <f t="shared" si="249"/>
        <v>0</v>
      </c>
      <c r="H748" s="199"/>
      <c r="I748" s="199"/>
      <c r="J748" s="199"/>
      <c r="K748" s="151">
        <f t="shared" si="258"/>
        <v>0</v>
      </c>
      <c r="L748" s="199"/>
      <c r="M748" s="199"/>
      <c r="N748" s="152" t="str">
        <f t="shared" si="250"/>
        <v/>
      </c>
      <c r="O748" s="150">
        <f t="shared" si="251"/>
        <v>0</v>
      </c>
      <c r="P748" s="151">
        <f t="shared" si="252"/>
        <v>0</v>
      </c>
      <c r="Q748" s="199"/>
      <c r="R748" s="199"/>
      <c r="S748" s="151">
        <f t="shared" si="253"/>
        <v>0</v>
      </c>
      <c r="T748" s="199"/>
      <c r="U748" s="199"/>
      <c r="V748" s="199"/>
      <c r="W748" s="151">
        <f t="shared" si="244"/>
        <v>0</v>
      </c>
      <c r="X748" s="199"/>
      <c r="Y748" s="199"/>
      <c r="Z748" s="152" t="str">
        <f t="shared" si="254"/>
        <v/>
      </c>
      <c r="AA748" s="150">
        <f t="shared" si="259"/>
        <v>0</v>
      </c>
      <c r="AB748" s="151">
        <f t="shared" si="260"/>
        <v>0</v>
      </c>
      <c r="AC748" s="199"/>
      <c r="AD748" s="199"/>
      <c r="AE748" s="151">
        <f t="shared" si="261"/>
        <v>0</v>
      </c>
      <c r="AF748" s="202"/>
      <c r="AG748" s="333"/>
      <c r="AH748" s="202"/>
      <c r="AI748" s="333"/>
      <c r="AJ748" s="202"/>
      <c r="AK748" s="333"/>
      <c r="AL748" s="151">
        <f t="shared" si="262"/>
        <v>0</v>
      </c>
      <c r="AM748" s="199"/>
      <c r="AN748" s="199"/>
      <c r="AO748" s="167">
        <f t="shared" si="245"/>
        <v>0</v>
      </c>
      <c r="AP748" s="167">
        <f t="shared" si="246"/>
        <v>0</v>
      </c>
      <c r="AQ748" s="152" t="str">
        <f t="shared" si="242"/>
        <v/>
      </c>
      <c r="AR748" s="207">
        <f t="shared" si="243"/>
        <v>0</v>
      </c>
      <c r="AS748" s="167">
        <f t="shared" si="255"/>
        <v>0</v>
      </c>
      <c r="AT748" s="167">
        <f>IFERROR((AR748/SUM('4_Структура пл.соб.'!$F$4:$F$6))*100,0)</f>
        <v>0</v>
      </c>
      <c r="AU748" s="207">
        <f>IFERROR(AF748+(SUM($AC748:$AD748)/100*($AE$14/$AB$14*100))/'4_Структура пл.соб.'!$B$7*'4_Структура пл.соб.'!$B$4,0)</f>
        <v>0</v>
      </c>
      <c r="AV748" s="167">
        <f>IFERROR(AU748/'5_Розрахунок тарифів'!$H$7,0)</f>
        <v>0</v>
      </c>
      <c r="AW748" s="167">
        <f>IFERROR((AU748/SUM('4_Структура пл.соб.'!$F$4:$F$6))*100,0)</f>
        <v>0</v>
      </c>
      <c r="AX748" s="207">
        <f>IFERROR(AH748+(SUM($AC748:$AD748)/100*($AE$14/$AB$14*100))/'4_Структура пл.соб.'!$B$7*'4_Структура пл.соб.'!$B$5,0)</f>
        <v>0</v>
      </c>
      <c r="AY748" s="167">
        <f>IFERROR(AX748/'5_Розрахунок тарифів'!$L$7,0)</f>
        <v>0</v>
      </c>
      <c r="AZ748" s="167">
        <f>IFERROR((AX748/SUM('4_Структура пл.соб.'!$F$4:$F$6))*100,0)</f>
        <v>0</v>
      </c>
      <c r="BA748" s="207">
        <f>IFERROR(AJ748+(SUM($AC748:$AD748)/100*($AE$14/$AB$14*100))/'4_Структура пл.соб.'!$B$7*'4_Структура пл.соб.'!$B$6,0)</f>
        <v>0</v>
      </c>
      <c r="BB748" s="167">
        <f>IFERROR(BA748/'5_Розрахунок тарифів'!$P$7,0)</f>
        <v>0</v>
      </c>
      <c r="BC748" s="167">
        <f>IFERROR((BA748/SUM('4_Структура пл.соб.'!$F$4:$F$6))*100,0)</f>
        <v>0</v>
      </c>
      <c r="BD748" s="167">
        <f t="shared" si="256"/>
        <v>0</v>
      </c>
      <c r="BE748" s="167">
        <f t="shared" si="257"/>
        <v>0</v>
      </c>
      <c r="BF748" s="203"/>
      <c r="BG748" s="203"/>
    </row>
    <row r="749" spans="1:59" s="118" customFormat="1" x14ac:dyDescent="0.25">
      <c r="A749" s="128" t="str">
        <f>IF(ISBLANK(B749),"",COUNTA($B$11:B749))</f>
        <v/>
      </c>
      <c r="B749" s="200"/>
      <c r="C749" s="150">
        <f t="shared" si="247"/>
        <v>0</v>
      </c>
      <c r="D749" s="151">
        <f t="shared" si="248"/>
        <v>0</v>
      </c>
      <c r="E749" s="199"/>
      <c r="F749" s="199"/>
      <c r="G749" s="151">
        <f t="shared" si="249"/>
        <v>0</v>
      </c>
      <c r="H749" s="199"/>
      <c r="I749" s="199"/>
      <c r="J749" s="199"/>
      <c r="K749" s="151">
        <f t="shared" si="258"/>
        <v>0</v>
      </c>
      <c r="L749" s="199"/>
      <c r="M749" s="199"/>
      <c r="N749" s="152" t="str">
        <f t="shared" si="250"/>
        <v/>
      </c>
      <c r="O749" s="150">
        <f t="shared" si="251"/>
        <v>0</v>
      </c>
      <c r="P749" s="151">
        <f t="shared" si="252"/>
        <v>0</v>
      </c>
      <c r="Q749" s="199"/>
      <c r="R749" s="199"/>
      <c r="S749" s="151">
        <f t="shared" si="253"/>
        <v>0</v>
      </c>
      <c r="T749" s="199"/>
      <c r="U749" s="199"/>
      <c r="V749" s="199"/>
      <c r="W749" s="151">
        <f t="shared" si="244"/>
        <v>0</v>
      </c>
      <c r="X749" s="199"/>
      <c r="Y749" s="199"/>
      <c r="Z749" s="152" t="str">
        <f t="shared" si="254"/>
        <v/>
      </c>
      <c r="AA749" s="150">
        <f t="shared" si="259"/>
        <v>0</v>
      </c>
      <c r="AB749" s="151">
        <f t="shared" si="260"/>
        <v>0</v>
      </c>
      <c r="AC749" s="199"/>
      <c r="AD749" s="199"/>
      <c r="AE749" s="151">
        <f t="shared" si="261"/>
        <v>0</v>
      </c>
      <c r="AF749" s="202"/>
      <c r="AG749" s="333"/>
      <c r="AH749" s="202"/>
      <c r="AI749" s="333"/>
      <c r="AJ749" s="202"/>
      <c r="AK749" s="333"/>
      <c r="AL749" s="151">
        <f t="shared" si="262"/>
        <v>0</v>
      </c>
      <c r="AM749" s="199"/>
      <c r="AN749" s="199"/>
      <c r="AO749" s="167">
        <f t="shared" si="245"/>
        <v>0</v>
      </c>
      <c r="AP749" s="167">
        <f t="shared" si="246"/>
        <v>0</v>
      </c>
      <c r="AQ749" s="152" t="str">
        <f t="shared" si="242"/>
        <v/>
      </c>
      <c r="AR749" s="207">
        <f t="shared" si="243"/>
        <v>0</v>
      </c>
      <c r="AS749" s="167">
        <f t="shared" si="255"/>
        <v>0</v>
      </c>
      <c r="AT749" s="167">
        <f>IFERROR((AR749/SUM('4_Структура пл.соб.'!$F$4:$F$6))*100,0)</f>
        <v>0</v>
      </c>
      <c r="AU749" s="207">
        <f>IFERROR(AF749+(SUM($AC749:$AD749)/100*($AE$14/$AB$14*100))/'4_Структура пл.соб.'!$B$7*'4_Структура пл.соб.'!$B$4,0)</f>
        <v>0</v>
      </c>
      <c r="AV749" s="167">
        <f>IFERROR(AU749/'5_Розрахунок тарифів'!$H$7,0)</f>
        <v>0</v>
      </c>
      <c r="AW749" s="167">
        <f>IFERROR((AU749/SUM('4_Структура пл.соб.'!$F$4:$F$6))*100,0)</f>
        <v>0</v>
      </c>
      <c r="AX749" s="207">
        <f>IFERROR(AH749+(SUM($AC749:$AD749)/100*($AE$14/$AB$14*100))/'4_Структура пл.соб.'!$B$7*'4_Структура пл.соб.'!$B$5,0)</f>
        <v>0</v>
      </c>
      <c r="AY749" s="167">
        <f>IFERROR(AX749/'5_Розрахунок тарифів'!$L$7,0)</f>
        <v>0</v>
      </c>
      <c r="AZ749" s="167">
        <f>IFERROR((AX749/SUM('4_Структура пл.соб.'!$F$4:$F$6))*100,0)</f>
        <v>0</v>
      </c>
      <c r="BA749" s="207">
        <f>IFERROR(AJ749+(SUM($AC749:$AD749)/100*($AE$14/$AB$14*100))/'4_Структура пл.соб.'!$B$7*'4_Структура пл.соб.'!$B$6,0)</f>
        <v>0</v>
      </c>
      <c r="BB749" s="167">
        <f>IFERROR(BA749/'5_Розрахунок тарифів'!$P$7,0)</f>
        <v>0</v>
      </c>
      <c r="BC749" s="167">
        <f>IFERROR((BA749/SUM('4_Структура пл.соб.'!$F$4:$F$6))*100,0)</f>
        <v>0</v>
      </c>
      <c r="BD749" s="167">
        <f t="shared" si="256"/>
        <v>0</v>
      </c>
      <c r="BE749" s="167">
        <f t="shared" si="257"/>
        <v>0</v>
      </c>
      <c r="BF749" s="203"/>
      <c r="BG749" s="203"/>
    </row>
    <row r="750" spans="1:59" s="118" customFormat="1" x14ac:dyDescent="0.25">
      <c r="A750" s="128" t="str">
        <f>IF(ISBLANK(B750),"",COUNTA($B$11:B750))</f>
        <v/>
      </c>
      <c r="B750" s="200"/>
      <c r="C750" s="150">
        <f t="shared" si="247"/>
        <v>0</v>
      </c>
      <c r="D750" s="151">
        <f t="shared" si="248"/>
        <v>0</v>
      </c>
      <c r="E750" s="199"/>
      <c r="F750" s="199"/>
      <c r="G750" s="151">
        <f t="shared" si="249"/>
        <v>0</v>
      </c>
      <c r="H750" s="199"/>
      <c r="I750" s="199"/>
      <c r="J750" s="199"/>
      <c r="K750" s="151">
        <f t="shared" si="258"/>
        <v>0</v>
      </c>
      <c r="L750" s="199"/>
      <c r="M750" s="199"/>
      <c r="N750" s="152" t="str">
        <f t="shared" si="250"/>
        <v/>
      </c>
      <c r="O750" s="150">
        <f t="shared" si="251"/>
        <v>0</v>
      </c>
      <c r="P750" s="151">
        <f t="shared" si="252"/>
        <v>0</v>
      </c>
      <c r="Q750" s="199"/>
      <c r="R750" s="199"/>
      <c r="S750" s="151">
        <f t="shared" si="253"/>
        <v>0</v>
      </c>
      <c r="T750" s="199"/>
      <c r="U750" s="199"/>
      <c r="V750" s="199"/>
      <c r="W750" s="151">
        <f t="shared" si="244"/>
        <v>0</v>
      </c>
      <c r="X750" s="199"/>
      <c r="Y750" s="199"/>
      <c r="Z750" s="152" t="str">
        <f t="shared" si="254"/>
        <v/>
      </c>
      <c r="AA750" s="150">
        <f t="shared" si="259"/>
        <v>0</v>
      </c>
      <c r="AB750" s="151">
        <f t="shared" si="260"/>
        <v>0</v>
      </c>
      <c r="AC750" s="199"/>
      <c r="AD750" s="199"/>
      <c r="AE750" s="151">
        <f t="shared" si="261"/>
        <v>0</v>
      </c>
      <c r="AF750" s="202"/>
      <c r="AG750" s="333"/>
      <c r="AH750" s="202"/>
      <c r="AI750" s="333"/>
      <c r="AJ750" s="202"/>
      <c r="AK750" s="333"/>
      <c r="AL750" s="151">
        <f t="shared" si="262"/>
        <v>0</v>
      </c>
      <c r="AM750" s="199"/>
      <c r="AN750" s="199"/>
      <c r="AO750" s="167">
        <f t="shared" si="245"/>
        <v>0</v>
      </c>
      <c r="AP750" s="167">
        <f t="shared" si="246"/>
        <v>0</v>
      </c>
      <c r="AQ750" s="152" t="str">
        <f t="shared" si="242"/>
        <v/>
      </c>
      <c r="AR750" s="207">
        <f t="shared" si="243"/>
        <v>0</v>
      </c>
      <c r="AS750" s="167">
        <f t="shared" si="255"/>
        <v>0</v>
      </c>
      <c r="AT750" s="167">
        <f>IFERROR((AR750/SUM('4_Структура пл.соб.'!$F$4:$F$6))*100,0)</f>
        <v>0</v>
      </c>
      <c r="AU750" s="207">
        <f>IFERROR(AF750+(SUM($AC750:$AD750)/100*($AE$14/$AB$14*100))/'4_Структура пл.соб.'!$B$7*'4_Структура пл.соб.'!$B$4,0)</f>
        <v>0</v>
      </c>
      <c r="AV750" s="167">
        <f>IFERROR(AU750/'5_Розрахунок тарифів'!$H$7,0)</f>
        <v>0</v>
      </c>
      <c r="AW750" s="167">
        <f>IFERROR((AU750/SUM('4_Структура пл.соб.'!$F$4:$F$6))*100,0)</f>
        <v>0</v>
      </c>
      <c r="AX750" s="207">
        <f>IFERROR(AH750+(SUM($AC750:$AD750)/100*($AE$14/$AB$14*100))/'4_Структура пл.соб.'!$B$7*'4_Структура пл.соб.'!$B$5,0)</f>
        <v>0</v>
      </c>
      <c r="AY750" s="167">
        <f>IFERROR(AX750/'5_Розрахунок тарифів'!$L$7,0)</f>
        <v>0</v>
      </c>
      <c r="AZ750" s="167">
        <f>IFERROR((AX750/SUM('4_Структура пл.соб.'!$F$4:$F$6))*100,0)</f>
        <v>0</v>
      </c>
      <c r="BA750" s="207">
        <f>IFERROR(AJ750+(SUM($AC750:$AD750)/100*($AE$14/$AB$14*100))/'4_Структура пл.соб.'!$B$7*'4_Структура пл.соб.'!$B$6,0)</f>
        <v>0</v>
      </c>
      <c r="BB750" s="167">
        <f>IFERROR(BA750/'5_Розрахунок тарифів'!$P$7,0)</f>
        <v>0</v>
      </c>
      <c r="BC750" s="167">
        <f>IFERROR((BA750/SUM('4_Структура пл.соб.'!$F$4:$F$6))*100,0)</f>
        <v>0</v>
      </c>
      <c r="BD750" s="167">
        <f t="shared" si="256"/>
        <v>0</v>
      </c>
      <c r="BE750" s="167">
        <f t="shared" si="257"/>
        <v>0</v>
      </c>
      <c r="BF750" s="203"/>
      <c r="BG750" s="203"/>
    </row>
    <row r="751" spans="1:59" s="118" customFormat="1" x14ac:dyDescent="0.25">
      <c r="A751" s="128" t="str">
        <f>IF(ISBLANK(B751),"",COUNTA($B$11:B751))</f>
        <v/>
      </c>
      <c r="B751" s="200"/>
      <c r="C751" s="150">
        <f t="shared" si="247"/>
        <v>0</v>
      </c>
      <c r="D751" s="151">
        <f t="shared" si="248"/>
        <v>0</v>
      </c>
      <c r="E751" s="199"/>
      <c r="F751" s="199"/>
      <c r="G751" s="151">
        <f t="shared" si="249"/>
        <v>0</v>
      </c>
      <c r="H751" s="199"/>
      <c r="I751" s="199"/>
      <c r="J751" s="199"/>
      <c r="K751" s="151">
        <f t="shared" si="258"/>
        <v>0</v>
      </c>
      <c r="L751" s="199"/>
      <c r="M751" s="199"/>
      <c r="N751" s="152" t="str">
        <f t="shared" si="250"/>
        <v/>
      </c>
      <c r="O751" s="150">
        <f t="shared" si="251"/>
        <v>0</v>
      </c>
      <c r="P751" s="151">
        <f t="shared" si="252"/>
        <v>0</v>
      </c>
      <c r="Q751" s="199"/>
      <c r="R751" s="199"/>
      <c r="S751" s="151">
        <f t="shared" si="253"/>
        <v>0</v>
      </c>
      <c r="T751" s="199"/>
      <c r="U751" s="199"/>
      <c r="V751" s="199"/>
      <c r="W751" s="151">
        <f t="shared" si="244"/>
        <v>0</v>
      </c>
      <c r="X751" s="199"/>
      <c r="Y751" s="199"/>
      <c r="Z751" s="152" t="str">
        <f t="shared" si="254"/>
        <v/>
      </c>
      <c r="AA751" s="150">
        <f t="shared" si="259"/>
        <v>0</v>
      </c>
      <c r="AB751" s="151">
        <f t="shared" si="260"/>
        <v>0</v>
      </c>
      <c r="AC751" s="199"/>
      <c r="AD751" s="199"/>
      <c r="AE751" s="151">
        <f t="shared" si="261"/>
        <v>0</v>
      </c>
      <c r="AF751" s="202"/>
      <c r="AG751" s="333"/>
      <c r="AH751" s="202"/>
      <c r="AI751" s="333"/>
      <c r="AJ751" s="202"/>
      <c r="AK751" s="333"/>
      <c r="AL751" s="151">
        <f t="shared" si="262"/>
        <v>0</v>
      </c>
      <c r="AM751" s="199"/>
      <c r="AN751" s="199"/>
      <c r="AO751" s="167">
        <f t="shared" si="245"/>
        <v>0</v>
      </c>
      <c r="AP751" s="167">
        <f t="shared" si="246"/>
        <v>0</v>
      </c>
      <c r="AQ751" s="152" t="str">
        <f t="shared" si="242"/>
        <v/>
      </c>
      <c r="AR751" s="207">
        <f t="shared" si="243"/>
        <v>0</v>
      </c>
      <c r="AS751" s="167">
        <f t="shared" si="255"/>
        <v>0</v>
      </c>
      <c r="AT751" s="167">
        <f>IFERROR((AR751/SUM('4_Структура пл.соб.'!$F$4:$F$6))*100,0)</f>
        <v>0</v>
      </c>
      <c r="AU751" s="207">
        <f>IFERROR(AF751+(SUM($AC751:$AD751)/100*($AE$14/$AB$14*100))/'4_Структура пл.соб.'!$B$7*'4_Структура пл.соб.'!$B$4,0)</f>
        <v>0</v>
      </c>
      <c r="AV751" s="167">
        <f>IFERROR(AU751/'5_Розрахунок тарифів'!$H$7,0)</f>
        <v>0</v>
      </c>
      <c r="AW751" s="167">
        <f>IFERROR((AU751/SUM('4_Структура пл.соб.'!$F$4:$F$6))*100,0)</f>
        <v>0</v>
      </c>
      <c r="AX751" s="207">
        <f>IFERROR(AH751+(SUM($AC751:$AD751)/100*($AE$14/$AB$14*100))/'4_Структура пл.соб.'!$B$7*'4_Структура пл.соб.'!$B$5,0)</f>
        <v>0</v>
      </c>
      <c r="AY751" s="167">
        <f>IFERROR(AX751/'5_Розрахунок тарифів'!$L$7,0)</f>
        <v>0</v>
      </c>
      <c r="AZ751" s="167">
        <f>IFERROR((AX751/SUM('4_Структура пл.соб.'!$F$4:$F$6))*100,0)</f>
        <v>0</v>
      </c>
      <c r="BA751" s="207">
        <f>IFERROR(AJ751+(SUM($AC751:$AD751)/100*($AE$14/$AB$14*100))/'4_Структура пл.соб.'!$B$7*'4_Структура пл.соб.'!$B$6,0)</f>
        <v>0</v>
      </c>
      <c r="BB751" s="167">
        <f>IFERROR(BA751/'5_Розрахунок тарифів'!$P$7,0)</f>
        <v>0</v>
      </c>
      <c r="BC751" s="167">
        <f>IFERROR((BA751/SUM('4_Структура пл.соб.'!$F$4:$F$6))*100,0)</f>
        <v>0</v>
      </c>
      <c r="BD751" s="167">
        <f t="shared" si="256"/>
        <v>0</v>
      </c>
      <c r="BE751" s="167">
        <f t="shared" si="257"/>
        <v>0</v>
      </c>
      <c r="BF751" s="203"/>
      <c r="BG751" s="203"/>
    </row>
    <row r="752" spans="1:59" s="118" customFormat="1" x14ac:dyDescent="0.25">
      <c r="A752" s="128" t="str">
        <f>IF(ISBLANK(B752),"",COUNTA($B$11:B752))</f>
        <v/>
      </c>
      <c r="B752" s="200"/>
      <c r="C752" s="150">
        <f t="shared" si="247"/>
        <v>0</v>
      </c>
      <c r="D752" s="151">
        <f t="shared" si="248"/>
        <v>0</v>
      </c>
      <c r="E752" s="199"/>
      <c r="F752" s="199"/>
      <c r="G752" s="151">
        <f t="shared" si="249"/>
        <v>0</v>
      </c>
      <c r="H752" s="199"/>
      <c r="I752" s="199"/>
      <c r="J752" s="199"/>
      <c r="K752" s="151">
        <f t="shared" si="258"/>
        <v>0</v>
      </c>
      <c r="L752" s="199"/>
      <c r="M752" s="199"/>
      <c r="N752" s="152" t="str">
        <f t="shared" si="250"/>
        <v/>
      </c>
      <c r="O752" s="150">
        <f t="shared" si="251"/>
        <v>0</v>
      </c>
      <c r="P752" s="151">
        <f t="shared" si="252"/>
        <v>0</v>
      </c>
      <c r="Q752" s="199"/>
      <c r="R752" s="199"/>
      <c r="S752" s="151">
        <f t="shared" si="253"/>
        <v>0</v>
      </c>
      <c r="T752" s="199"/>
      <c r="U752" s="199"/>
      <c r="V752" s="199"/>
      <c r="W752" s="151">
        <f t="shared" si="244"/>
        <v>0</v>
      </c>
      <c r="X752" s="199"/>
      <c r="Y752" s="199"/>
      <c r="Z752" s="152" t="str">
        <f t="shared" si="254"/>
        <v/>
      </c>
      <c r="AA752" s="150">
        <f t="shared" si="259"/>
        <v>0</v>
      </c>
      <c r="AB752" s="151">
        <f t="shared" si="260"/>
        <v>0</v>
      </c>
      <c r="AC752" s="199"/>
      <c r="AD752" s="199"/>
      <c r="AE752" s="151">
        <f t="shared" si="261"/>
        <v>0</v>
      </c>
      <c r="AF752" s="202"/>
      <c r="AG752" s="333"/>
      <c r="AH752" s="202"/>
      <c r="AI752" s="333"/>
      <c r="AJ752" s="202"/>
      <c r="AK752" s="333"/>
      <c r="AL752" s="151">
        <f t="shared" si="262"/>
        <v>0</v>
      </c>
      <c r="AM752" s="199"/>
      <c r="AN752" s="199"/>
      <c r="AO752" s="167">
        <f t="shared" si="245"/>
        <v>0</v>
      </c>
      <c r="AP752" s="167">
        <f t="shared" si="246"/>
        <v>0</v>
      </c>
      <c r="AQ752" s="152" t="str">
        <f t="shared" si="242"/>
        <v/>
      </c>
      <c r="AR752" s="207">
        <f t="shared" si="243"/>
        <v>0</v>
      </c>
      <c r="AS752" s="167">
        <f t="shared" si="255"/>
        <v>0</v>
      </c>
      <c r="AT752" s="167">
        <f>IFERROR((AR752/SUM('4_Структура пл.соб.'!$F$4:$F$6))*100,0)</f>
        <v>0</v>
      </c>
      <c r="AU752" s="207">
        <f>IFERROR(AF752+(SUM($AC752:$AD752)/100*($AE$14/$AB$14*100))/'4_Структура пл.соб.'!$B$7*'4_Структура пл.соб.'!$B$4,0)</f>
        <v>0</v>
      </c>
      <c r="AV752" s="167">
        <f>IFERROR(AU752/'5_Розрахунок тарифів'!$H$7,0)</f>
        <v>0</v>
      </c>
      <c r="AW752" s="167">
        <f>IFERROR((AU752/SUM('4_Структура пл.соб.'!$F$4:$F$6))*100,0)</f>
        <v>0</v>
      </c>
      <c r="AX752" s="207">
        <f>IFERROR(AH752+(SUM($AC752:$AD752)/100*($AE$14/$AB$14*100))/'4_Структура пл.соб.'!$B$7*'4_Структура пл.соб.'!$B$5,0)</f>
        <v>0</v>
      </c>
      <c r="AY752" s="167">
        <f>IFERROR(AX752/'5_Розрахунок тарифів'!$L$7,0)</f>
        <v>0</v>
      </c>
      <c r="AZ752" s="167">
        <f>IFERROR((AX752/SUM('4_Структура пл.соб.'!$F$4:$F$6))*100,0)</f>
        <v>0</v>
      </c>
      <c r="BA752" s="207">
        <f>IFERROR(AJ752+(SUM($AC752:$AD752)/100*($AE$14/$AB$14*100))/'4_Структура пл.соб.'!$B$7*'4_Структура пл.соб.'!$B$6,0)</f>
        <v>0</v>
      </c>
      <c r="BB752" s="167">
        <f>IFERROR(BA752/'5_Розрахунок тарифів'!$P$7,0)</f>
        <v>0</v>
      </c>
      <c r="BC752" s="167">
        <f>IFERROR((BA752/SUM('4_Структура пл.соб.'!$F$4:$F$6))*100,0)</f>
        <v>0</v>
      </c>
      <c r="BD752" s="167">
        <f t="shared" si="256"/>
        <v>0</v>
      </c>
      <c r="BE752" s="167">
        <f t="shared" si="257"/>
        <v>0</v>
      </c>
      <c r="BF752" s="203"/>
      <c r="BG752" s="203"/>
    </row>
    <row r="753" spans="1:59" s="118" customFormat="1" x14ac:dyDescent="0.25">
      <c r="A753" s="128" t="str">
        <f>IF(ISBLANK(B753),"",COUNTA($B$11:B753))</f>
        <v/>
      </c>
      <c r="B753" s="200"/>
      <c r="C753" s="150">
        <f t="shared" si="247"/>
        <v>0</v>
      </c>
      <c r="D753" s="151">
        <f t="shared" si="248"/>
        <v>0</v>
      </c>
      <c r="E753" s="199"/>
      <c r="F753" s="199"/>
      <c r="G753" s="151">
        <f t="shared" si="249"/>
        <v>0</v>
      </c>
      <c r="H753" s="199"/>
      <c r="I753" s="199"/>
      <c r="J753" s="199"/>
      <c r="K753" s="151">
        <f t="shared" si="258"/>
        <v>0</v>
      </c>
      <c r="L753" s="199"/>
      <c r="M753" s="199"/>
      <c r="N753" s="152" t="str">
        <f t="shared" si="250"/>
        <v/>
      </c>
      <c r="O753" s="150">
        <f t="shared" si="251"/>
        <v>0</v>
      </c>
      <c r="P753" s="151">
        <f t="shared" si="252"/>
        <v>0</v>
      </c>
      <c r="Q753" s="199"/>
      <c r="R753" s="199"/>
      <c r="S753" s="151">
        <f t="shared" si="253"/>
        <v>0</v>
      </c>
      <c r="T753" s="199"/>
      <c r="U753" s="199"/>
      <c r="V753" s="199"/>
      <c r="W753" s="151">
        <f t="shared" si="244"/>
        <v>0</v>
      </c>
      <c r="X753" s="199"/>
      <c r="Y753" s="199"/>
      <c r="Z753" s="152" t="str">
        <f t="shared" si="254"/>
        <v/>
      </c>
      <c r="AA753" s="150">
        <f t="shared" si="259"/>
        <v>0</v>
      </c>
      <c r="AB753" s="151">
        <f t="shared" si="260"/>
        <v>0</v>
      </c>
      <c r="AC753" s="199"/>
      <c r="AD753" s="199"/>
      <c r="AE753" s="151">
        <f t="shared" si="261"/>
        <v>0</v>
      </c>
      <c r="AF753" s="202"/>
      <c r="AG753" s="333"/>
      <c r="AH753" s="202"/>
      <c r="AI753" s="333"/>
      <c r="AJ753" s="202"/>
      <c r="AK753" s="333"/>
      <c r="AL753" s="151">
        <f t="shared" si="262"/>
        <v>0</v>
      </c>
      <c r="AM753" s="199"/>
      <c r="AN753" s="199"/>
      <c r="AO753" s="167">
        <f t="shared" si="245"/>
        <v>0</v>
      </c>
      <c r="AP753" s="167">
        <f t="shared" si="246"/>
        <v>0</v>
      </c>
      <c r="AQ753" s="152" t="str">
        <f t="shared" si="242"/>
        <v/>
      </c>
      <c r="AR753" s="207">
        <f t="shared" si="243"/>
        <v>0</v>
      </c>
      <c r="AS753" s="167">
        <f t="shared" si="255"/>
        <v>0</v>
      </c>
      <c r="AT753" s="167">
        <f>IFERROR((AR753/SUM('4_Структура пл.соб.'!$F$4:$F$6))*100,0)</f>
        <v>0</v>
      </c>
      <c r="AU753" s="207">
        <f>IFERROR(AF753+(SUM($AC753:$AD753)/100*($AE$14/$AB$14*100))/'4_Структура пл.соб.'!$B$7*'4_Структура пл.соб.'!$B$4,0)</f>
        <v>0</v>
      </c>
      <c r="AV753" s="167">
        <f>IFERROR(AU753/'5_Розрахунок тарифів'!$H$7,0)</f>
        <v>0</v>
      </c>
      <c r="AW753" s="167">
        <f>IFERROR((AU753/SUM('4_Структура пл.соб.'!$F$4:$F$6))*100,0)</f>
        <v>0</v>
      </c>
      <c r="AX753" s="207">
        <f>IFERROR(AH753+(SUM($AC753:$AD753)/100*($AE$14/$AB$14*100))/'4_Структура пл.соб.'!$B$7*'4_Структура пл.соб.'!$B$5,0)</f>
        <v>0</v>
      </c>
      <c r="AY753" s="167">
        <f>IFERROR(AX753/'5_Розрахунок тарифів'!$L$7,0)</f>
        <v>0</v>
      </c>
      <c r="AZ753" s="167">
        <f>IFERROR((AX753/SUM('4_Структура пл.соб.'!$F$4:$F$6))*100,0)</f>
        <v>0</v>
      </c>
      <c r="BA753" s="207">
        <f>IFERROR(AJ753+(SUM($AC753:$AD753)/100*($AE$14/$AB$14*100))/'4_Структура пл.соб.'!$B$7*'4_Структура пл.соб.'!$B$6,0)</f>
        <v>0</v>
      </c>
      <c r="BB753" s="167">
        <f>IFERROR(BA753/'5_Розрахунок тарифів'!$P$7,0)</f>
        <v>0</v>
      </c>
      <c r="BC753" s="167">
        <f>IFERROR((BA753/SUM('4_Структура пл.соб.'!$F$4:$F$6))*100,0)</f>
        <v>0</v>
      </c>
      <c r="BD753" s="167">
        <f t="shared" si="256"/>
        <v>0</v>
      </c>
      <c r="BE753" s="167">
        <f t="shared" si="257"/>
        <v>0</v>
      </c>
      <c r="BF753" s="203"/>
      <c r="BG753" s="203"/>
    </row>
    <row r="754" spans="1:59" s="118" customFormat="1" x14ac:dyDescent="0.25">
      <c r="A754" s="128" t="str">
        <f>IF(ISBLANK(B754),"",COUNTA($B$11:B754))</f>
        <v/>
      </c>
      <c r="B754" s="200"/>
      <c r="C754" s="150">
        <f t="shared" si="247"/>
        <v>0</v>
      </c>
      <c r="D754" s="151">
        <f t="shared" si="248"/>
        <v>0</v>
      </c>
      <c r="E754" s="199"/>
      <c r="F754" s="199"/>
      <c r="G754" s="151">
        <f t="shared" si="249"/>
        <v>0</v>
      </c>
      <c r="H754" s="199"/>
      <c r="I754" s="199"/>
      <c r="J754" s="199"/>
      <c r="K754" s="151">
        <f t="shared" si="258"/>
        <v>0</v>
      </c>
      <c r="L754" s="199"/>
      <c r="M754" s="199"/>
      <c r="N754" s="152" t="str">
        <f t="shared" si="250"/>
        <v/>
      </c>
      <c r="O754" s="150">
        <f t="shared" si="251"/>
        <v>0</v>
      </c>
      <c r="P754" s="151">
        <f t="shared" si="252"/>
        <v>0</v>
      </c>
      <c r="Q754" s="199"/>
      <c r="R754" s="199"/>
      <c r="S754" s="151">
        <f t="shared" si="253"/>
        <v>0</v>
      </c>
      <c r="T754" s="199"/>
      <c r="U754" s="199"/>
      <c r="V754" s="199"/>
      <c r="W754" s="151">
        <f t="shared" si="244"/>
        <v>0</v>
      </c>
      <c r="X754" s="199"/>
      <c r="Y754" s="199"/>
      <c r="Z754" s="152" t="str">
        <f t="shared" si="254"/>
        <v/>
      </c>
      <c r="AA754" s="150">
        <f t="shared" si="259"/>
        <v>0</v>
      </c>
      <c r="AB754" s="151">
        <f t="shared" si="260"/>
        <v>0</v>
      </c>
      <c r="AC754" s="199"/>
      <c r="AD754" s="199"/>
      <c r="AE754" s="151">
        <f t="shared" si="261"/>
        <v>0</v>
      </c>
      <c r="AF754" s="202"/>
      <c r="AG754" s="333"/>
      <c r="AH754" s="202"/>
      <c r="AI754" s="333"/>
      <c r="AJ754" s="202"/>
      <c r="AK754" s="333"/>
      <c r="AL754" s="151">
        <f t="shared" si="262"/>
        <v>0</v>
      </c>
      <c r="AM754" s="199"/>
      <c r="AN754" s="199"/>
      <c r="AO754" s="167">
        <f t="shared" si="245"/>
        <v>0</v>
      </c>
      <c r="AP754" s="167">
        <f t="shared" si="246"/>
        <v>0</v>
      </c>
      <c r="AQ754" s="152" t="str">
        <f t="shared" si="242"/>
        <v/>
      </c>
      <c r="AR754" s="207">
        <f t="shared" si="243"/>
        <v>0</v>
      </c>
      <c r="AS754" s="167">
        <f t="shared" si="255"/>
        <v>0</v>
      </c>
      <c r="AT754" s="167">
        <f>IFERROR((AR754/SUM('4_Структура пл.соб.'!$F$4:$F$6))*100,0)</f>
        <v>0</v>
      </c>
      <c r="AU754" s="207">
        <f>IFERROR(AF754+(SUM($AC754:$AD754)/100*($AE$14/$AB$14*100))/'4_Структура пл.соб.'!$B$7*'4_Структура пл.соб.'!$B$4,0)</f>
        <v>0</v>
      </c>
      <c r="AV754" s="167">
        <f>IFERROR(AU754/'5_Розрахунок тарифів'!$H$7,0)</f>
        <v>0</v>
      </c>
      <c r="AW754" s="167">
        <f>IFERROR((AU754/SUM('4_Структура пл.соб.'!$F$4:$F$6))*100,0)</f>
        <v>0</v>
      </c>
      <c r="AX754" s="207">
        <f>IFERROR(AH754+(SUM($AC754:$AD754)/100*($AE$14/$AB$14*100))/'4_Структура пл.соб.'!$B$7*'4_Структура пл.соб.'!$B$5,0)</f>
        <v>0</v>
      </c>
      <c r="AY754" s="167">
        <f>IFERROR(AX754/'5_Розрахунок тарифів'!$L$7,0)</f>
        <v>0</v>
      </c>
      <c r="AZ754" s="167">
        <f>IFERROR((AX754/SUM('4_Структура пл.соб.'!$F$4:$F$6))*100,0)</f>
        <v>0</v>
      </c>
      <c r="BA754" s="207">
        <f>IFERROR(AJ754+(SUM($AC754:$AD754)/100*($AE$14/$AB$14*100))/'4_Структура пл.соб.'!$B$7*'4_Структура пл.соб.'!$B$6,0)</f>
        <v>0</v>
      </c>
      <c r="BB754" s="167">
        <f>IFERROR(BA754/'5_Розрахунок тарифів'!$P$7,0)</f>
        <v>0</v>
      </c>
      <c r="BC754" s="167">
        <f>IFERROR((BA754/SUM('4_Структура пл.соб.'!$F$4:$F$6))*100,0)</f>
        <v>0</v>
      </c>
      <c r="BD754" s="167">
        <f t="shared" si="256"/>
        <v>0</v>
      </c>
      <c r="BE754" s="167">
        <f t="shared" si="257"/>
        <v>0</v>
      </c>
      <c r="BF754" s="203"/>
      <c r="BG754" s="203"/>
    </row>
    <row r="755" spans="1:59" s="118" customFormat="1" x14ac:dyDescent="0.25">
      <c r="A755" s="128" t="str">
        <f>IF(ISBLANK(B755),"",COUNTA($B$11:B755))</f>
        <v/>
      </c>
      <c r="B755" s="200"/>
      <c r="C755" s="150">
        <f t="shared" si="247"/>
        <v>0</v>
      </c>
      <c r="D755" s="151">
        <f t="shared" si="248"/>
        <v>0</v>
      </c>
      <c r="E755" s="199"/>
      <c r="F755" s="199"/>
      <c r="G755" s="151">
        <f t="shared" si="249"/>
        <v>0</v>
      </c>
      <c r="H755" s="199"/>
      <c r="I755" s="199"/>
      <c r="J755" s="199"/>
      <c r="K755" s="151">
        <f t="shared" si="258"/>
        <v>0</v>
      </c>
      <c r="L755" s="199"/>
      <c r="M755" s="199"/>
      <c r="N755" s="152" t="str">
        <f t="shared" si="250"/>
        <v/>
      </c>
      <c r="O755" s="150">
        <f t="shared" si="251"/>
        <v>0</v>
      </c>
      <c r="P755" s="151">
        <f t="shared" si="252"/>
        <v>0</v>
      </c>
      <c r="Q755" s="199"/>
      <c r="R755" s="199"/>
      <c r="S755" s="151">
        <f t="shared" si="253"/>
        <v>0</v>
      </c>
      <c r="T755" s="199"/>
      <c r="U755" s="199"/>
      <c r="V755" s="199"/>
      <c r="W755" s="151">
        <f t="shared" si="244"/>
        <v>0</v>
      </c>
      <c r="X755" s="199"/>
      <c r="Y755" s="199"/>
      <c r="Z755" s="152" t="str">
        <f t="shared" si="254"/>
        <v/>
      </c>
      <c r="AA755" s="150">
        <f t="shared" si="259"/>
        <v>0</v>
      </c>
      <c r="AB755" s="151">
        <f t="shared" si="260"/>
        <v>0</v>
      </c>
      <c r="AC755" s="199"/>
      <c r="AD755" s="199"/>
      <c r="AE755" s="151">
        <f t="shared" si="261"/>
        <v>0</v>
      </c>
      <c r="AF755" s="202"/>
      <c r="AG755" s="333"/>
      <c r="AH755" s="202"/>
      <c r="AI755" s="333"/>
      <c r="AJ755" s="202"/>
      <c r="AK755" s="333"/>
      <c r="AL755" s="151">
        <f t="shared" si="262"/>
        <v>0</v>
      </c>
      <c r="AM755" s="199"/>
      <c r="AN755" s="199"/>
      <c r="AO755" s="167">
        <f t="shared" si="245"/>
        <v>0</v>
      </c>
      <c r="AP755" s="167">
        <f t="shared" si="246"/>
        <v>0</v>
      </c>
      <c r="AQ755" s="152" t="str">
        <f t="shared" si="242"/>
        <v/>
      </c>
      <c r="AR755" s="207">
        <f t="shared" si="243"/>
        <v>0</v>
      </c>
      <c r="AS755" s="167">
        <f t="shared" si="255"/>
        <v>0</v>
      </c>
      <c r="AT755" s="167">
        <f>IFERROR((AR755/SUM('4_Структура пл.соб.'!$F$4:$F$6))*100,0)</f>
        <v>0</v>
      </c>
      <c r="AU755" s="207">
        <f>IFERROR(AF755+(SUM($AC755:$AD755)/100*($AE$14/$AB$14*100))/'4_Структура пл.соб.'!$B$7*'4_Структура пл.соб.'!$B$4,0)</f>
        <v>0</v>
      </c>
      <c r="AV755" s="167">
        <f>IFERROR(AU755/'5_Розрахунок тарифів'!$H$7,0)</f>
        <v>0</v>
      </c>
      <c r="AW755" s="167">
        <f>IFERROR((AU755/SUM('4_Структура пл.соб.'!$F$4:$F$6))*100,0)</f>
        <v>0</v>
      </c>
      <c r="AX755" s="207">
        <f>IFERROR(AH755+(SUM($AC755:$AD755)/100*($AE$14/$AB$14*100))/'4_Структура пл.соб.'!$B$7*'4_Структура пл.соб.'!$B$5,0)</f>
        <v>0</v>
      </c>
      <c r="AY755" s="167">
        <f>IFERROR(AX755/'5_Розрахунок тарифів'!$L$7,0)</f>
        <v>0</v>
      </c>
      <c r="AZ755" s="167">
        <f>IFERROR((AX755/SUM('4_Структура пл.соб.'!$F$4:$F$6))*100,0)</f>
        <v>0</v>
      </c>
      <c r="BA755" s="207">
        <f>IFERROR(AJ755+(SUM($AC755:$AD755)/100*($AE$14/$AB$14*100))/'4_Структура пл.соб.'!$B$7*'4_Структура пл.соб.'!$B$6,0)</f>
        <v>0</v>
      </c>
      <c r="BB755" s="167">
        <f>IFERROR(BA755/'5_Розрахунок тарифів'!$P$7,0)</f>
        <v>0</v>
      </c>
      <c r="BC755" s="167">
        <f>IFERROR((BA755/SUM('4_Структура пл.соб.'!$F$4:$F$6))*100,0)</f>
        <v>0</v>
      </c>
      <c r="BD755" s="167">
        <f t="shared" si="256"/>
        <v>0</v>
      </c>
      <c r="BE755" s="167">
        <f t="shared" si="257"/>
        <v>0</v>
      </c>
      <c r="BF755" s="203"/>
      <c r="BG755" s="203"/>
    </row>
    <row r="756" spans="1:59" s="118" customFormat="1" x14ac:dyDescent="0.25">
      <c r="A756" s="128" t="str">
        <f>IF(ISBLANK(B756),"",COUNTA($B$11:B756))</f>
        <v/>
      </c>
      <c r="B756" s="200"/>
      <c r="C756" s="150">
        <f t="shared" si="247"/>
        <v>0</v>
      </c>
      <c r="D756" s="151">
        <f t="shared" si="248"/>
        <v>0</v>
      </c>
      <c r="E756" s="199"/>
      <c r="F756" s="199"/>
      <c r="G756" s="151">
        <f t="shared" si="249"/>
        <v>0</v>
      </c>
      <c r="H756" s="199"/>
      <c r="I756" s="199"/>
      <c r="J756" s="199"/>
      <c r="K756" s="151">
        <f t="shared" si="258"/>
        <v>0</v>
      </c>
      <c r="L756" s="199"/>
      <c r="M756" s="199"/>
      <c r="N756" s="152" t="str">
        <f t="shared" si="250"/>
        <v/>
      </c>
      <c r="O756" s="150">
        <f t="shared" si="251"/>
        <v>0</v>
      </c>
      <c r="P756" s="151">
        <f t="shared" si="252"/>
        <v>0</v>
      </c>
      <c r="Q756" s="199"/>
      <c r="R756" s="199"/>
      <c r="S756" s="151">
        <f t="shared" si="253"/>
        <v>0</v>
      </c>
      <c r="T756" s="199"/>
      <c r="U756" s="199"/>
      <c r="V756" s="199"/>
      <c r="W756" s="151">
        <f t="shared" si="244"/>
        <v>0</v>
      </c>
      <c r="X756" s="199"/>
      <c r="Y756" s="199"/>
      <c r="Z756" s="152" t="str">
        <f t="shared" si="254"/>
        <v/>
      </c>
      <c r="AA756" s="150">
        <f t="shared" si="259"/>
        <v>0</v>
      </c>
      <c r="AB756" s="151">
        <f t="shared" si="260"/>
        <v>0</v>
      </c>
      <c r="AC756" s="199"/>
      <c r="AD756" s="199"/>
      <c r="AE756" s="151">
        <f t="shared" si="261"/>
        <v>0</v>
      </c>
      <c r="AF756" s="202"/>
      <c r="AG756" s="333"/>
      <c r="AH756" s="202"/>
      <c r="AI756" s="333"/>
      <c r="AJ756" s="202"/>
      <c r="AK756" s="333"/>
      <c r="AL756" s="151">
        <f t="shared" si="262"/>
        <v>0</v>
      </c>
      <c r="AM756" s="199"/>
      <c r="AN756" s="199"/>
      <c r="AO756" s="167">
        <f t="shared" si="245"/>
        <v>0</v>
      </c>
      <c r="AP756" s="167">
        <f t="shared" si="246"/>
        <v>0</v>
      </c>
      <c r="AQ756" s="152" t="str">
        <f t="shared" si="242"/>
        <v/>
      </c>
      <c r="AR756" s="207">
        <f t="shared" si="243"/>
        <v>0</v>
      </c>
      <c r="AS756" s="167">
        <f t="shared" si="255"/>
        <v>0</v>
      </c>
      <c r="AT756" s="167">
        <f>IFERROR((AR756/SUM('4_Структура пл.соб.'!$F$4:$F$6))*100,0)</f>
        <v>0</v>
      </c>
      <c r="AU756" s="207">
        <f>IFERROR(AF756+(SUM($AC756:$AD756)/100*($AE$14/$AB$14*100))/'4_Структура пл.соб.'!$B$7*'4_Структура пл.соб.'!$B$4,0)</f>
        <v>0</v>
      </c>
      <c r="AV756" s="167">
        <f>IFERROR(AU756/'5_Розрахунок тарифів'!$H$7,0)</f>
        <v>0</v>
      </c>
      <c r="AW756" s="167">
        <f>IFERROR((AU756/SUM('4_Структура пл.соб.'!$F$4:$F$6))*100,0)</f>
        <v>0</v>
      </c>
      <c r="AX756" s="207">
        <f>IFERROR(AH756+(SUM($AC756:$AD756)/100*($AE$14/$AB$14*100))/'4_Структура пл.соб.'!$B$7*'4_Структура пл.соб.'!$B$5,0)</f>
        <v>0</v>
      </c>
      <c r="AY756" s="167">
        <f>IFERROR(AX756/'5_Розрахунок тарифів'!$L$7,0)</f>
        <v>0</v>
      </c>
      <c r="AZ756" s="167">
        <f>IFERROR((AX756/SUM('4_Структура пл.соб.'!$F$4:$F$6))*100,0)</f>
        <v>0</v>
      </c>
      <c r="BA756" s="207">
        <f>IFERROR(AJ756+(SUM($AC756:$AD756)/100*($AE$14/$AB$14*100))/'4_Структура пл.соб.'!$B$7*'4_Структура пл.соб.'!$B$6,0)</f>
        <v>0</v>
      </c>
      <c r="BB756" s="167">
        <f>IFERROR(BA756/'5_Розрахунок тарифів'!$P$7,0)</f>
        <v>0</v>
      </c>
      <c r="BC756" s="167">
        <f>IFERROR((BA756/SUM('4_Структура пл.соб.'!$F$4:$F$6))*100,0)</f>
        <v>0</v>
      </c>
      <c r="BD756" s="167">
        <f t="shared" si="256"/>
        <v>0</v>
      </c>
      <c r="BE756" s="167">
        <f t="shared" si="257"/>
        <v>0</v>
      </c>
      <c r="BF756" s="203"/>
      <c r="BG756" s="203"/>
    </row>
    <row r="757" spans="1:59" s="118" customFormat="1" x14ac:dyDescent="0.25">
      <c r="A757" s="128" t="str">
        <f>IF(ISBLANK(B757),"",COUNTA($B$11:B757))</f>
        <v/>
      </c>
      <c r="B757" s="200"/>
      <c r="C757" s="150">
        <f t="shared" si="247"/>
        <v>0</v>
      </c>
      <c r="D757" s="151">
        <f t="shared" si="248"/>
        <v>0</v>
      </c>
      <c r="E757" s="199"/>
      <c r="F757" s="199"/>
      <c r="G757" s="151">
        <f t="shared" si="249"/>
        <v>0</v>
      </c>
      <c r="H757" s="199"/>
      <c r="I757" s="199"/>
      <c r="J757" s="199"/>
      <c r="K757" s="151">
        <f t="shared" si="258"/>
        <v>0</v>
      </c>
      <c r="L757" s="199"/>
      <c r="M757" s="199"/>
      <c r="N757" s="152" t="str">
        <f t="shared" si="250"/>
        <v/>
      </c>
      <c r="O757" s="150">
        <f t="shared" si="251"/>
        <v>0</v>
      </c>
      <c r="P757" s="151">
        <f t="shared" si="252"/>
        <v>0</v>
      </c>
      <c r="Q757" s="199"/>
      <c r="R757" s="199"/>
      <c r="S757" s="151">
        <f t="shared" si="253"/>
        <v>0</v>
      </c>
      <c r="T757" s="199"/>
      <c r="U757" s="199"/>
      <c r="V757" s="199"/>
      <c r="W757" s="151">
        <f t="shared" si="244"/>
        <v>0</v>
      </c>
      <c r="X757" s="199"/>
      <c r="Y757" s="199"/>
      <c r="Z757" s="152" t="str">
        <f t="shared" si="254"/>
        <v/>
      </c>
      <c r="AA757" s="150">
        <f t="shared" si="259"/>
        <v>0</v>
      </c>
      <c r="AB757" s="151">
        <f t="shared" si="260"/>
        <v>0</v>
      </c>
      <c r="AC757" s="199"/>
      <c r="AD757" s="199"/>
      <c r="AE757" s="151">
        <f t="shared" si="261"/>
        <v>0</v>
      </c>
      <c r="AF757" s="202"/>
      <c r="AG757" s="333"/>
      <c r="AH757" s="202"/>
      <c r="AI757" s="333"/>
      <c r="AJ757" s="202"/>
      <c r="AK757" s="333"/>
      <c r="AL757" s="151">
        <f t="shared" si="262"/>
        <v>0</v>
      </c>
      <c r="AM757" s="199"/>
      <c r="AN757" s="199"/>
      <c r="AO757" s="167">
        <f t="shared" si="245"/>
        <v>0</v>
      </c>
      <c r="AP757" s="167">
        <f t="shared" si="246"/>
        <v>0</v>
      </c>
      <c r="AQ757" s="152" t="str">
        <f t="shared" si="242"/>
        <v/>
      </c>
      <c r="AR757" s="207">
        <f t="shared" si="243"/>
        <v>0</v>
      </c>
      <c r="AS757" s="167">
        <f t="shared" si="255"/>
        <v>0</v>
      </c>
      <c r="AT757" s="167">
        <f>IFERROR((AR757/SUM('4_Структура пл.соб.'!$F$4:$F$6))*100,0)</f>
        <v>0</v>
      </c>
      <c r="AU757" s="207">
        <f>IFERROR(AF757+(SUM($AC757:$AD757)/100*($AE$14/$AB$14*100))/'4_Структура пл.соб.'!$B$7*'4_Структура пл.соб.'!$B$4,0)</f>
        <v>0</v>
      </c>
      <c r="AV757" s="167">
        <f>IFERROR(AU757/'5_Розрахунок тарифів'!$H$7,0)</f>
        <v>0</v>
      </c>
      <c r="AW757" s="167">
        <f>IFERROR((AU757/SUM('4_Структура пл.соб.'!$F$4:$F$6))*100,0)</f>
        <v>0</v>
      </c>
      <c r="AX757" s="207">
        <f>IFERROR(AH757+(SUM($AC757:$AD757)/100*($AE$14/$AB$14*100))/'4_Структура пл.соб.'!$B$7*'4_Структура пл.соб.'!$B$5,0)</f>
        <v>0</v>
      </c>
      <c r="AY757" s="167">
        <f>IFERROR(AX757/'5_Розрахунок тарифів'!$L$7,0)</f>
        <v>0</v>
      </c>
      <c r="AZ757" s="167">
        <f>IFERROR((AX757/SUM('4_Структура пл.соб.'!$F$4:$F$6))*100,0)</f>
        <v>0</v>
      </c>
      <c r="BA757" s="207">
        <f>IFERROR(AJ757+(SUM($AC757:$AD757)/100*($AE$14/$AB$14*100))/'4_Структура пл.соб.'!$B$7*'4_Структура пл.соб.'!$B$6,0)</f>
        <v>0</v>
      </c>
      <c r="BB757" s="167">
        <f>IFERROR(BA757/'5_Розрахунок тарифів'!$P$7,0)</f>
        <v>0</v>
      </c>
      <c r="BC757" s="167">
        <f>IFERROR((BA757/SUM('4_Структура пл.соб.'!$F$4:$F$6))*100,0)</f>
        <v>0</v>
      </c>
      <c r="BD757" s="167">
        <f t="shared" si="256"/>
        <v>0</v>
      </c>
      <c r="BE757" s="167">
        <f t="shared" si="257"/>
        <v>0</v>
      </c>
      <c r="BF757" s="203"/>
      <c r="BG757" s="203"/>
    </row>
    <row r="758" spans="1:59" s="118" customFormat="1" x14ac:dyDescent="0.25">
      <c r="A758" s="128" t="str">
        <f>IF(ISBLANK(B758),"",COUNTA($B$11:B758))</f>
        <v/>
      </c>
      <c r="B758" s="200"/>
      <c r="C758" s="150">
        <f t="shared" si="247"/>
        <v>0</v>
      </c>
      <c r="D758" s="151">
        <f t="shared" si="248"/>
        <v>0</v>
      </c>
      <c r="E758" s="199"/>
      <c r="F758" s="199"/>
      <c r="G758" s="151">
        <f t="shared" si="249"/>
        <v>0</v>
      </c>
      <c r="H758" s="199"/>
      <c r="I758" s="199"/>
      <c r="J758" s="199"/>
      <c r="K758" s="151">
        <f t="shared" si="258"/>
        <v>0</v>
      </c>
      <c r="L758" s="199"/>
      <c r="M758" s="199"/>
      <c r="N758" s="152" t="str">
        <f t="shared" si="250"/>
        <v/>
      </c>
      <c r="O758" s="150">
        <f t="shared" si="251"/>
        <v>0</v>
      </c>
      <c r="P758" s="151">
        <f t="shared" si="252"/>
        <v>0</v>
      </c>
      <c r="Q758" s="199"/>
      <c r="R758" s="199"/>
      <c r="S758" s="151">
        <f t="shared" si="253"/>
        <v>0</v>
      </c>
      <c r="T758" s="199"/>
      <c r="U758" s="199"/>
      <c r="V758" s="199"/>
      <c r="W758" s="151">
        <f t="shared" si="244"/>
        <v>0</v>
      </c>
      <c r="X758" s="199"/>
      <c r="Y758" s="199"/>
      <c r="Z758" s="152" t="str">
        <f t="shared" si="254"/>
        <v/>
      </c>
      <c r="AA758" s="150">
        <f t="shared" si="259"/>
        <v>0</v>
      </c>
      <c r="AB758" s="151">
        <f t="shared" si="260"/>
        <v>0</v>
      </c>
      <c r="AC758" s="199"/>
      <c r="AD758" s="199"/>
      <c r="AE758" s="151">
        <f t="shared" si="261"/>
        <v>0</v>
      </c>
      <c r="AF758" s="202"/>
      <c r="AG758" s="333"/>
      <c r="AH758" s="202"/>
      <c r="AI758" s="333"/>
      <c r="AJ758" s="202"/>
      <c r="AK758" s="333"/>
      <c r="AL758" s="151">
        <f t="shared" si="262"/>
        <v>0</v>
      </c>
      <c r="AM758" s="199"/>
      <c r="AN758" s="199"/>
      <c r="AO758" s="167">
        <f t="shared" si="245"/>
        <v>0</v>
      </c>
      <c r="AP758" s="167">
        <f t="shared" si="246"/>
        <v>0</v>
      </c>
      <c r="AQ758" s="152" t="str">
        <f t="shared" si="242"/>
        <v/>
      </c>
      <c r="AR758" s="207">
        <f t="shared" si="243"/>
        <v>0</v>
      </c>
      <c r="AS758" s="167">
        <f t="shared" si="255"/>
        <v>0</v>
      </c>
      <c r="AT758" s="167">
        <f>IFERROR((AR758/SUM('4_Структура пл.соб.'!$F$4:$F$6))*100,0)</f>
        <v>0</v>
      </c>
      <c r="AU758" s="207">
        <f>IFERROR(AF758+(SUM($AC758:$AD758)/100*($AE$14/$AB$14*100))/'4_Структура пл.соб.'!$B$7*'4_Структура пл.соб.'!$B$4,0)</f>
        <v>0</v>
      </c>
      <c r="AV758" s="167">
        <f>IFERROR(AU758/'5_Розрахунок тарифів'!$H$7,0)</f>
        <v>0</v>
      </c>
      <c r="AW758" s="167">
        <f>IFERROR((AU758/SUM('4_Структура пл.соб.'!$F$4:$F$6))*100,0)</f>
        <v>0</v>
      </c>
      <c r="AX758" s="207">
        <f>IFERROR(AH758+(SUM($AC758:$AD758)/100*($AE$14/$AB$14*100))/'4_Структура пл.соб.'!$B$7*'4_Структура пл.соб.'!$B$5,0)</f>
        <v>0</v>
      </c>
      <c r="AY758" s="167">
        <f>IFERROR(AX758/'5_Розрахунок тарифів'!$L$7,0)</f>
        <v>0</v>
      </c>
      <c r="AZ758" s="167">
        <f>IFERROR((AX758/SUM('4_Структура пл.соб.'!$F$4:$F$6))*100,0)</f>
        <v>0</v>
      </c>
      <c r="BA758" s="207">
        <f>IFERROR(AJ758+(SUM($AC758:$AD758)/100*($AE$14/$AB$14*100))/'4_Структура пл.соб.'!$B$7*'4_Структура пл.соб.'!$B$6,0)</f>
        <v>0</v>
      </c>
      <c r="BB758" s="167">
        <f>IFERROR(BA758/'5_Розрахунок тарифів'!$P$7,0)</f>
        <v>0</v>
      </c>
      <c r="BC758" s="167">
        <f>IFERROR((BA758/SUM('4_Структура пл.соб.'!$F$4:$F$6))*100,0)</f>
        <v>0</v>
      </c>
      <c r="BD758" s="167">
        <f t="shared" si="256"/>
        <v>0</v>
      </c>
      <c r="BE758" s="167">
        <f t="shared" si="257"/>
        <v>0</v>
      </c>
      <c r="BF758" s="203"/>
      <c r="BG758" s="203"/>
    </row>
    <row r="759" spans="1:59" s="118" customFormat="1" x14ac:dyDescent="0.25">
      <c r="A759" s="128" t="str">
        <f>IF(ISBLANK(B759),"",COUNTA($B$11:B759))</f>
        <v/>
      </c>
      <c r="B759" s="200"/>
      <c r="C759" s="150">
        <f t="shared" si="247"/>
        <v>0</v>
      </c>
      <c r="D759" s="151">
        <f t="shared" si="248"/>
        <v>0</v>
      </c>
      <c r="E759" s="199"/>
      <c r="F759" s="199"/>
      <c r="G759" s="151">
        <f t="shared" si="249"/>
        <v>0</v>
      </c>
      <c r="H759" s="199"/>
      <c r="I759" s="199"/>
      <c r="J759" s="199"/>
      <c r="K759" s="151">
        <f t="shared" si="258"/>
        <v>0</v>
      </c>
      <c r="L759" s="199"/>
      <c r="M759" s="199"/>
      <c r="N759" s="152" t="str">
        <f t="shared" si="250"/>
        <v/>
      </c>
      <c r="O759" s="150">
        <f t="shared" si="251"/>
        <v>0</v>
      </c>
      <c r="P759" s="151">
        <f t="shared" si="252"/>
        <v>0</v>
      </c>
      <c r="Q759" s="199"/>
      <c r="R759" s="199"/>
      <c r="S759" s="151">
        <f t="shared" si="253"/>
        <v>0</v>
      </c>
      <c r="T759" s="199"/>
      <c r="U759" s="199"/>
      <c r="V759" s="199"/>
      <c r="W759" s="151">
        <f t="shared" si="244"/>
        <v>0</v>
      </c>
      <c r="X759" s="199"/>
      <c r="Y759" s="199"/>
      <c r="Z759" s="152" t="str">
        <f t="shared" si="254"/>
        <v/>
      </c>
      <c r="AA759" s="150">
        <f t="shared" si="259"/>
        <v>0</v>
      </c>
      <c r="AB759" s="151">
        <f t="shared" si="260"/>
        <v>0</v>
      </c>
      <c r="AC759" s="199"/>
      <c r="AD759" s="199"/>
      <c r="AE759" s="151">
        <f t="shared" si="261"/>
        <v>0</v>
      </c>
      <c r="AF759" s="202"/>
      <c r="AG759" s="333"/>
      <c r="AH759" s="202"/>
      <c r="AI759" s="333"/>
      <c r="AJ759" s="202"/>
      <c r="AK759" s="333"/>
      <c r="AL759" s="151">
        <f t="shared" si="262"/>
        <v>0</v>
      </c>
      <c r="AM759" s="199"/>
      <c r="AN759" s="199"/>
      <c r="AO759" s="167">
        <f t="shared" si="245"/>
        <v>0</v>
      </c>
      <c r="AP759" s="167">
        <f t="shared" si="246"/>
        <v>0</v>
      </c>
      <c r="AQ759" s="152" t="str">
        <f t="shared" si="242"/>
        <v/>
      </c>
      <c r="AR759" s="207">
        <f t="shared" si="243"/>
        <v>0</v>
      </c>
      <c r="AS759" s="167">
        <f t="shared" si="255"/>
        <v>0</v>
      </c>
      <c r="AT759" s="167">
        <f>IFERROR((AR759/SUM('4_Структура пл.соб.'!$F$4:$F$6))*100,0)</f>
        <v>0</v>
      </c>
      <c r="AU759" s="207">
        <f>IFERROR(AF759+(SUM($AC759:$AD759)/100*($AE$14/$AB$14*100))/'4_Структура пл.соб.'!$B$7*'4_Структура пл.соб.'!$B$4,0)</f>
        <v>0</v>
      </c>
      <c r="AV759" s="167">
        <f>IFERROR(AU759/'5_Розрахунок тарифів'!$H$7,0)</f>
        <v>0</v>
      </c>
      <c r="AW759" s="167">
        <f>IFERROR((AU759/SUM('4_Структура пл.соб.'!$F$4:$F$6))*100,0)</f>
        <v>0</v>
      </c>
      <c r="AX759" s="207">
        <f>IFERROR(AH759+(SUM($AC759:$AD759)/100*($AE$14/$AB$14*100))/'4_Структура пл.соб.'!$B$7*'4_Структура пл.соб.'!$B$5,0)</f>
        <v>0</v>
      </c>
      <c r="AY759" s="167">
        <f>IFERROR(AX759/'5_Розрахунок тарифів'!$L$7,0)</f>
        <v>0</v>
      </c>
      <c r="AZ759" s="167">
        <f>IFERROR((AX759/SUM('4_Структура пл.соб.'!$F$4:$F$6))*100,0)</f>
        <v>0</v>
      </c>
      <c r="BA759" s="207">
        <f>IFERROR(AJ759+(SUM($AC759:$AD759)/100*($AE$14/$AB$14*100))/'4_Структура пл.соб.'!$B$7*'4_Структура пл.соб.'!$B$6,0)</f>
        <v>0</v>
      </c>
      <c r="BB759" s="167">
        <f>IFERROR(BA759/'5_Розрахунок тарифів'!$P$7,0)</f>
        <v>0</v>
      </c>
      <c r="BC759" s="167">
        <f>IFERROR((BA759/SUM('4_Структура пл.соб.'!$F$4:$F$6))*100,0)</f>
        <v>0</v>
      </c>
      <c r="BD759" s="167">
        <f t="shared" si="256"/>
        <v>0</v>
      </c>
      <c r="BE759" s="167">
        <f t="shared" si="257"/>
        <v>0</v>
      </c>
      <c r="BF759" s="203"/>
      <c r="BG759" s="203"/>
    </row>
    <row r="760" spans="1:59" s="118" customFormat="1" x14ac:dyDescent="0.25">
      <c r="A760" s="128" t="str">
        <f>IF(ISBLANK(B760),"",COUNTA($B$11:B760))</f>
        <v/>
      </c>
      <c r="B760" s="200"/>
      <c r="C760" s="150">
        <f t="shared" si="247"/>
        <v>0</v>
      </c>
      <c r="D760" s="151">
        <f t="shared" si="248"/>
        <v>0</v>
      </c>
      <c r="E760" s="199"/>
      <c r="F760" s="199"/>
      <c r="G760" s="151">
        <f t="shared" si="249"/>
        <v>0</v>
      </c>
      <c r="H760" s="199"/>
      <c r="I760" s="199"/>
      <c r="J760" s="199"/>
      <c r="K760" s="151">
        <f t="shared" si="258"/>
        <v>0</v>
      </c>
      <c r="L760" s="199"/>
      <c r="M760" s="199"/>
      <c r="N760" s="152" t="str">
        <f t="shared" si="250"/>
        <v/>
      </c>
      <c r="O760" s="150">
        <f t="shared" si="251"/>
        <v>0</v>
      </c>
      <c r="P760" s="151">
        <f t="shared" si="252"/>
        <v>0</v>
      </c>
      <c r="Q760" s="199"/>
      <c r="R760" s="199"/>
      <c r="S760" s="151">
        <f t="shared" si="253"/>
        <v>0</v>
      </c>
      <c r="T760" s="199"/>
      <c r="U760" s="199"/>
      <c r="V760" s="199"/>
      <c r="W760" s="151">
        <f t="shared" si="244"/>
        <v>0</v>
      </c>
      <c r="X760" s="199"/>
      <c r="Y760" s="199"/>
      <c r="Z760" s="152" t="str">
        <f t="shared" si="254"/>
        <v/>
      </c>
      <c r="AA760" s="150">
        <f t="shared" si="259"/>
        <v>0</v>
      </c>
      <c r="AB760" s="151">
        <f t="shared" si="260"/>
        <v>0</v>
      </c>
      <c r="AC760" s="199"/>
      <c r="AD760" s="199"/>
      <c r="AE760" s="151">
        <f t="shared" si="261"/>
        <v>0</v>
      </c>
      <c r="AF760" s="202"/>
      <c r="AG760" s="333"/>
      <c r="AH760" s="202"/>
      <c r="AI760" s="333"/>
      <c r="AJ760" s="202"/>
      <c r="AK760" s="333"/>
      <c r="AL760" s="151">
        <f t="shared" si="262"/>
        <v>0</v>
      </c>
      <c r="AM760" s="199"/>
      <c r="AN760" s="199"/>
      <c r="AO760" s="167">
        <f t="shared" si="245"/>
        <v>0</v>
      </c>
      <c r="AP760" s="167">
        <f t="shared" si="246"/>
        <v>0</v>
      </c>
      <c r="AQ760" s="152" t="str">
        <f t="shared" si="242"/>
        <v/>
      </c>
      <c r="AR760" s="207">
        <f t="shared" si="243"/>
        <v>0</v>
      </c>
      <c r="AS760" s="167">
        <f t="shared" si="255"/>
        <v>0</v>
      </c>
      <c r="AT760" s="167">
        <f>IFERROR((AR760/SUM('4_Структура пл.соб.'!$F$4:$F$6))*100,0)</f>
        <v>0</v>
      </c>
      <c r="AU760" s="207">
        <f>IFERROR(AF760+(SUM($AC760:$AD760)/100*($AE$14/$AB$14*100))/'4_Структура пл.соб.'!$B$7*'4_Структура пл.соб.'!$B$4,0)</f>
        <v>0</v>
      </c>
      <c r="AV760" s="167">
        <f>IFERROR(AU760/'5_Розрахунок тарифів'!$H$7,0)</f>
        <v>0</v>
      </c>
      <c r="AW760" s="167">
        <f>IFERROR((AU760/SUM('4_Структура пл.соб.'!$F$4:$F$6))*100,0)</f>
        <v>0</v>
      </c>
      <c r="AX760" s="207">
        <f>IFERROR(AH760+(SUM($AC760:$AD760)/100*($AE$14/$AB$14*100))/'4_Структура пл.соб.'!$B$7*'4_Структура пл.соб.'!$B$5,0)</f>
        <v>0</v>
      </c>
      <c r="AY760" s="167">
        <f>IFERROR(AX760/'5_Розрахунок тарифів'!$L$7,0)</f>
        <v>0</v>
      </c>
      <c r="AZ760" s="167">
        <f>IFERROR((AX760/SUM('4_Структура пл.соб.'!$F$4:$F$6))*100,0)</f>
        <v>0</v>
      </c>
      <c r="BA760" s="207">
        <f>IFERROR(AJ760+(SUM($AC760:$AD760)/100*($AE$14/$AB$14*100))/'4_Структура пл.соб.'!$B$7*'4_Структура пл.соб.'!$B$6,0)</f>
        <v>0</v>
      </c>
      <c r="BB760" s="167">
        <f>IFERROR(BA760/'5_Розрахунок тарифів'!$P$7,0)</f>
        <v>0</v>
      </c>
      <c r="BC760" s="167">
        <f>IFERROR((BA760/SUM('4_Структура пл.соб.'!$F$4:$F$6))*100,0)</f>
        <v>0</v>
      </c>
      <c r="BD760" s="167">
        <f t="shared" si="256"/>
        <v>0</v>
      </c>
      <c r="BE760" s="167">
        <f t="shared" si="257"/>
        <v>0</v>
      </c>
      <c r="BF760" s="203"/>
      <c r="BG760" s="203"/>
    </row>
    <row r="761" spans="1:59" s="118" customFormat="1" x14ac:dyDescent="0.25">
      <c r="A761" s="128" t="str">
        <f>IF(ISBLANK(B761),"",COUNTA($B$11:B761))</f>
        <v/>
      </c>
      <c r="B761" s="200"/>
      <c r="C761" s="150">
        <f t="shared" si="247"/>
        <v>0</v>
      </c>
      <c r="D761" s="151">
        <f t="shared" si="248"/>
        <v>0</v>
      </c>
      <c r="E761" s="199"/>
      <c r="F761" s="199"/>
      <c r="G761" s="151">
        <f t="shared" si="249"/>
        <v>0</v>
      </c>
      <c r="H761" s="199"/>
      <c r="I761" s="199"/>
      <c r="J761" s="199"/>
      <c r="K761" s="151">
        <f t="shared" si="258"/>
        <v>0</v>
      </c>
      <c r="L761" s="199"/>
      <c r="M761" s="199"/>
      <c r="N761" s="152" t="str">
        <f t="shared" si="250"/>
        <v/>
      </c>
      <c r="O761" s="150">
        <f t="shared" si="251"/>
        <v>0</v>
      </c>
      <c r="P761" s="151">
        <f t="shared" si="252"/>
        <v>0</v>
      </c>
      <c r="Q761" s="199"/>
      <c r="R761" s="199"/>
      <c r="S761" s="151">
        <f t="shared" si="253"/>
        <v>0</v>
      </c>
      <c r="T761" s="199"/>
      <c r="U761" s="199"/>
      <c r="V761" s="199"/>
      <c r="W761" s="151">
        <f t="shared" si="244"/>
        <v>0</v>
      </c>
      <c r="X761" s="199"/>
      <c r="Y761" s="199"/>
      <c r="Z761" s="152" t="str">
        <f t="shared" si="254"/>
        <v/>
      </c>
      <c r="AA761" s="150">
        <f t="shared" si="259"/>
        <v>0</v>
      </c>
      <c r="AB761" s="151">
        <f t="shared" si="260"/>
        <v>0</v>
      </c>
      <c r="AC761" s="199"/>
      <c r="AD761" s="199"/>
      <c r="AE761" s="151">
        <f t="shared" si="261"/>
        <v>0</v>
      </c>
      <c r="AF761" s="202"/>
      <c r="AG761" s="333"/>
      <c r="AH761" s="202"/>
      <c r="AI761" s="333"/>
      <c r="AJ761" s="202"/>
      <c r="AK761" s="333"/>
      <c r="AL761" s="151">
        <f t="shared" si="262"/>
        <v>0</v>
      </c>
      <c r="AM761" s="199"/>
      <c r="AN761" s="199"/>
      <c r="AO761" s="167">
        <f t="shared" si="245"/>
        <v>0</v>
      </c>
      <c r="AP761" s="167">
        <f t="shared" si="246"/>
        <v>0</v>
      </c>
      <c r="AQ761" s="152" t="str">
        <f t="shared" si="242"/>
        <v/>
      </c>
      <c r="AR761" s="207">
        <f t="shared" si="243"/>
        <v>0</v>
      </c>
      <c r="AS761" s="167">
        <f t="shared" si="255"/>
        <v>0</v>
      </c>
      <c r="AT761" s="167">
        <f>IFERROR((AR761/SUM('4_Структура пл.соб.'!$F$4:$F$6))*100,0)</f>
        <v>0</v>
      </c>
      <c r="AU761" s="207">
        <f>IFERROR(AF761+(SUM($AC761:$AD761)/100*($AE$14/$AB$14*100))/'4_Структура пл.соб.'!$B$7*'4_Структура пл.соб.'!$B$4,0)</f>
        <v>0</v>
      </c>
      <c r="AV761" s="167">
        <f>IFERROR(AU761/'5_Розрахунок тарифів'!$H$7,0)</f>
        <v>0</v>
      </c>
      <c r="AW761" s="167">
        <f>IFERROR((AU761/SUM('4_Структура пл.соб.'!$F$4:$F$6))*100,0)</f>
        <v>0</v>
      </c>
      <c r="AX761" s="207">
        <f>IFERROR(AH761+(SUM($AC761:$AD761)/100*($AE$14/$AB$14*100))/'4_Структура пл.соб.'!$B$7*'4_Структура пл.соб.'!$B$5,0)</f>
        <v>0</v>
      </c>
      <c r="AY761" s="167">
        <f>IFERROR(AX761/'5_Розрахунок тарифів'!$L$7,0)</f>
        <v>0</v>
      </c>
      <c r="AZ761" s="167">
        <f>IFERROR((AX761/SUM('4_Структура пл.соб.'!$F$4:$F$6))*100,0)</f>
        <v>0</v>
      </c>
      <c r="BA761" s="207">
        <f>IFERROR(AJ761+(SUM($AC761:$AD761)/100*($AE$14/$AB$14*100))/'4_Структура пл.соб.'!$B$7*'4_Структура пл.соб.'!$B$6,0)</f>
        <v>0</v>
      </c>
      <c r="BB761" s="167">
        <f>IFERROR(BA761/'5_Розрахунок тарифів'!$P$7,0)</f>
        <v>0</v>
      </c>
      <c r="BC761" s="167">
        <f>IFERROR((BA761/SUM('4_Структура пл.соб.'!$F$4:$F$6))*100,0)</f>
        <v>0</v>
      </c>
      <c r="BD761" s="167">
        <f t="shared" si="256"/>
        <v>0</v>
      </c>
      <c r="BE761" s="167">
        <f t="shared" si="257"/>
        <v>0</v>
      </c>
      <c r="BF761" s="203"/>
      <c r="BG761" s="203"/>
    </row>
    <row r="762" spans="1:59" s="118" customFormat="1" x14ac:dyDescent="0.25">
      <c r="A762" s="128" t="str">
        <f>IF(ISBLANK(B762),"",COUNTA($B$11:B762))</f>
        <v/>
      </c>
      <c r="B762" s="200"/>
      <c r="C762" s="150">
        <f t="shared" si="247"/>
        <v>0</v>
      </c>
      <c r="D762" s="151">
        <f t="shared" si="248"/>
        <v>0</v>
      </c>
      <c r="E762" s="199"/>
      <c r="F762" s="199"/>
      <c r="G762" s="151">
        <f t="shared" si="249"/>
        <v>0</v>
      </c>
      <c r="H762" s="199"/>
      <c r="I762" s="199"/>
      <c r="J762" s="199"/>
      <c r="K762" s="151">
        <f t="shared" si="258"/>
        <v>0</v>
      </c>
      <c r="L762" s="199"/>
      <c r="M762" s="199"/>
      <c r="N762" s="152" t="str">
        <f t="shared" si="250"/>
        <v/>
      </c>
      <c r="O762" s="150">
        <f t="shared" si="251"/>
        <v>0</v>
      </c>
      <c r="P762" s="151">
        <f t="shared" si="252"/>
        <v>0</v>
      </c>
      <c r="Q762" s="199"/>
      <c r="R762" s="199"/>
      <c r="S762" s="151">
        <f t="shared" si="253"/>
        <v>0</v>
      </c>
      <c r="T762" s="199"/>
      <c r="U762" s="199"/>
      <c r="V762" s="199"/>
      <c r="W762" s="151">
        <f t="shared" si="244"/>
        <v>0</v>
      </c>
      <c r="X762" s="199"/>
      <c r="Y762" s="199"/>
      <c r="Z762" s="152" t="str">
        <f t="shared" si="254"/>
        <v/>
      </c>
      <c r="AA762" s="150">
        <f t="shared" si="259"/>
        <v>0</v>
      </c>
      <c r="AB762" s="151">
        <f t="shared" si="260"/>
        <v>0</v>
      </c>
      <c r="AC762" s="199"/>
      <c r="AD762" s="199"/>
      <c r="AE762" s="151">
        <f t="shared" si="261"/>
        <v>0</v>
      </c>
      <c r="AF762" s="202"/>
      <c r="AG762" s="333"/>
      <c r="AH762" s="202"/>
      <c r="AI762" s="333"/>
      <c r="AJ762" s="202"/>
      <c r="AK762" s="333"/>
      <c r="AL762" s="151">
        <f t="shared" si="262"/>
        <v>0</v>
      </c>
      <c r="AM762" s="199"/>
      <c r="AN762" s="199"/>
      <c r="AO762" s="167">
        <f t="shared" si="245"/>
        <v>0</v>
      </c>
      <c r="AP762" s="167">
        <f t="shared" si="246"/>
        <v>0</v>
      </c>
      <c r="AQ762" s="152" t="str">
        <f t="shared" si="242"/>
        <v/>
      </c>
      <c r="AR762" s="207">
        <f t="shared" si="243"/>
        <v>0</v>
      </c>
      <c r="AS762" s="167">
        <f t="shared" si="255"/>
        <v>0</v>
      </c>
      <c r="AT762" s="167">
        <f>IFERROR((AR762/SUM('4_Структура пл.соб.'!$F$4:$F$6))*100,0)</f>
        <v>0</v>
      </c>
      <c r="AU762" s="207">
        <f>IFERROR(AF762+(SUM($AC762:$AD762)/100*($AE$14/$AB$14*100))/'4_Структура пл.соб.'!$B$7*'4_Структура пл.соб.'!$B$4,0)</f>
        <v>0</v>
      </c>
      <c r="AV762" s="167">
        <f>IFERROR(AU762/'5_Розрахунок тарифів'!$H$7,0)</f>
        <v>0</v>
      </c>
      <c r="AW762" s="167">
        <f>IFERROR((AU762/SUM('4_Структура пл.соб.'!$F$4:$F$6))*100,0)</f>
        <v>0</v>
      </c>
      <c r="AX762" s="207">
        <f>IFERROR(AH762+(SUM($AC762:$AD762)/100*($AE$14/$AB$14*100))/'4_Структура пл.соб.'!$B$7*'4_Структура пл.соб.'!$B$5,0)</f>
        <v>0</v>
      </c>
      <c r="AY762" s="167">
        <f>IFERROR(AX762/'5_Розрахунок тарифів'!$L$7,0)</f>
        <v>0</v>
      </c>
      <c r="AZ762" s="167">
        <f>IFERROR((AX762/SUM('4_Структура пл.соб.'!$F$4:$F$6))*100,0)</f>
        <v>0</v>
      </c>
      <c r="BA762" s="207">
        <f>IFERROR(AJ762+(SUM($AC762:$AD762)/100*($AE$14/$AB$14*100))/'4_Структура пл.соб.'!$B$7*'4_Структура пл.соб.'!$B$6,0)</f>
        <v>0</v>
      </c>
      <c r="BB762" s="167">
        <f>IFERROR(BA762/'5_Розрахунок тарифів'!$P$7,0)</f>
        <v>0</v>
      </c>
      <c r="BC762" s="167">
        <f>IFERROR((BA762/SUM('4_Структура пл.соб.'!$F$4:$F$6))*100,0)</f>
        <v>0</v>
      </c>
      <c r="BD762" s="167">
        <f t="shared" si="256"/>
        <v>0</v>
      </c>
      <c r="BE762" s="167">
        <f t="shared" si="257"/>
        <v>0</v>
      </c>
      <c r="BF762" s="203"/>
      <c r="BG762" s="203"/>
    </row>
    <row r="763" spans="1:59" s="118" customFormat="1" x14ac:dyDescent="0.25">
      <c r="A763" s="128" t="str">
        <f>IF(ISBLANK(B763),"",COUNTA($B$11:B763))</f>
        <v/>
      </c>
      <c r="B763" s="200"/>
      <c r="C763" s="150">
        <f t="shared" si="247"/>
        <v>0</v>
      </c>
      <c r="D763" s="151">
        <f t="shared" si="248"/>
        <v>0</v>
      </c>
      <c r="E763" s="199"/>
      <c r="F763" s="199"/>
      <c r="G763" s="151">
        <f t="shared" si="249"/>
        <v>0</v>
      </c>
      <c r="H763" s="199"/>
      <c r="I763" s="199"/>
      <c r="J763" s="199"/>
      <c r="K763" s="151">
        <f t="shared" si="258"/>
        <v>0</v>
      </c>
      <c r="L763" s="199"/>
      <c r="M763" s="199"/>
      <c r="N763" s="152" t="str">
        <f t="shared" si="250"/>
        <v/>
      </c>
      <c r="O763" s="150">
        <f t="shared" si="251"/>
        <v>0</v>
      </c>
      <c r="P763" s="151">
        <f t="shared" si="252"/>
        <v>0</v>
      </c>
      <c r="Q763" s="199"/>
      <c r="R763" s="199"/>
      <c r="S763" s="151">
        <f t="shared" si="253"/>
        <v>0</v>
      </c>
      <c r="T763" s="199"/>
      <c r="U763" s="199"/>
      <c r="V763" s="199"/>
      <c r="W763" s="151">
        <f t="shared" si="244"/>
        <v>0</v>
      </c>
      <c r="X763" s="199"/>
      <c r="Y763" s="199"/>
      <c r="Z763" s="152" t="str">
        <f t="shared" si="254"/>
        <v/>
      </c>
      <c r="AA763" s="150">
        <f t="shared" si="259"/>
        <v>0</v>
      </c>
      <c r="AB763" s="151">
        <f t="shared" si="260"/>
        <v>0</v>
      </c>
      <c r="AC763" s="199"/>
      <c r="AD763" s="199"/>
      <c r="AE763" s="151">
        <f t="shared" si="261"/>
        <v>0</v>
      </c>
      <c r="AF763" s="202"/>
      <c r="AG763" s="333"/>
      <c r="AH763" s="202"/>
      <c r="AI763" s="333"/>
      <c r="AJ763" s="202"/>
      <c r="AK763" s="333"/>
      <c r="AL763" s="151">
        <f t="shared" si="262"/>
        <v>0</v>
      </c>
      <c r="AM763" s="199"/>
      <c r="AN763" s="199"/>
      <c r="AO763" s="167">
        <f t="shared" si="245"/>
        <v>0</v>
      </c>
      <c r="AP763" s="167">
        <f t="shared" si="246"/>
        <v>0</v>
      </c>
      <c r="AQ763" s="152" t="str">
        <f t="shared" si="242"/>
        <v/>
      </c>
      <c r="AR763" s="207">
        <f t="shared" si="243"/>
        <v>0</v>
      </c>
      <c r="AS763" s="167">
        <f t="shared" si="255"/>
        <v>0</v>
      </c>
      <c r="AT763" s="167">
        <f>IFERROR((AR763/SUM('4_Структура пл.соб.'!$F$4:$F$6))*100,0)</f>
        <v>0</v>
      </c>
      <c r="AU763" s="207">
        <f>IFERROR(AF763+(SUM($AC763:$AD763)/100*($AE$14/$AB$14*100))/'4_Структура пл.соб.'!$B$7*'4_Структура пл.соб.'!$B$4,0)</f>
        <v>0</v>
      </c>
      <c r="AV763" s="167">
        <f>IFERROR(AU763/'5_Розрахунок тарифів'!$H$7,0)</f>
        <v>0</v>
      </c>
      <c r="AW763" s="167">
        <f>IFERROR((AU763/SUM('4_Структура пл.соб.'!$F$4:$F$6))*100,0)</f>
        <v>0</v>
      </c>
      <c r="AX763" s="207">
        <f>IFERROR(AH763+(SUM($AC763:$AD763)/100*($AE$14/$AB$14*100))/'4_Структура пл.соб.'!$B$7*'4_Структура пл.соб.'!$B$5,0)</f>
        <v>0</v>
      </c>
      <c r="AY763" s="167">
        <f>IFERROR(AX763/'5_Розрахунок тарифів'!$L$7,0)</f>
        <v>0</v>
      </c>
      <c r="AZ763" s="167">
        <f>IFERROR((AX763/SUM('4_Структура пл.соб.'!$F$4:$F$6))*100,0)</f>
        <v>0</v>
      </c>
      <c r="BA763" s="207">
        <f>IFERROR(AJ763+(SUM($AC763:$AD763)/100*($AE$14/$AB$14*100))/'4_Структура пл.соб.'!$B$7*'4_Структура пл.соб.'!$B$6,0)</f>
        <v>0</v>
      </c>
      <c r="BB763" s="167">
        <f>IFERROR(BA763/'5_Розрахунок тарифів'!$P$7,0)</f>
        <v>0</v>
      </c>
      <c r="BC763" s="167">
        <f>IFERROR((BA763/SUM('4_Структура пл.соб.'!$F$4:$F$6))*100,0)</f>
        <v>0</v>
      </c>
      <c r="BD763" s="167">
        <f t="shared" si="256"/>
        <v>0</v>
      </c>
      <c r="BE763" s="167">
        <f t="shared" si="257"/>
        <v>0</v>
      </c>
      <c r="BF763" s="203"/>
      <c r="BG763" s="203"/>
    </row>
    <row r="764" spans="1:59" s="118" customFormat="1" x14ac:dyDescent="0.25">
      <c r="A764" s="128" t="str">
        <f>IF(ISBLANK(B764),"",COUNTA($B$11:B764))</f>
        <v/>
      </c>
      <c r="B764" s="200"/>
      <c r="C764" s="150">
        <f t="shared" si="247"/>
        <v>0</v>
      </c>
      <c r="D764" s="151">
        <f t="shared" si="248"/>
        <v>0</v>
      </c>
      <c r="E764" s="199"/>
      <c r="F764" s="199"/>
      <c r="G764" s="151">
        <f t="shared" si="249"/>
        <v>0</v>
      </c>
      <c r="H764" s="199"/>
      <c r="I764" s="199"/>
      <c r="J764" s="199"/>
      <c r="K764" s="151">
        <f t="shared" si="258"/>
        <v>0</v>
      </c>
      <c r="L764" s="199"/>
      <c r="M764" s="199"/>
      <c r="N764" s="152" t="str">
        <f t="shared" si="250"/>
        <v/>
      </c>
      <c r="O764" s="150">
        <f t="shared" si="251"/>
        <v>0</v>
      </c>
      <c r="P764" s="151">
        <f t="shared" si="252"/>
        <v>0</v>
      </c>
      <c r="Q764" s="199"/>
      <c r="R764" s="199"/>
      <c r="S764" s="151">
        <f t="shared" si="253"/>
        <v>0</v>
      </c>
      <c r="T764" s="199"/>
      <c r="U764" s="199"/>
      <c r="V764" s="199"/>
      <c r="W764" s="151">
        <f t="shared" si="244"/>
        <v>0</v>
      </c>
      <c r="X764" s="199"/>
      <c r="Y764" s="199"/>
      <c r="Z764" s="152" t="str">
        <f t="shared" si="254"/>
        <v/>
      </c>
      <c r="AA764" s="150">
        <f t="shared" si="259"/>
        <v>0</v>
      </c>
      <c r="AB764" s="151">
        <f t="shared" si="260"/>
        <v>0</v>
      </c>
      <c r="AC764" s="199"/>
      <c r="AD764" s="199"/>
      <c r="AE764" s="151">
        <f t="shared" si="261"/>
        <v>0</v>
      </c>
      <c r="AF764" s="202"/>
      <c r="AG764" s="333"/>
      <c r="AH764" s="202"/>
      <c r="AI764" s="333"/>
      <c r="AJ764" s="202"/>
      <c r="AK764" s="333"/>
      <c r="AL764" s="151">
        <f t="shared" si="262"/>
        <v>0</v>
      </c>
      <c r="AM764" s="199"/>
      <c r="AN764" s="199"/>
      <c r="AO764" s="167">
        <f t="shared" si="245"/>
        <v>0</v>
      </c>
      <c r="AP764" s="167">
        <f t="shared" si="246"/>
        <v>0</v>
      </c>
      <c r="AQ764" s="152" t="str">
        <f t="shared" si="242"/>
        <v/>
      </c>
      <c r="AR764" s="207">
        <f t="shared" si="243"/>
        <v>0</v>
      </c>
      <c r="AS764" s="167">
        <f t="shared" si="255"/>
        <v>0</v>
      </c>
      <c r="AT764" s="167">
        <f>IFERROR((AR764/SUM('4_Структура пл.соб.'!$F$4:$F$6))*100,0)</f>
        <v>0</v>
      </c>
      <c r="AU764" s="207">
        <f>IFERROR(AF764+(SUM($AC764:$AD764)/100*($AE$14/$AB$14*100))/'4_Структура пл.соб.'!$B$7*'4_Структура пл.соб.'!$B$4,0)</f>
        <v>0</v>
      </c>
      <c r="AV764" s="167">
        <f>IFERROR(AU764/'5_Розрахунок тарифів'!$H$7,0)</f>
        <v>0</v>
      </c>
      <c r="AW764" s="167">
        <f>IFERROR((AU764/SUM('4_Структура пл.соб.'!$F$4:$F$6))*100,0)</f>
        <v>0</v>
      </c>
      <c r="AX764" s="207">
        <f>IFERROR(AH764+(SUM($AC764:$AD764)/100*($AE$14/$AB$14*100))/'4_Структура пл.соб.'!$B$7*'4_Структура пл.соб.'!$B$5,0)</f>
        <v>0</v>
      </c>
      <c r="AY764" s="167">
        <f>IFERROR(AX764/'5_Розрахунок тарифів'!$L$7,0)</f>
        <v>0</v>
      </c>
      <c r="AZ764" s="167">
        <f>IFERROR((AX764/SUM('4_Структура пл.соб.'!$F$4:$F$6))*100,0)</f>
        <v>0</v>
      </c>
      <c r="BA764" s="207">
        <f>IFERROR(AJ764+(SUM($AC764:$AD764)/100*($AE$14/$AB$14*100))/'4_Структура пл.соб.'!$B$7*'4_Структура пл.соб.'!$B$6,0)</f>
        <v>0</v>
      </c>
      <c r="BB764" s="167">
        <f>IFERROR(BA764/'5_Розрахунок тарифів'!$P$7,0)</f>
        <v>0</v>
      </c>
      <c r="BC764" s="167">
        <f>IFERROR((BA764/SUM('4_Структура пл.соб.'!$F$4:$F$6))*100,0)</f>
        <v>0</v>
      </c>
      <c r="BD764" s="167">
        <f t="shared" si="256"/>
        <v>0</v>
      </c>
      <c r="BE764" s="167">
        <f t="shared" si="257"/>
        <v>0</v>
      </c>
      <c r="BF764" s="203"/>
      <c r="BG764" s="203"/>
    </row>
    <row r="765" spans="1:59" s="118" customFormat="1" x14ac:dyDescent="0.25">
      <c r="A765" s="128" t="str">
        <f>IF(ISBLANK(B765),"",COUNTA($B$11:B765))</f>
        <v/>
      </c>
      <c r="B765" s="200"/>
      <c r="C765" s="150">
        <f t="shared" si="247"/>
        <v>0</v>
      </c>
      <c r="D765" s="151">
        <f t="shared" si="248"/>
        <v>0</v>
      </c>
      <c r="E765" s="199"/>
      <c r="F765" s="199"/>
      <c r="G765" s="151">
        <f t="shared" si="249"/>
        <v>0</v>
      </c>
      <c r="H765" s="199"/>
      <c r="I765" s="199"/>
      <c r="J765" s="199"/>
      <c r="K765" s="151">
        <f t="shared" si="258"/>
        <v>0</v>
      </c>
      <c r="L765" s="199"/>
      <c r="M765" s="199"/>
      <c r="N765" s="152" t="str">
        <f t="shared" si="250"/>
        <v/>
      </c>
      <c r="O765" s="150">
        <f t="shared" si="251"/>
        <v>0</v>
      </c>
      <c r="P765" s="151">
        <f t="shared" si="252"/>
        <v>0</v>
      </c>
      <c r="Q765" s="199"/>
      <c r="R765" s="199"/>
      <c r="S765" s="151">
        <f t="shared" si="253"/>
        <v>0</v>
      </c>
      <c r="T765" s="199"/>
      <c r="U765" s="199"/>
      <c r="V765" s="199"/>
      <c r="W765" s="151">
        <f t="shared" si="244"/>
        <v>0</v>
      </c>
      <c r="X765" s="199"/>
      <c r="Y765" s="199"/>
      <c r="Z765" s="152" t="str">
        <f t="shared" si="254"/>
        <v/>
      </c>
      <c r="AA765" s="150">
        <f t="shared" si="259"/>
        <v>0</v>
      </c>
      <c r="AB765" s="151">
        <f t="shared" si="260"/>
        <v>0</v>
      </c>
      <c r="AC765" s="199"/>
      <c r="AD765" s="199"/>
      <c r="AE765" s="151">
        <f t="shared" si="261"/>
        <v>0</v>
      </c>
      <c r="AF765" s="202"/>
      <c r="AG765" s="333"/>
      <c r="AH765" s="202"/>
      <c r="AI765" s="333"/>
      <c r="AJ765" s="202"/>
      <c r="AK765" s="333"/>
      <c r="AL765" s="151">
        <f t="shared" si="262"/>
        <v>0</v>
      </c>
      <c r="AM765" s="199"/>
      <c r="AN765" s="199"/>
      <c r="AO765" s="167">
        <f t="shared" si="245"/>
        <v>0</v>
      </c>
      <c r="AP765" s="167">
        <f t="shared" si="246"/>
        <v>0</v>
      </c>
      <c r="AQ765" s="152" t="str">
        <f t="shared" si="242"/>
        <v/>
      </c>
      <c r="AR765" s="207">
        <f t="shared" si="243"/>
        <v>0</v>
      </c>
      <c r="AS765" s="167">
        <f t="shared" si="255"/>
        <v>0</v>
      </c>
      <c r="AT765" s="167">
        <f>IFERROR((AR765/SUM('4_Структура пл.соб.'!$F$4:$F$6))*100,0)</f>
        <v>0</v>
      </c>
      <c r="AU765" s="207">
        <f>IFERROR(AF765+(SUM($AC765:$AD765)/100*($AE$14/$AB$14*100))/'4_Структура пл.соб.'!$B$7*'4_Структура пл.соб.'!$B$4,0)</f>
        <v>0</v>
      </c>
      <c r="AV765" s="167">
        <f>IFERROR(AU765/'5_Розрахунок тарифів'!$H$7,0)</f>
        <v>0</v>
      </c>
      <c r="AW765" s="167">
        <f>IFERROR((AU765/SUM('4_Структура пл.соб.'!$F$4:$F$6))*100,0)</f>
        <v>0</v>
      </c>
      <c r="AX765" s="207">
        <f>IFERROR(AH765+(SUM($AC765:$AD765)/100*($AE$14/$AB$14*100))/'4_Структура пл.соб.'!$B$7*'4_Структура пл.соб.'!$B$5,0)</f>
        <v>0</v>
      </c>
      <c r="AY765" s="167">
        <f>IFERROR(AX765/'5_Розрахунок тарифів'!$L$7,0)</f>
        <v>0</v>
      </c>
      <c r="AZ765" s="167">
        <f>IFERROR((AX765/SUM('4_Структура пл.соб.'!$F$4:$F$6))*100,0)</f>
        <v>0</v>
      </c>
      <c r="BA765" s="207">
        <f>IFERROR(AJ765+(SUM($AC765:$AD765)/100*($AE$14/$AB$14*100))/'4_Структура пл.соб.'!$B$7*'4_Структура пл.соб.'!$B$6,0)</f>
        <v>0</v>
      </c>
      <c r="BB765" s="167">
        <f>IFERROR(BA765/'5_Розрахунок тарифів'!$P$7,0)</f>
        <v>0</v>
      </c>
      <c r="BC765" s="167">
        <f>IFERROR((BA765/SUM('4_Структура пл.соб.'!$F$4:$F$6))*100,0)</f>
        <v>0</v>
      </c>
      <c r="BD765" s="167">
        <f t="shared" si="256"/>
        <v>0</v>
      </c>
      <c r="BE765" s="167">
        <f t="shared" si="257"/>
        <v>0</v>
      </c>
      <c r="BF765" s="203"/>
      <c r="BG765" s="203"/>
    </row>
    <row r="766" spans="1:59" s="118" customFormat="1" x14ac:dyDescent="0.25">
      <c r="A766" s="128" t="str">
        <f>IF(ISBLANK(B766),"",COUNTA($B$11:B766))</f>
        <v/>
      </c>
      <c r="B766" s="200"/>
      <c r="C766" s="150">
        <f t="shared" si="247"/>
        <v>0</v>
      </c>
      <c r="D766" s="151">
        <f t="shared" si="248"/>
        <v>0</v>
      </c>
      <c r="E766" s="199"/>
      <c r="F766" s="199"/>
      <c r="G766" s="151">
        <f t="shared" si="249"/>
        <v>0</v>
      </c>
      <c r="H766" s="199"/>
      <c r="I766" s="199"/>
      <c r="J766" s="199"/>
      <c r="K766" s="151">
        <f t="shared" si="258"/>
        <v>0</v>
      </c>
      <c r="L766" s="199"/>
      <c r="M766" s="199"/>
      <c r="N766" s="152" t="str">
        <f t="shared" si="250"/>
        <v/>
      </c>
      <c r="O766" s="150">
        <f t="shared" si="251"/>
        <v>0</v>
      </c>
      <c r="P766" s="151">
        <f t="shared" si="252"/>
        <v>0</v>
      </c>
      <c r="Q766" s="199"/>
      <c r="R766" s="199"/>
      <c r="S766" s="151">
        <f t="shared" si="253"/>
        <v>0</v>
      </c>
      <c r="T766" s="199"/>
      <c r="U766" s="199"/>
      <c r="V766" s="199"/>
      <c r="W766" s="151">
        <f t="shared" si="244"/>
        <v>0</v>
      </c>
      <c r="X766" s="199"/>
      <c r="Y766" s="199"/>
      <c r="Z766" s="152" t="str">
        <f t="shared" si="254"/>
        <v/>
      </c>
      <c r="AA766" s="150">
        <f t="shared" si="259"/>
        <v>0</v>
      </c>
      <c r="AB766" s="151">
        <f t="shared" si="260"/>
        <v>0</v>
      </c>
      <c r="AC766" s="199"/>
      <c r="AD766" s="199"/>
      <c r="AE766" s="151">
        <f t="shared" si="261"/>
        <v>0</v>
      </c>
      <c r="AF766" s="202"/>
      <c r="AG766" s="333"/>
      <c r="AH766" s="202"/>
      <c r="AI766" s="333"/>
      <c r="AJ766" s="202"/>
      <c r="AK766" s="333"/>
      <c r="AL766" s="151">
        <f t="shared" si="262"/>
        <v>0</v>
      </c>
      <c r="AM766" s="199"/>
      <c r="AN766" s="199"/>
      <c r="AO766" s="167">
        <f t="shared" si="245"/>
        <v>0</v>
      </c>
      <c r="AP766" s="167">
        <f t="shared" si="246"/>
        <v>0</v>
      </c>
      <c r="AQ766" s="152" t="str">
        <f t="shared" si="242"/>
        <v/>
      </c>
      <c r="AR766" s="207">
        <f t="shared" si="243"/>
        <v>0</v>
      </c>
      <c r="AS766" s="167">
        <f t="shared" si="255"/>
        <v>0</v>
      </c>
      <c r="AT766" s="167">
        <f>IFERROR((AR766/SUM('4_Структура пл.соб.'!$F$4:$F$6))*100,0)</f>
        <v>0</v>
      </c>
      <c r="AU766" s="207">
        <f>IFERROR(AF766+(SUM($AC766:$AD766)/100*($AE$14/$AB$14*100))/'4_Структура пл.соб.'!$B$7*'4_Структура пл.соб.'!$B$4,0)</f>
        <v>0</v>
      </c>
      <c r="AV766" s="167">
        <f>IFERROR(AU766/'5_Розрахунок тарифів'!$H$7,0)</f>
        <v>0</v>
      </c>
      <c r="AW766" s="167">
        <f>IFERROR((AU766/SUM('4_Структура пл.соб.'!$F$4:$F$6))*100,0)</f>
        <v>0</v>
      </c>
      <c r="AX766" s="207">
        <f>IFERROR(AH766+(SUM($AC766:$AD766)/100*($AE$14/$AB$14*100))/'4_Структура пл.соб.'!$B$7*'4_Структура пл.соб.'!$B$5,0)</f>
        <v>0</v>
      </c>
      <c r="AY766" s="167">
        <f>IFERROR(AX766/'5_Розрахунок тарифів'!$L$7,0)</f>
        <v>0</v>
      </c>
      <c r="AZ766" s="167">
        <f>IFERROR((AX766/SUM('4_Структура пл.соб.'!$F$4:$F$6))*100,0)</f>
        <v>0</v>
      </c>
      <c r="BA766" s="207">
        <f>IFERROR(AJ766+(SUM($AC766:$AD766)/100*($AE$14/$AB$14*100))/'4_Структура пл.соб.'!$B$7*'4_Структура пл.соб.'!$B$6,0)</f>
        <v>0</v>
      </c>
      <c r="BB766" s="167">
        <f>IFERROR(BA766/'5_Розрахунок тарифів'!$P$7,0)</f>
        <v>0</v>
      </c>
      <c r="BC766" s="167">
        <f>IFERROR((BA766/SUM('4_Структура пл.соб.'!$F$4:$F$6))*100,0)</f>
        <v>0</v>
      </c>
      <c r="BD766" s="167">
        <f t="shared" si="256"/>
        <v>0</v>
      </c>
      <c r="BE766" s="167">
        <f t="shared" si="257"/>
        <v>0</v>
      </c>
      <c r="BF766" s="203"/>
      <c r="BG766" s="203"/>
    </row>
    <row r="767" spans="1:59" s="118" customFormat="1" x14ac:dyDescent="0.25">
      <c r="A767" s="128" t="str">
        <f>IF(ISBLANK(B767),"",COUNTA($B$11:B767))</f>
        <v/>
      </c>
      <c r="B767" s="200"/>
      <c r="C767" s="150">
        <f t="shared" si="247"/>
        <v>0</v>
      </c>
      <c r="D767" s="151">
        <f t="shared" si="248"/>
        <v>0</v>
      </c>
      <c r="E767" s="199"/>
      <c r="F767" s="199"/>
      <c r="G767" s="151">
        <f t="shared" si="249"/>
        <v>0</v>
      </c>
      <c r="H767" s="199"/>
      <c r="I767" s="199"/>
      <c r="J767" s="199"/>
      <c r="K767" s="151">
        <f t="shared" si="258"/>
        <v>0</v>
      </c>
      <c r="L767" s="199"/>
      <c r="M767" s="199"/>
      <c r="N767" s="152" t="str">
        <f t="shared" si="250"/>
        <v/>
      </c>
      <c r="O767" s="150">
        <f t="shared" si="251"/>
        <v>0</v>
      </c>
      <c r="P767" s="151">
        <f t="shared" si="252"/>
        <v>0</v>
      </c>
      <c r="Q767" s="199"/>
      <c r="R767" s="199"/>
      <c r="S767" s="151">
        <f t="shared" si="253"/>
        <v>0</v>
      </c>
      <c r="T767" s="199"/>
      <c r="U767" s="199"/>
      <c r="V767" s="199"/>
      <c r="W767" s="151">
        <f t="shared" si="244"/>
        <v>0</v>
      </c>
      <c r="X767" s="199"/>
      <c r="Y767" s="199"/>
      <c r="Z767" s="152" t="str">
        <f t="shared" si="254"/>
        <v/>
      </c>
      <c r="AA767" s="150">
        <f t="shared" si="259"/>
        <v>0</v>
      </c>
      <c r="AB767" s="151">
        <f t="shared" si="260"/>
        <v>0</v>
      </c>
      <c r="AC767" s="199"/>
      <c r="AD767" s="199"/>
      <c r="AE767" s="151">
        <f t="shared" si="261"/>
        <v>0</v>
      </c>
      <c r="AF767" s="202"/>
      <c r="AG767" s="333"/>
      <c r="AH767" s="202"/>
      <c r="AI767" s="333"/>
      <c r="AJ767" s="202"/>
      <c r="AK767" s="333"/>
      <c r="AL767" s="151">
        <f t="shared" si="262"/>
        <v>0</v>
      </c>
      <c r="AM767" s="199"/>
      <c r="AN767" s="199"/>
      <c r="AO767" s="167">
        <f t="shared" si="245"/>
        <v>0</v>
      </c>
      <c r="AP767" s="167">
        <f t="shared" si="246"/>
        <v>0</v>
      </c>
      <c r="AQ767" s="152" t="str">
        <f t="shared" si="242"/>
        <v/>
      </c>
      <c r="AR767" s="207">
        <f t="shared" si="243"/>
        <v>0</v>
      </c>
      <c r="AS767" s="167">
        <f t="shared" si="255"/>
        <v>0</v>
      </c>
      <c r="AT767" s="167">
        <f>IFERROR((AR767/SUM('4_Структура пл.соб.'!$F$4:$F$6))*100,0)</f>
        <v>0</v>
      </c>
      <c r="AU767" s="207">
        <f>IFERROR(AF767+(SUM($AC767:$AD767)/100*($AE$14/$AB$14*100))/'4_Структура пл.соб.'!$B$7*'4_Структура пл.соб.'!$B$4,0)</f>
        <v>0</v>
      </c>
      <c r="AV767" s="167">
        <f>IFERROR(AU767/'5_Розрахунок тарифів'!$H$7,0)</f>
        <v>0</v>
      </c>
      <c r="AW767" s="167">
        <f>IFERROR((AU767/SUM('4_Структура пл.соб.'!$F$4:$F$6))*100,0)</f>
        <v>0</v>
      </c>
      <c r="AX767" s="207">
        <f>IFERROR(AH767+(SUM($AC767:$AD767)/100*($AE$14/$AB$14*100))/'4_Структура пл.соб.'!$B$7*'4_Структура пл.соб.'!$B$5,0)</f>
        <v>0</v>
      </c>
      <c r="AY767" s="167">
        <f>IFERROR(AX767/'5_Розрахунок тарифів'!$L$7,0)</f>
        <v>0</v>
      </c>
      <c r="AZ767" s="167">
        <f>IFERROR((AX767/SUM('4_Структура пл.соб.'!$F$4:$F$6))*100,0)</f>
        <v>0</v>
      </c>
      <c r="BA767" s="207">
        <f>IFERROR(AJ767+(SUM($AC767:$AD767)/100*($AE$14/$AB$14*100))/'4_Структура пл.соб.'!$B$7*'4_Структура пл.соб.'!$B$6,0)</f>
        <v>0</v>
      </c>
      <c r="BB767" s="167">
        <f>IFERROR(BA767/'5_Розрахунок тарифів'!$P$7,0)</f>
        <v>0</v>
      </c>
      <c r="BC767" s="167">
        <f>IFERROR((BA767/SUM('4_Структура пл.соб.'!$F$4:$F$6))*100,0)</f>
        <v>0</v>
      </c>
      <c r="BD767" s="167">
        <f t="shared" si="256"/>
        <v>0</v>
      </c>
      <c r="BE767" s="167">
        <f t="shared" si="257"/>
        <v>0</v>
      </c>
      <c r="BF767" s="203"/>
      <c r="BG767" s="203"/>
    </row>
    <row r="768" spans="1:59" s="118" customFormat="1" x14ac:dyDescent="0.25">
      <c r="A768" s="128" t="str">
        <f>IF(ISBLANK(B768),"",COUNTA($B$11:B768))</f>
        <v/>
      </c>
      <c r="B768" s="200"/>
      <c r="C768" s="150">
        <f t="shared" si="247"/>
        <v>0</v>
      </c>
      <c r="D768" s="151">
        <f t="shared" si="248"/>
        <v>0</v>
      </c>
      <c r="E768" s="199"/>
      <c r="F768" s="199"/>
      <c r="G768" s="151">
        <f t="shared" si="249"/>
        <v>0</v>
      </c>
      <c r="H768" s="199"/>
      <c r="I768" s="199"/>
      <c r="J768" s="199"/>
      <c r="K768" s="151">
        <f t="shared" si="258"/>
        <v>0</v>
      </c>
      <c r="L768" s="199"/>
      <c r="M768" s="199"/>
      <c r="N768" s="152" t="str">
        <f t="shared" si="250"/>
        <v/>
      </c>
      <c r="O768" s="150">
        <f t="shared" si="251"/>
        <v>0</v>
      </c>
      <c r="P768" s="151">
        <f t="shared" si="252"/>
        <v>0</v>
      </c>
      <c r="Q768" s="199"/>
      <c r="R768" s="199"/>
      <c r="S768" s="151">
        <f t="shared" si="253"/>
        <v>0</v>
      </c>
      <c r="T768" s="199"/>
      <c r="U768" s="199"/>
      <c r="V768" s="199"/>
      <c r="W768" s="151">
        <f t="shared" si="244"/>
        <v>0</v>
      </c>
      <c r="X768" s="199"/>
      <c r="Y768" s="199"/>
      <c r="Z768" s="152" t="str">
        <f t="shared" si="254"/>
        <v/>
      </c>
      <c r="AA768" s="150">
        <f t="shared" si="259"/>
        <v>0</v>
      </c>
      <c r="AB768" s="151">
        <f t="shared" si="260"/>
        <v>0</v>
      </c>
      <c r="AC768" s="199"/>
      <c r="AD768" s="199"/>
      <c r="AE768" s="151">
        <f t="shared" si="261"/>
        <v>0</v>
      </c>
      <c r="AF768" s="202"/>
      <c r="AG768" s="333"/>
      <c r="AH768" s="202"/>
      <c r="AI768" s="333"/>
      <c r="AJ768" s="202"/>
      <c r="AK768" s="333"/>
      <c r="AL768" s="151">
        <f t="shared" si="262"/>
        <v>0</v>
      </c>
      <c r="AM768" s="199"/>
      <c r="AN768" s="199"/>
      <c r="AO768" s="167">
        <f t="shared" si="245"/>
        <v>0</v>
      </c>
      <c r="AP768" s="167">
        <f t="shared" si="246"/>
        <v>0</v>
      </c>
      <c r="AQ768" s="152" t="str">
        <f t="shared" si="242"/>
        <v/>
      </c>
      <c r="AR768" s="207">
        <f t="shared" si="243"/>
        <v>0</v>
      </c>
      <c r="AS768" s="167">
        <f t="shared" si="255"/>
        <v>0</v>
      </c>
      <c r="AT768" s="167">
        <f>IFERROR((AR768/SUM('4_Структура пл.соб.'!$F$4:$F$6))*100,0)</f>
        <v>0</v>
      </c>
      <c r="AU768" s="207">
        <f>IFERROR(AF768+(SUM($AC768:$AD768)/100*($AE$14/$AB$14*100))/'4_Структура пл.соб.'!$B$7*'4_Структура пл.соб.'!$B$4,0)</f>
        <v>0</v>
      </c>
      <c r="AV768" s="167">
        <f>IFERROR(AU768/'5_Розрахунок тарифів'!$H$7,0)</f>
        <v>0</v>
      </c>
      <c r="AW768" s="167">
        <f>IFERROR((AU768/SUM('4_Структура пл.соб.'!$F$4:$F$6))*100,0)</f>
        <v>0</v>
      </c>
      <c r="AX768" s="207">
        <f>IFERROR(AH768+(SUM($AC768:$AD768)/100*($AE$14/$AB$14*100))/'4_Структура пл.соб.'!$B$7*'4_Структура пл.соб.'!$B$5,0)</f>
        <v>0</v>
      </c>
      <c r="AY768" s="167">
        <f>IFERROR(AX768/'5_Розрахунок тарифів'!$L$7,0)</f>
        <v>0</v>
      </c>
      <c r="AZ768" s="167">
        <f>IFERROR((AX768/SUM('4_Структура пл.соб.'!$F$4:$F$6))*100,0)</f>
        <v>0</v>
      </c>
      <c r="BA768" s="207">
        <f>IFERROR(AJ768+(SUM($AC768:$AD768)/100*($AE$14/$AB$14*100))/'4_Структура пл.соб.'!$B$7*'4_Структура пл.соб.'!$B$6,0)</f>
        <v>0</v>
      </c>
      <c r="BB768" s="167">
        <f>IFERROR(BA768/'5_Розрахунок тарифів'!$P$7,0)</f>
        <v>0</v>
      </c>
      <c r="BC768" s="167">
        <f>IFERROR((BA768/SUM('4_Структура пл.соб.'!$F$4:$F$6))*100,0)</f>
        <v>0</v>
      </c>
      <c r="BD768" s="167">
        <f t="shared" si="256"/>
        <v>0</v>
      </c>
      <c r="BE768" s="167">
        <f t="shared" si="257"/>
        <v>0</v>
      </c>
      <c r="BF768" s="203"/>
      <c r="BG768" s="203"/>
    </row>
    <row r="769" spans="1:59" s="118" customFormat="1" x14ac:dyDescent="0.25">
      <c r="A769" s="128" t="str">
        <f>IF(ISBLANK(B769),"",COUNTA($B$11:B769))</f>
        <v/>
      </c>
      <c r="B769" s="200"/>
      <c r="C769" s="150">
        <f t="shared" si="247"/>
        <v>0</v>
      </c>
      <c r="D769" s="151">
        <f t="shared" si="248"/>
        <v>0</v>
      </c>
      <c r="E769" s="199"/>
      <c r="F769" s="199"/>
      <c r="G769" s="151">
        <f t="shared" si="249"/>
        <v>0</v>
      </c>
      <c r="H769" s="199"/>
      <c r="I769" s="199"/>
      <c r="J769" s="199"/>
      <c r="K769" s="151">
        <f t="shared" si="258"/>
        <v>0</v>
      </c>
      <c r="L769" s="199"/>
      <c r="M769" s="199"/>
      <c r="N769" s="152" t="str">
        <f t="shared" si="250"/>
        <v/>
      </c>
      <c r="O769" s="150">
        <f t="shared" si="251"/>
        <v>0</v>
      </c>
      <c r="P769" s="151">
        <f t="shared" si="252"/>
        <v>0</v>
      </c>
      <c r="Q769" s="199"/>
      <c r="R769" s="199"/>
      <c r="S769" s="151">
        <f t="shared" si="253"/>
        <v>0</v>
      </c>
      <c r="T769" s="199"/>
      <c r="U769" s="199"/>
      <c r="V769" s="199"/>
      <c r="W769" s="151">
        <f t="shared" si="244"/>
        <v>0</v>
      </c>
      <c r="X769" s="199"/>
      <c r="Y769" s="199"/>
      <c r="Z769" s="152" t="str">
        <f t="shared" si="254"/>
        <v/>
      </c>
      <c r="AA769" s="150">
        <f t="shared" si="259"/>
        <v>0</v>
      </c>
      <c r="AB769" s="151">
        <f t="shared" si="260"/>
        <v>0</v>
      </c>
      <c r="AC769" s="199"/>
      <c r="AD769" s="199"/>
      <c r="AE769" s="151">
        <f t="shared" si="261"/>
        <v>0</v>
      </c>
      <c r="AF769" s="202"/>
      <c r="AG769" s="333"/>
      <c r="AH769" s="202"/>
      <c r="AI769" s="333"/>
      <c r="AJ769" s="202"/>
      <c r="AK769" s="333"/>
      <c r="AL769" s="151">
        <f t="shared" si="262"/>
        <v>0</v>
      </c>
      <c r="AM769" s="199"/>
      <c r="AN769" s="199"/>
      <c r="AO769" s="167">
        <f t="shared" si="245"/>
        <v>0</v>
      </c>
      <c r="AP769" s="167">
        <f t="shared" si="246"/>
        <v>0</v>
      </c>
      <c r="AQ769" s="152" t="str">
        <f t="shared" si="242"/>
        <v/>
      </c>
      <c r="AR769" s="207">
        <f t="shared" si="243"/>
        <v>0</v>
      </c>
      <c r="AS769" s="167">
        <f t="shared" si="255"/>
        <v>0</v>
      </c>
      <c r="AT769" s="167">
        <f>IFERROR((AR769/SUM('4_Структура пл.соб.'!$F$4:$F$6))*100,0)</f>
        <v>0</v>
      </c>
      <c r="AU769" s="207">
        <f>IFERROR(AF769+(SUM($AC769:$AD769)/100*($AE$14/$AB$14*100))/'4_Структура пл.соб.'!$B$7*'4_Структура пл.соб.'!$B$4,0)</f>
        <v>0</v>
      </c>
      <c r="AV769" s="167">
        <f>IFERROR(AU769/'5_Розрахунок тарифів'!$H$7,0)</f>
        <v>0</v>
      </c>
      <c r="AW769" s="167">
        <f>IFERROR((AU769/SUM('4_Структура пл.соб.'!$F$4:$F$6))*100,0)</f>
        <v>0</v>
      </c>
      <c r="AX769" s="207">
        <f>IFERROR(AH769+(SUM($AC769:$AD769)/100*($AE$14/$AB$14*100))/'4_Структура пл.соб.'!$B$7*'4_Структура пл.соб.'!$B$5,0)</f>
        <v>0</v>
      </c>
      <c r="AY769" s="167">
        <f>IFERROR(AX769/'5_Розрахунок тарифів'!$L$7,0)</f>
        <v>0</v>
      </c>
      <c r="AZ769" s="167">
        <f>IFERROR((AX769/SUM('4_Структура пл.соб.'!$F$4:$F$6))*100,0)</f>
        <v>0</v>
      </c>
      <c r="BA769" s="207">
        <f>IFERROR(AJ769+(SUM($AC769:$AD769)/100*($AE$14/$AB$14*100))/'4_Структура пл.соб.'!$B$7*'4_Структура пл.соб.'!$B$6,0)</f>
        <v>0</v>
      </c>
      <c r="BB769" s="167">
        <f>IFERROR(BA769/'5_Розрахунок тарифів'!$P$7,0)</f>
        <v>0</v>
      </c>
      <c r="BC769" s="167">
        <f>IFERROR((BA769/SUM('4_Структура пл.соб.'!$F$4:$F$6))*100,0)</f>
        <v>0</v>
      </c>
      <c r="BD769" s="167">
        <f t="shared" si="256"/>
        <v>0</v>
      </c>
      <c r="BE769" s="167">
        <f t="shared" si="257"/>
        <v>0</v>
      </c>
      <c r="BF769" s="203"/>
      <c r="BG769" s="203"/>
    </row>
    <row r="770" spans="1:59" s="118" customFormat="1" x14ac:dyDescent="0.25">
      <c r="A770" s="128" t="str">
        <f>IF(ISBLANK(B770),"",COUNTA($B$11:B770))</f>
        <v/>
      </c>
      <c r="B770" s="200"/>
      <c r="C770" s="150">
        <f t="shared" si="247"/>
        <v>0</v>
      </c>
      <c r="D770" s="151">
        <f t="shared" si="248"/>
        <v>0</v>
      </c>
      <c r="E770" s="199"/>
      <c r="F770" s="199"/>
      <c r="G770" s="151">
        <f t="shared" si="249"/>
        <v>0</v>
      </c>
      <c r="H770" s="199"/>
      <c r="I770" s="199"/>
      <c r="J770" s="199"/>
      <c r="K770" s="151">
        <f t="shared" si="258"/>
        <v>0</v>
      </c>
      <c r="L770" s="199"/>
      <c r="M770" s="199"/>
      <c r="N770" s="152" t="str">
        <f t="shared" si="250"/>
        <v/>
      </c>
      <c r="O770" s="150">
        <f t="shared" si="251"/>
        <v>0</v>
      </c>
      <c r="P770" s="151">
        <f t="shared" si="252"/>
        <v>0</v>
      </c>
      <c r="Q770" s="199"/>
      <c r="R770" s="199"/>
      <c r="S770" s="151">
        <f t="shared" si="253"/>
        <v>0</v>
      </c>
      <c r="T770" s="199"/>
      <c r="U770" s="199"/>
      <c r="V770" s="199"/>
      <c r="W770" s="151">
        <f t="shared" si="244"/>
        <v>0</v>
      </c>
      <c r="X770" s="199"/>
      <c r="Y770" s="199"/>
      <c r="Z770" s="152" t="str">
        <f t="shared" si="254"/>
        <v/>
      </c>
      <c r="AA770" s="150">
        <f t="shared" si="259"/>
        <v>0</v>
      </c>
      <c r="AB770" s="151">
        <f t="shared" si="260"/>
        <v>0</v>
      </c>
      <c r="AC770" s="199"/>
      <c r="AD770" s="199"/>
      <c r="AE770" s="151">
        <f t="shared" si="261"/>
        <v>0</v>
      </c>
      <c r="AF770" s="202"/>
      <c r="AG770" s="333"/>
      <c r="AH770" s="202"/>
      <c r="AI770" s="333"/>
      <c r="AJ770" s="202"/>
      <c r="AK770" s="333"/>
      <c r="AL770" s="151">
        <f t="shared" si="262"/>
        <v>0</v>
      </c>
      <c r="AM770" s="199"/>
      <c r="AN770" s="199"/>
      <c r="AO770" s="167">
        <f t="shared" si="245"/>
        <v>0</v>
      </c>
      <c r="AP770" s="167">
        <f t="shared" si="246"/>
        <v>0</v>
      </c>
      <c r="AQ770" s="152" t="str">
        <f t="shared" si="242"/>
        <v/>
      </c>
      <c r="AR770" s="207">
        <f t="shared" si="243"/>
        <v>0</v>
      </c>
      <c r="AS770" s="167">
        <f t="shared" si="255"/>
        <v>0</v>
      </c>
      <c r="AT770" s="167">
        <f>IFERROR((AR770/SUM('4_Структура пл.соб.'!$F$4:$F$6))*100,0)</f>
        <v>0</v>
      </c>
      <c r="AU770" s="207">
        <f>IFERROR(AF770+(SUM($AC770:$AD770)/100*($AE$14/$AB$14*100))/'4_Структура пл.соб.'!$B$7*'4_Структура пл.соб.'!$B$4,0)</f>
        <v>0</v>
      </c>
      <c r="AV770" s="167">
        <f>IFERROR(AU770/'5_Розрахунок тарифів'!$H$7,0)</f>
        <v>0</v>
      </c>
      <c r="AW770" s="167">
        <f>IFERROR((AU770/SUM('4_Структура пл.соб.'!$F$4:$F$6))*100,0)</f>
        <v>0</v>
      </c>
      <c r="AX770" s="207">
        <f>IFERROR(AH770+(SUM($AC770:$AD770)/100*($AE$14/$AB$14*100))/'4_Структура пл.соб.'!$B$7*'4_Структура пл.соб.'!$B$5,0)</f>
        <v>0</v>
      </c>
      <c r="AY770" s="167">
        <f>IFERROR(AX770/'5_Розрахунок тарифів'!$L$7,0)</f>
        <v>0</v>
      </c>
      <c r="AZ770" s="167">
        <f>IFERROR((AX770/SUM('4_Структура пл.соб.'!$F$4:$F$6))*100,0)</f>
        <v>0</v>
      </c>
      <c r="BA770" s="207">
        <f>IFERROR(AJ770+(SUM($AC770:$AD770)/100*($AE$14/$AB$14*100))/'4_Структура пл.соб.'!$B$7*'4_Структура пл.соб.'!$B$6,0)</f>
        <v>0</v>
      </c>
      <c r="BB770" s="167">
        <f>IFERROR(BA770/'5_Розрахунок тарифів'!$P$7,0)</f>
        <v>0</v>
      </c>
      <c r="BC770" s="167">
        <f>IFERROR((BA770/SUM('4_Структура пл.соб.'!$F$4:$F$6))*100,0)</f>
        <v>0</v>
      </c>
      <c r="BD770" s="167">
        <f t="shared" si="256"/>
        <v>0</v>
      </c>
      <c r="BE770" s="167">
        <f t="shared" si="257"/>
        <v>0</v>
      </c>
      <c r="BF770" s="203"/>
      <c r="BG770" s="203"/>
    </row>
    <row r="771" spans="1:59" s="118" customFormat="1" x14ac:dyDescent="0.25">
      <c r="A771" s="128" t="str">
        <f>IF(ISBLANK(B771),"",COUNTA($B$11:B771))</f>
        <v/>
      </c>
      <c r="B771" s="200"/>
      <c r="C771" s="150">
        <f t="shared" si="247"/>
        <v>0</v>
      </c>
      <c r="D771" s="151">
        <f t="shared" si="248"/>
        <v>0</v>
      </c>
      <c r="E771" s="199"/>
      <c r="F771" s="199"/>
      <c r="G771" s="151">
        <f t="shared" si="249"/>
        <v>0</v>
      </c>
      <c r="H771" s="199"/>
      <c r="I771" s="199"/>
      <c r="J771" s="199"/>
      <c r="K771" s="151">
        <f t="shared" si="258"/>
        <v>0</v>
      </c>
      <c r="L771" s="199"/>
      <c r="M771" s="199"/>
      <c r="N771" s="152" t="str">
        <f t="shared" si="250"/>
        <v/>
      </c>
      <c r="O771" s="150">
        <f t="shared" si="251"/>
        <v>0</v>
      </c>
      <c r="P771" s="151">
        <f t="shared" si="252"/>
        <v>0</v>
      </c>
      <c r="Q771" s="199"/>
      <c r="R771" s="199"/>
      <c r="S771" s="151">
        <f t="shared" si="253"/>
        <v>0</v>
      </c>
      <c r="T771" s="199"/>
      <c r="U771" s="199"/>
      <c r="V771" s="199"/>
      <c r="W771" s="151">
        <f t="shared" si="244"/>
        <v>0</v>
      </c>
      <c r="X771" s="199"/>
      <c r="Y771" s="199"/>
      <c r="Z771" s="152" t="str">
        <f t="shared" si="254"/>
        <v/>
      </c>
      <c r="AA771" s="150">
        <f t="shared" si="259"/>
        <v>0</v>
      </c>
      <c r="AB771" s="151">
        <f t="shared" si="260"/>
        <v>0</v>
      </c>
      <c r="AC771" s="199"/>
      <c r="AD771" s="199"/>
      <c r="AE771" s="151">
        <f t="shared" si="261"/>
        <v>0</v>
      </c>
      <c r="AF771" s="202"/>
      <c r="AG771" s="333"/>
      <c r="AH771" s="202"/>
      <c r="AI771" s="333"/>
      <c r="AJ771" s="202"/>
      <c r="AK771" s="333"/>
      <c r="AL771" s="151">
        <f t="shared" si="262"/>
        <v>0</v>
      </c>
      <c r="AM771" s="199"/>
      <c r="AN771" s="199"/>
      <c r="AO771" s="167">
        <f t="shared" si="245"/>
        <v>0</v>
      </c>
      <c r="AP771" s="167">
        <f t="shared" si="246"/>
        <v>0</v>
      </c>
      <c r="AQ771" s="152" t="str">
        <f t="shared" si="242"/>
        <v/>
      </c>
      <c r="AR771" s="207">
        <f t="shared" si="243"/>
        <v>0</v>
      </c>
      <c r="AS771" s="167">
        <f t="shared" si="255"/>
        <v>0</v>
      </c>
      <c r="AT771" s="167">
        <f>IFERROR((AR771/SUM('4_Структура пл.соб.'!$F$4:$F$6))*100,0)</f>
        <v>0</v>
      </c>
      <c r="AU771" s="207">
        <f>IFERROR(AF771+(SUM($AC771:$AD771)/100*($AE$14/$AB$14*100))/'4_Структура пл.соб.'!$B$7*'4_Структура пл.соб.'!$B$4,0)</f>
        <v>0</v>
      </c>
      <c r="AV771" s="167">
        <f>IFERROR(AU771/'5_Розрахунок тарифів'!$H$7,0)</f>
        <v>0</v>
      </c>
      <c r="AW771" s="167">
        <f>IFERROR((AU771/SUM('4_Структура пл.соб.'!$F$4:$F$6))*100,0)</f>
        <v>0</v>
      </c>
      <c r="AX771" s="207">
        <f>IFERROR(AH771+(SUM($AC771:$AD771)/100*($AE$14/$AB$14*100))/'4_Структура пл.соб.'!$B$7*'4_Структура пл.соб.'!$B$5,0)</f>
        <v>0</v>
      </c>
      <c r="AY771" s="167">
        <f>IFERROR(AX771/'5_Розрахунок тарифів'!$L$7,0)</f>
        <v>0</v>
      </c>
      <c r="AZ771" s="167">
        <f>IFERROR((AX771/SUM('4_Структура пл.соб.'!$F$4:$F$6))*100,0)</f>
        <v>0</v>
      </c>
      <c r="BA771" s="207">
        <f>IFERROR(AJ771+(SUM($AC771:$AD771)/100*($AE$14/$AB$14*100))/'4_Структура пл.соб.'!$B$7*'4_Структура пл.соб.'!$B$6,0)</f>
        <v>0</v>
      </c>
      <c r="BB771" s="167">
        <f>IFERROR(BA771/'5_Розрахунок тарифів'!$P$7,0)</f>
        <v>0</v>
      </c>
      <c r="BC771" s="167">
        <f>IFERROR((BA771/SUM('4_Структура пл.соб.'!$F$4:$F$6))*100,0)</f>
        <v>0</v>
      </c>
      <c r="BD771" s="167">
        <f t="shared" si="256"/>
        <v>0</v>
      </c>
      <c r="BE771" s="167">
        <f t="shared" si="257"/>
        <v>0</v>
      </c>
      <c r="BF771" s="203"/>
      <c r="BG771" s="203"/>
    </row>
    <row r="772" spans="1:59" s="118" customFormat="1" x14ac:dyDescent="0.25">
      <c r="A772" s="128" t="str">
        <f>IF(ISBLANK(B772),"",COUNTA($B$11:B772))</f>
        <v/>
      </c>
      <c r="B772" s="200"/>
      <c r="C772" s="150">
        <f t="shared" si="247"/>
        <v>0</v>
      </c>
      <c r="D772" s="151">
        <f t="shared" si="248"/>
        <v>0</v>
      </c>
      <c r="E772" s="199"/>
      <c r="F772" s="199"/>
      <c r="G772" s="151">
        <f t="shared" si="249"/>
        <v>0</v>
      </c>
      <c r="H772" s="199"/>
      <c r="I772" s="199"/>
      <c r="J772" s="199"/>
      <c r="K772" s="151">
        <f t="shared" si="258"/>
        <v>0</v>
      </c>
      <c r="L772" s="199"/>
      <c r="M772" s="199"/>
      <c r="N772" s="152" t="str">
        <f t="shared" si="250"/>
        <v/>
      </c>
      <c r="O772" s="150">
        <f t="shared" si="251"/>
        <v>0</v>
      </c>
      <c r="P772" s="151">
        <f t="shared" si="252"/>
        <v>0</v>
      </c>
      <c r="Q772" s="199"/>
      <c r="R772" s="199"/>
      <c r="S772" s="151">
        <f t="shared" si="253"/>
        <v>0</v>
      </c>
      <c r="T772" s="199"/>
      <c r="U772" s="199"/>
      <c r="V772" s="199"/>
      <c r="W772" s="151">
        <f t="shared" si="244"/>
        <v>0</v>
      </c>
      <c r="X772" s="199"/>
      <c r="Y772" s="199"/>
      <c r="Z772" s="152" t="str">
        <f t="shared" si="254"/>
        <v/>
      </c>
      <c r="AA772" s="150">
        <f t="shared" si="259"/>
        <v>0</v>
      </c>
      <c r="AB772" s="151">
        <f t="shared" si="260"/>
        <v>0</v>
      </c>
      <c r="AC772" s="199"/>
      <c r="AD772" s="199"/>
      <c r="AE772" s="151">
        <f t="shared" si="261"/>
        <v>0</v>
      </c>
      <c r="AF772" s="202"/>
      <c r="AG772" s="333"/>
      <c r="AH772" s="202"/>
      <c r="AI772" s="333"/>
      <c r="AJ772" s="202"/>
      <c r="AK772" s="333"/>
      <c r="AL772" s="151">
        <f t="shared" si="262"/>
        <v>0</v>
      </c>
      <c r="AM772" s="199"/>
      <c r="AN772" s="199"/>
      <c r="AO772" s="167">
        <f t="shared" si="245"/>
        <v>0</v>
      </c>
      <c r="AP772" s="167">
        <f t="shared" si="246"/>
        <v>0</v>
      </c>
      <c r="AQ772" s="152" t="str">
        <f t="shared" si="242"/>
        <v/>
      </c>
      <c r="AR772" s="207">
        <f t="shared" si="243"/>
        <v>0</v>
      </c>
      <c r="AS772" s="167">
        <f t="shared" si="255"/>
        <v>0</v>
      </c>
      <c r="AT772" s="167">
        <f>IFERROR((AR772/SUM('4_Структура пл.соб.'!$F$4:$F$6))*100,0)</f>
        <v>0</v>
      </c>
      <c r="AU772" s="207">
        <f>IFERROR(AF772+(SUM($AC772:$AD772)/100*($AE$14/$AB$14*100))/'4_Структура пл.соб.'!$B$7*'4_Структура пл.соб.'!$B$4,0)</f>
        <v>0</v>
      </c>
      <c r="AV772" s="167">
        <f>IFERROR(AU772/'5_Розрахунок тарифів'!$H$7,0)</f>
        <v>0</v>
      </c>
      <c r="AW772" s="167">
        <f>IFERROR((AU772/SUM('4_Структура пл.соб.'!$F$4:$F$6))*100,0)</f>
        <v>0</v>
      </c>
      <c r="AX772" s="207">
        <f>IFERROR(AH772+(SUM($AC772:$AD772)/100*($AE$14/$AB$14*100))/'4_Структура пл.соб.'!$B$7*'4_Структура пл.соб.'!$B$5,0)</f>
        <v>0</v>
      </c>
      <c r="AY772" s="167">
        <f>IFERROR(AX772/'5_Розрахунок тарифів'!$L$7,0)</f>
        <v>0</v>
      </c>
      <c r="AZ772" s="167">
        <f>IFERROR((AX772/SUM('4_Структура пл.соб.'!$F$4:$F$6))*100,0)</f>
        <v>0</v>
      </c>
      <c r="BA772" s="207">
        <f>IFERROR(AJ772+(SUM($AC772:$AD772)/100*($AE$14/$AB$14*100))/'4_Структура пл.соб.'!$B$7*'4_Структура пл.соб.'!$B$6,0)</f>
        <v>0</v>
      </c>
      <c r="BB772" s="167">
        <f>IFERROR(BA772/'5_Розрахунок тарифів'!$P$7,0)</f>
        <v>0</v>
      </c>
      <c r="BC772" s="167">
        <f>IFERROR((BA772/SUM('4_Структура пл.соб.'!$F$4:$F$6))*100,0)</f>
        <v>0</v>
      </c>
      <c r="BD772" s="167">
        <f t="shared" si="256"/>
        <v>0</v>
      </c>
      <c r="BE772" s="167">
        <f t="shared" si="257"/>
        <v>0</v>
      </c>
      <c r="BF772" s="203"/>
      <c r="BG772" s="203"/>
    </row>
    <row r="773" spans="1:59" s="118" customFormat="1" x14ac:dyDescent="0.25">
      <c r="A773" s="128" t="str">
        <f>IF(ISBLANK(B773),"",COUNTA($B$11:B773))</f>
        <v/>
      </c>
      <c r="B773" s="200"/>
      <c r="C773" s="150">
        <f t="shared" si="247"/>
        <v>0</v>
      </c>
      <c r="D773" s="151">
        <f t="shared" si="248"/>
        <v>0</v>
      </c>
      <c r="E773" s="199"/>
      <c r="F773" s="199"/>
      <c r="G773" s="151">
        <f t="shared" si="249"/>
        <v>0</v>
      </c>
      <c r="H773" s="199"/>
      <c r="I773" s="199"/>
      <c r="J773" s="199"/>
      <c r="K773" s="151">
        <f t="shared" si="258"/>
        <v>0</v>
      </c>
      <c r="L773" s="199"/>
      <c r="M773" s="199"/>
      <c r="N773" s="152" t="str">
        <f t="shared" si="250"/>
        <v/>
      </c>
      <c r="O773" s="150">
        <f t="shared" si="251"/>
        <v>0</v>
      </c>
      <c r="P773" s="151">
        <f t="shared" si="252"/>
        <v>0</v>
      </c>
      <c r="Q773" s="199"/>
      <c r="R773" s="199"/>
      <c r="S773" s="151">
        <f t="shared" si="253"/>
        <v>0</v>
      </c>
      <c r="T773" s="199"/>
      <c r="U773" s="199"/>
      <c r="V773" s="199"/>
      <c r="W773" s="151">
        <f t="shared" si="244"/>
        <v>0</v>
      </c>
      <c r="X773" s="199"/>
      <c r="Y773" s="199"/>
      <c r="Z773" s="152" t="str">
        <f t="shared" si="254"/>
        <v/>
      </c>
      <c r="AA773" s="150">
        <f t="shared" si="259"/>
        <v>0</v>
      </c>
      <c r="AB773" s="151">
        <f t="shared" si="260"/>
        <v>0</v>
      </c>
      <c r="AC773" s="199"/>
      <c r="AD773" s="199"/>
      <c r="AE773" s="151">
        <f t="shared" si="261"/>
        <v>0</v>
      </c>
      <c r="AF773" s="202"/>
      <c r="AG773" s="333"/>
      <c r="AH773" s="202"/>
      <c r="AI773" s="333"/>
      <c r="AJ773" s="202"/>
      <c r="AK773" s="333"/>
      <c r="AL773" s="151">
        <f t="shared" si="262"/>
        <v>0</v>
      </c>
      <c r="AM773" s="199"/>
      <c r="AN773" s="199"/>
      <c r="AO773" s="167">
        <f t="shared" si="245"/>
        <v>0</v>
      </c>
      <c r="AP773" s="167">
        <f t="shared" si="246"/>
        <v>0</v>
      </c>
      <c r="AQ773" s="152" t="str">
        <f t="shared" si="242"/>
        <v/>
      </c>
      <c r="AR773" s="207">
        <f t="shared" si="243"/>
        <v>0</v>
      </c>
      <c r="AS773" s="167">
        <f t="shared" si="255"/>
        <v>0</v>
      </c>
      <c r="AT773" s="167">
        <f>IFERROR((AR773/SUM('4_Структура пл.соб.'!$F$4:$F$6))*100,0)</f>
        <v>0</v>
      </c>
      <c r="AU773" s="207">
        <f>IFERROR(AF773+(SUM($AC773:$AD773)/100*($AE$14/$AB$14*100))/'4_Структура пл.соб.'!$B$7*'4_Структура пл.соб.'!$B$4,0)</f>
        <v>0</v>
      </c>
      <c r="AV773" s="167">
        <f>IFERROR(AU773/'5_Розрахунок тарифів'!$H$7,0)</f>
        <v>0</v>
      </c>
      <c r="AW773" s="167">
        <f>IFERROR((AU773/SUM('4_Структура пл.соб.'!$F$4:$F$6))*100,0)</f>
        <v>0</v>
      </c>
      <c r="AX773" s="207">
        <f>IFERROR(AH773+(SUM($AC773:$AD773)/100*($AE$14/$AB$14*100))/'4_Структура пл.соб.'!$B$7*'4_Структура пл.соб.'!$B$5,0)</f>
        <v>0</v>
      </c>
      <c r="AY773" s="167">
        <f>IFERROR(AX773/'5_Розрахунок тарифів'!$L$7,0)</f>
        <v>0</v>
      </c>
      <c r="AZ773" s="167">
        <f>IFERROR((AX773/SUM('4_Структура пл.соб.'!$F$4:$F$6))*100,0)</f>
        <v>0</v>
      </c>
      <c r="BA773" s="207">
        <f>IFERROR(AJ773+(SUM($AC773:$AD773)/100*($AE$14/$AB$14*100))/'4_Структура пл.соб.'!$B$7*'4_Структура пл.соб.'!$B$6,0)</f>
        <v>0</v>
      </c>
      <c r="BB773" s="167">
        <f>IFERROR(BA773/'5_Розрахунок тарифів'!$P$7,0)</f>
        <v>0</v>
      </c>
      <c r="BC773" s="167">
        <f>IFERROR((BA773/SUM('4_Структура пл.соб.'!$F$4:$F$6))*100,0)</f>
        <v>0</v>
      </c>
      <c r="BD773" s="167">
        <f t="shared" si="256"/>
        <v>0</v>
      </c>
      <c r="BE773" s="167">
        <f t="shared" si="257"/>
        <v>0</v>
      </c>
      <c r="BF773" s="203"/>
      <c r="BG773" s="203"/>
    </row>
    <row r="774" spans="1:59" s="118" customFormat="1" x14ac:dyDescent="0.25">
      <c r="A774" s="128" t="str">
        <f>IF(ISBLANK(B774),"",COUNTA($B$11:B774))</f>
        <v/>
      </c>
      <c r="B774" s="200"/>
      <c r="C774" s="150">
        <f t="shared" si="247"/>
        <v>0</v>
      </c>
      <c r="D774" s="151">
        <f t="shared" si="248"/>
        <v>0</v>
      </c>
      <c r="E774" s="199"/>
      <c r="F774" s="199"/>
      <c r="G774" s="151">
        <f t="shared" si="249"/>
        <v>0</v>
      </c>
      <c r="H774" s="199"/>
      <c r="I774" s="199"/>
      <c r="J774" s="199"/>
      <c r="K774" s="151">
        <f t="shared" si="258"/>
        <v>0</v>
      </c>
      <c r="L774" s="199"/>
      <c r="M774" s="199"/>
      <c r="N774" s="152" t="str">
        <f t="shared" si="250"/>
        <v/>
      </c>
      <c r="O774" s="150">
        <f t="shared" si="251"/>
        <v>0</v>
      </c>
      <c r="P774" s="151">
        <f t="shared" si="252"/>
        <v>0</v>
      </c>
      <c r="Q774" s="199"/>
      <c r="R774" s="199"/>
      <c r="S774" s="151">
        <f t="shared" si="253"/>
        <v>0</v>
      </c>
      <c r="T774" s="199"/>
      <c r="U774" s="199"/>
      <c r="V774" s="199"/>
      <c r="W774" s="151">
        <f t="shared" si="244"/>
        <v>0</v>
      </c>
      <c r="X774" s="199"/>
      <c r="Y774" s="199"/>
      <c r="Z774" s="152" t="str">
        <f t="shared" si="254"/>
        <v/>
      </c>
      <c r="AA774" s="150">
        <f t="shared" si="259"/>
        <v>0</v>
      </c>
      <c r="AB774" s="151">
        <f t="shared" si="260"/>
        <v>0</v>
      </c>
      <c r="AC774" s="199"/>
      <c r="AD774" s="199"/>
      <c r="AE774" s="151">
        <f t="shared" si="261"/>
        <v>0</v>
      </c>
      <c r="AF774" s="202"/>
      <c r="AG774" s="333"/>
      <c r="AH774" s="202"/>
      <c r="AI774" s="333"/>
      <c r="AJ774" s="202"/>
      <c r="AK774" s="333"/>
      <c r="AL774" s="151">
        <f t="shared" si="262"/>
        <v>0</v>
      </c>
      <c r="AM774" s="199"/>
      <c r="AN774" s="199"/>
      <c r="AO774" s="167">
        <f t="shared" si="245"/>
        <v>0</v>
      </c>
      <c r="AP774" s="167">
        <f t="shared" si="246"/>
        <v>0</v>
      </c>
      <c r="AQ774" s="152" t="str">
        <f t="shared" si="242"/>
        <v/>
      </c>
      <c r="AR774" s="207">
        <f t="shared" si="243"/>
        <v>0</v>
      </c>
      <c r="AS774" s="167">
        <f t="shared" si="255"/>
        <v>0</v>
      </c>
      <c r="AT774" s="167">
        <f>IFERROR((AR774/SUM('4_Структура пл.соб.'!$F$4:$F$6))*100,0)</f>
        <v>0</v>
      </c>
      <c r="AU774" s="207">
        <f>IFERROR(AF774+(SUM($AC774:$AD774)/100*($AE$14/$AB$14*100))/'4_Структура пл.соб.'!$B$7*'4_Структура пл.соб.'!$B$4,0)</f>
        <v>0</v>
      </c>
      <c r="AV774" s="167">
        <f>IFERROR(AU774/'5_Розрахунок тарифів'!$H$7,0)</f>
        <v>0</v>
      </c>
      <c r="AW774" s="167">
        <f>IFERROR((AU774/SUM('4_Структура пл.соб.'!$F$4:$F$6))*100,0)</f>
        <v>0</v>
      </c>
      <c r="AX774" s="207">
        <f>IFERROR(AH774+(SUM($AC774:$AD774)/100*($AE$14/$AB$14*100))/'4_Структура пл.соб.'!$B$7*'4_Структура пл.соб.'!$B$5,0)</f>
        <v>0</v>
      </c>
      <c r="AY774" s="167">
        <f>IFERROR(AX774/'5_Розрахунок тарифів'!$L$7,0)</f>
        <v>0</v>
      </c>
      <c r="AZ774" s="167">
        <f>IFERROR((AX774/SUM('4_Структура пл.соб.'!$F$4:$F$6))*100,0)</f>
        <v>0</v>
      </c>
      <c r="BA774" s="207">
        <f>IFERROR(AJ774+(SUM($AC774:$AD774)/100*($AE$14/$AB$14*100))/'4_Структура пл.соб.'!$B$7*'4_Структура пл.соб.'!$B$6,0)</f>
        <v>0</v>
      </c>
      <c r="BB774" s="167">
        <f>IFERROR(BA774/'5_Розрахунок тарифів'!$P$7,0)</f>
        <v>0</v>
      </c>
      <c r="BC774" s="167">
        <f>IFERROR((BA774/SUM('4_Структура пл.соб.'!$F$4:$F$6))*100,0)</f>
        <v>0</v>
      </c>
      <c r="BD774" s="167">
        <f t="shared" si="256"/>
        <v>0</v>
      </c>
      <c r="BE774" s="167">
        <f t="shared" si="257"/>
        <v>0</v>
      </c>
      <c r="BF774" s="203"/>
      <c r="BG774" s="203"/>
    </row>
    <row r="775" spans="1:59" s="118" customFormat="1" x14ac:dyDescent="0.25">
      <c r="A775" s="128" t="str">
        <f>IF(ISBLANK(B775),"",COUNTA($B$11:B775))</f>
        <v/>
      </c>
      <c r="B775" s="200"/>
      <c r="C775" s="150">
        <f t="shared" si="247"/>
        <v>0</v>
      </c>
      <c r="D775" s="151">
        <f t="shared" si="248"/>
        <v>0</v>
      </c>
      <c r="E775" s="199"/>
      <c r="F775" s="199"/>
      <c r="G775" s="151">
        <f t="shared" si="249"/>
        <v>0</v>
      </c>
      <c r="H775" s="199"/>
      <c r="I775" s="199"/>
      <c r="J775" s="199"/>
      <c r="K775" s="151">
        <f t="shared" si="258"/>
        <v>0</v>
      </c>
      <c r="L775" s="199"/>
      <c r="M775" s="199"/>
      <c r="N775" s="152" t="str">
        <f t="shared" si="250"/>
        <v/>
      </c>
      <c r="O775" s="150">
        <f t="shared" si="251"/>
        <v>0</v>
      </c>
      <c r="P775" s="151">
        <f t="shared" si="252"/>
        <v>0</v>
      </c>
      <c r="Q775" s="199"/>
      <c r="R775" s="199"/>
      <c r="S775" s="151">
        <f t="shared" si="253"/>
        <v>0</v>
      </c>
      <c r="T775" s="199"/>
      <c r="U775" s="199"/>
      <c r="V775" s="199"/>
      <c r="W775" s="151">
        <f t="shared" si="244"/>
        <v>0</v>
      </c>
      <c r="X775" s="199"/>
      <c r="Y775" s="199"/>
      <c r="Z775" s="152" t="str">
        <f t="shared" si="254"/>
        <v/>
      </c>
      <c r="AA775" s="150">
        <f t="shared" si="259"/>
        <v>0</v>
      </c>
      <c r="AB775" s="151">
        <f t="shared" si="260"/>
        <v>0</v>
      </c>
      <c r="AC775" s="199"/>
      <c r="AD775" s="199"/>
      <c r="AE775" s="151">
        <f t="shared" si="261"/>
        <v>0</v>
      </c>
      <c r="AF775" s="202"/>
      <c r="AG775" s="333"/>
      <c r="AH775" s="202"/>
      <c r="AI775" s="333"/>
      <c r="AJ775" s="202"/>
      <c r="AK775" s="333"/>
      <c r="AL775" s="151">
        <f t="shared" si="262"/>
        <v>0</v>
      </c>
      <c r="AM775" s="199"/>
      <c r="AN775" s="199"/>
      <c r="AO775" s="167">
        <f t="shared" si="245"/>
        <v>0</v>
      </c>
      <c r="AP775" s="167">
        <f t="shared" si="246"/>
        <v>0</v>
      </c>
      <c r="AQ775" s="152" t="str">
        <f t="shared" si="242"/>
        <v/>
      </c>
      <c r="AR775" s="207">
        <f t="shared" si="243"/>
        <v>0</v>
      </c>
      <c r="AS775" s="167">
        <f t="shared" si="255"/>
        <v>0</v>
      </c>
      <c r="AT775" s="167">
        <f>IFERROR((AR775/SUM('4_Структура пл.соб.'!$F$4:$F$6))*100,0)</f>
        <v>0</v>
      </c>
      <c r="AU775" s="207">
        <f>IFERROR(AF775+(SUM($AC775:$AD775)/100*($AE$14/$AB$14*100))/'4_Структура пл.соб.'!$B$7*'4_Структура пл.соб.'!$B$4,0)</f>
        <v>0</v>
      </c>
      <c r="AV775" s="167">
        <f>IFERROR(AU775/'5_Розрахунок тарифів'!$H$7,0)</f>
        <v>0</v>
      </c>
      <c r="AW775" s="167">
        <f>IFERROR((AU775/SUM('4_Структура пл.соб.'!$F$4:$F$6))*100,0)</f>
        <v>0</v>
      </c>
      <c r="AX775" s="207">
        <f>IFERROR(AH775+(SUM($AC775:$AD775)/100*($AE$14/$AB$14*100))/'4_Структура пл.соб.'!$B$7*'4_Структура пл.соб.'!$B$5,0)</f>
        <v>0</v>
      </c>
      <c r="AY775" s="167">
        <f>IFERROR(AX775/'5_Розрахунок тарифів'!$L$7,0)</f>
        <v>0</v>
      </c>
      <c r="AZ775" s="167">
        <f>IFERROR((AX775/SUM('4_Структура пл.соб.'!$F$4:$F$6))*100,0)</f>
        <v>0</v>
      </c>
      <c r="BA775" s="207">
        <f>IFERROR(AJ775+(SUM($AC775:$AD775)/100*($AE$14/$AB$14*100))/'4_Структура пл.соб.'!$B$7*'4_Структура пл.соб.'!$B$6,0)</f>
        <v>0</v>
      </c>
      <c r="BB775" s="167">
        <f>IFERROR(BA775/'5_Розрахунок тарифів'!$P$7,0)</f>
        <v>0</v>
      </c>
      <c r="BC775" s="167">
        <f>IFERROR((BA775/SUM('4_Структура пл.соб.'!$F$4:$F$6))*100,0)</f>
        <v>0</v>
      </c>
      <c r="BD775" s="167">
        <f t="shared" si="256"/>
        <v>0</v>
      </c>
      <c r="BE775" s="167">
        <f t="shared" si="257"/>
        <v>0</v>
      </c>
      <c r="BF775" s="203"/>
      <c r="BG775" s="203"/>
    </row>
    <row r="776" spans="1:59" s="118" customFormat="1" x14ac:dyDescent="0.25">
      <c r="A776" s="128" t="str">
        <f>IF(ISBLANK(B776),"",COUNTA($B$11:B776))</f>
        <v/>
      </c>
      <c r="B776" s="200"/>
      <c r="C776" s="150">
        <f t="shared" si="247"/>
        <v>0</v>
      </c>
      <c r="D776" s="151">
        <f t="shared" si="248"/>
        <v>0</v>
      </c>
      <c r="E776" s="199"/>
      <c r="F776" s="199"/>
      <c r="G776" s="151">
        <f t="shared" si="249"/>
        <v>0</v>
      </c>
      <c r="H776" s="199"/>
      <c r="I776" s="199"/>
      <c r="J776" s="199"/>
      <c r="K776" s="151">
        <f t="shared" si="258"/>
        <v>0</v>
      </c>
      <c r="L776" s="199"/>
      <c r="M776" s="199"/>
      <c r="N776" s="152" t="str">
        <f t="shared" si="250"/>
        <v/>
      </c>
      <c r="O776" s="150">
        <f t="shared" si="251"/>
        <v>0</v>
      </c>
      <c r="P776" s="151">
        <f t="shared" si="252"/>
        <v>0</v>
      </c>
      <c r="Q776" s="199"/>
      <c r="R776" s="199"/>
      <c r="S776" s="151">
        <f t="shared" si="253"/>
        <v>0</v>
      </c>
      <c r="T776" s="199"/>
      <c r="U776" s="199"/>
      <c r="V776" s="199"/>
      <c r="W776" s="151">
        <f t="shared" si="244"/>
        <v>0</v>
      </c>
      <c r="X776" s="199"/>
      <c r="Y776" s="199"/>
      <c r="Z776" s="152" t="str">
        <f t="shared" si="254"/>
        <v/>
      </c>
      <c r="AA776" s="150">
        <f t="shared" si="259"/>
        <v>0</v>
      </c>
      <c r="AB776" s="151">
        <f t="shared" si="260"/>
        <v>0</v>
      </c>
      <c r="AC776" s="199"/>
      <c r="AD776" s="199"/>
      <c r="AE776" s="151">
        <f t="shared" si="261"/>
        <v>0</v>
      </c>
      <c r="AF776" s="202"/>
      <c r="AG776" s="333"/>
      <c r="AH776" s="202"/>
      <c r="AI776" s="333"/>
      <c r="AJ776" s="202"/>
      <c r="AK776" s="333"/>
      <c r="AL776" s="151">
        <f t="shared" si="262"/>
        <v>0</v>
      </c>
      <c r="AM776" s="199"/>
      <c r="AN776" s="199"/>
      <c r="AO776" s="167">
        <f t="shared" si="245"/>
        <v>0</v>
      </c>
      <c r="AP776" s="167">
        <f t="shared" si="246"/>
        <v>0</v>
      </c>
      <c r="AQ776" s="152" t="str">
        <f t="shared" si="242"/>
        <v/>
      </c>
      <c r="AR776" s="207">
        <f t="shared" si="243"/>
        <v>0</v>
      </c>
      <c r="AS776" s="167">
        <f t="shared" si="255"/>
        <v>0</v>
      </c>
      <c r="AT776" s="167">
        <f>IFERROR((AR776/SUM('4_Структура пл.соб.'!$F$4:$F$6))*100,0)</f>
        <v>0</v>
      </c>
      <c r="AU776" s="207">
        <f>IFERROR(AF776+(SUM($AC776:$AD776)/100*($AE$14/$AB$14*100))/'4_Структура пл.соб.'!$B$7*'4_Структура пл.соб.'!$B$4,0)</f>
        <v>0</v>
      </c>
      <c r="AV776" s="167">
        <f>IFERROR(AU776/'5_Розрахунок тарифів'!$H$7,0)</f>
        <v>0</v>
      </c>
      <c r="AW776" s="167">
        <f>IFERROR((AU776/SUM('4_Структура пл.соб.'!$F$4:$F$6))*100,0)</f>
        <v>0</v>
      </c>
      <c r="AX776" s="207">
        <f>IFERROR(AH776+(SUM($AC776:$AD776)/100*($AE$14/$AB$14*100))/'4_Структура пл.соб.'!$B$7*'4_Структура пл.соб.'!$B$5,0)</f>
        <v>0</v>
      </c>
      <c r="AY776" s="167">
        <f>IFERROR(AX776/'5_Розрахунок тарифів'!$L$7,0)</f>
        <v>0</v>
      </c>
      <c r="AZ776" s="167">
        <f>IFERROR((AX776/SUM('4_Структура пл.соб.'!$F$4:$F$6))*100,0)</f>
        <v>0</v>
      </c>
      <c r="BA776" s="207">
        <f>IFERROR(AJ776+(SUM($AC776:$AD776)/100*($AE$14/$AB$14*100))/'4_Структура пл.соб.'!$B$7*'4_Структура пл.соб.'!$B$6,0)</f>
        <v>0</v>
      </c>
      <c r="BB776" s="167">
        <f>IFERROR(BA776/'5_Розрахунок тарифів'!$P$7,0)</f>
        <v>0</v>
      </c>
      <c r="BC776" s="167">
        <f>IFERROR((BA776/SUM('4_Структура пл.соб.'!$F$4:$F$6))*100,0)</f>
        <v>0</v>
      </c>
      <c r="BD776" s="167">
        <f t="shared" si="256"/>
        <v>0</v>
      </c>
      <c r="BE776" s="167">
        <f t="shared" si="257"/>
        <v>0</v>
      </c>
      <c r="BF776" s="203"/>
      <c r="BG776" s="203"/>
    </row>
    <row r="777" spans="1:59" s="118" customFormat="1" x14ac:dyDescent="0.25">
      <c r="A777" s="128" t="str">
        <f>IF(ISBLANK(B777),"",COUNTA($B$11:B777))</f>
        <v/>
      </c>
      <c r="B777" s="200"/>
      <c r="C777" s="150">
        <f t="shared" si="247"/>
        <v>0</v>
      </c>
      <c r="D777" s="151">
        <f t="shared" si="248"/>
        <v>0</v>
      </c>
      <c r="E777" s="199"/>
      <c r="F777" s="199"/>
      <c r="G777" s="151">
        <f t="shared" si="249"/>
        <v>0</v>
      </c>
      <c r="H777" s="199"/>
      <c r="I777" s="199"/>
      <c r="J777" s="199"/>
      <c r="K777" s="151">
        <f t="shared" si="258"/>
        <v>0</v>
      </c>
      <c r="L777" s="199"/>
      <c r="M777" s="199"/>
      <c r="N777" s="152" t="str">
        <f t="shared" si="250"/>
        <v/>
      </c>
      <c r="O777" s="150">
        <f t="shared" si="251"/>
        <v>0</v>
      </c>
      <c r="P777" s="151">
        <f t="shared" si="252"/>
        <v>0</v>
      </c>
      <c r="Q777" s="199"/>
      <c r="R777" s="199"/>
      <c r="S777" s="151">
        <f t="shared" si="253"/>
        <v>0</v>
      </c>
      <c r="T777" s="199"/>
      <c r="U777" s="199"/>
      <c r="V777" s="199"/>
      <c r="W777" s="151">
        <f t="shared" si="244"/>
        <v>0</v>
      </c>
      <c r="X777" s="199"/>
      <c r="Y777" s="199"/>
      <c r="Z777" s="152" t="str">
        <f t="shared" si="254"/>
        <v/>
      </c>
      <c r="AA777" s="150">
        <f t="shared" si="259"/>
        <v>0</v>
      </c>
      <c r="AB777" s="151">
        <f t="shared" si="260"/>
        <v>0</v>
      </c>
      <c r="AC777" s="199"/>
      <c r="AD777" s="199"/>
      <c r="AE777" s="151">
        <f t="shared" si="261"/>
        <v>0</v>
      </c>
      <c r="AF777" s="202"/>
      <c r="AG777" s="333"/>
      <c r="AH777" s="202"/>
      <c r="AI777" s="333"/>
      <c r="AJ777" s="202"/>
      <c r="AK777" s="333"/>
      <c r="AL777" s="151">
        <f t="shared" si="262"/>
        <v>0</v>
      </c>
      <c r="AM777" s="199"/>
      <c r="AN777" s="199"/>
      <c r="AO777" s="167">
        <f t="shared" si="245"/>
        <v>0</v>
      </c>
      <c r="AP777" s="167">
        <f t="shared" si="246"/>
        <v>0</v>
      </c>
      <c r="AQ777" s="152" t="str">
        <f t="shared" si="242"/>
        <v/>
      </c>
      <c r="AR777" s="207">
        <f t="shared" si="243"/>
        <v>0</v>
      </c>
      <c r="AS777" s="167">
        <f t="shared" si="255"/>
        <v>0</v>
      </c>
      <c r="AT777" s="167">
        <f>IFERROR((AR777/SUM('4_Структура пл.соб.'!$F$4:$F$6))*100,0)</f>
        <v>0</v>
      </c>
      <c r="AU777" s="207">
        <f>IFERROR(AF777+(SUM($AC777:$AD777)/100*($AE$14/$AB$14*100))/'4_Структура пл.соб.'!$B$7*'4_Структура пл.соб.'!$B$4,0)</f>
        <v>0</v>
      </c>
      <c r="AV777" s="167">
        <f>IFERROR(AU777/'5_Розрахунок тарифів'!$H$7,0)</f>
        <v>0</v>
      </c>
      <c r="AW777" s="167">
        <f>IFERROR((AU777/SUM('4_Структура пл.соб.'!$F$4:$F$6))*100,0)</f>
        <v>0</v>
      </c>
      <c r="AX777" s="207">
        <f>IFERROR(AH777+(SUM($AC777:$AD777)/100*($AE$14/$AB$14*100))/'4_Структура пл.соб.'!$B$7*'4_Структура пл.соб.'!$B$5,0)</f>
        <v>0</v>
      </c>
      <c r="AY777" s="167">
        <f>IFERROR(AX777/'5_Розрахунок тарифів'!$L$7,0)</f>
        <v>0</v>
      </c>
      <c r="AZ777" s="167">
        <f>IFERROR((AX777/SUM('4_Структура пл.соб.'!$F$4:$F$6))*100,0)</f>
        <v>0</v>
      </c>
      <c r="BA777" s="207">
        <f>IFERROR(AJ777+(SUM($AC777:$AD777)/100*($AE$14/$AB$14*100))/'4_Структура пл.соб.'!$B$7*'4_Структура пл.соб.'!$B$6,0)</f>
        <v>0</v>
      </c>
      <c r="BB777" s="167">
        <f>IFERROR(BA777/'5_Розрахунок тарифів'!$P$7,0)</f>
        <v>0</v>
      </c>
      <c r="BC777" s="167">
        <f>IFERROR((BA777/SUM('4_Структура пл.соб.'!$F$4:$F$6))*100,0)</f>
        <v>0</v>
      </c>
      <c r="BD777" s="167">
        <f t="shared" si="256"/>
        <v>0</v>
      </c>
      <c r="BE777" s="167">
        <f t="shared" si="257"/>
        <v>0</v>
      </c>
      <c r="BF777" s="203"/>
      <c r="BG777" s="203"/>
    </row>
    <row r="778" spans="1:59" s="118" customFormat="1" x14ac:dyDescent="0.25">
      <c r="A778" s="128" t="str">
        <f>IF(ISBLANK(B778),"",COUNTA($B$11:B778))</f>
        <v/>
      </c>
      <c r="B778" s="200"/>
      <c r="C778" s="150">
        <f t="shared" si="247"/>
        <v>0</v>
      </c>
      <c r="D778" s="151">
        <f t="shared" si="248"/>
        <v>0</v>
      </c>
      <c r="E778" s="199"/>
      <c r="F778" s="199"/>
      <c r="G778" s="151">
        <f t="shared" si="249"/>
        <v>0</v>
      </c>
      <c r="H778" s="199"/>
      <c r="I778" s="199"/>
      <c r="J778" s="199"/>
      <c r="K778" s="151">
        <f t="shared" si="258"/>
        <v>0</v>
      </c>
      <c r="L778" s="199"/>
      <c r="M778" s="199"/>
      <c r="N778" s="152" t="str">
        <f t="shared" si="250"/>
        <v/>
      </c>
      <c r="O778" s="150">
        <f t="shared" si="251"/>
        <v>0</v>
      </c>
      <c r="P778" s="151">
        <f t="shared" si="252"/>
        <v>0</v>
      </c>
      <c r="Q778" s="199"/>
      <c r="R778" s="199"/>
      <c r="S778" s="151">
        <f t="shared" si="253"/>
        <v>0</v>
      </c>
      <c r="T778" s="199"/>
      <c r="U778" s="199"/>
      <c r="V778" s="199"/>
      <c r="W778" s="151">
        <f t="shared" si="244"/>
        <v>0</v>
      </c>
      <c r="X778" s="199"/>
      <c r="Y778" s="199"/>
      <c r="Z778" s="152" t="str">
        <f t="shared" si="254"/>
        <v/>
      </c>
      <c r="AA778" s="150">
        <f t="shared" si="259"/>
        <v>0</v>
      </c>
      <c r="AB778" s="151">
        <f t="shared" si="260"/>
        <v>0</v>
      </c>
      <c r="AC778" s="199"/>
      <c r="AD778" s="199"/>
      <c r="AE778" s="151">
        <f t="shared" si="261"/>
        <v>0</v>
      </c>
      <c r="AF778" s="202"/>
      <c r="AG778" s="333"/>
      <c r="AH778" s="202"/>
      <c r="AI778" s="333"/>
      <c r="AJ778" s="202"/>
      <c r="AK778" s="333"/>
      <c r="AL778" s="151">
        <f t="shared" si="262"/>
        <v>0</v>
      </c>
      <c r="AM778" s="199"/>
      <c r="AN778" s="199"/>
      <c r="AO778" s="167">
        <f t="shared" si="245"/>
        <v>0</v>
      </c>
      <c r="AP778" s="167">
        <f t="shared" si="246"/>
        <v>0</v>
      </c>
      <c r="AQ778" s="152" t="str">
        <f t="shared" si="242"/>
        <v/>
      </c>
      <c r="AR778" s="207">
        <f t="shared" si="243"/>
        <v>0</v>
      </c>
      <c r="AS778" s="167">
        <f t="shared" si="255"/>
        <v>0</v>
      </c>
      <c r="AT778" s="167">
        <f>IFERROR((AR778/SUM('4_Структура пл.соб.'!$F$4:$F$6))*100,0)</f>
        <v>0</v>
      </c>
      <c r="AU778" s="207">
        <f>IFERROR(AF778+(SUM($AC778:$AD778)/100*($AE$14/$AB$14*100))/'4_Структура пл.соб.'!$B$7*'4_Структура пл.соб.'!$B$4,0)</f>
        <v>0</v>
      </c>
      <c r="AV778" s="167">
        <f>IFERROR(AU778/'5_Розрахунок тарифів'!$H$7,0)</f>
        <v>0</v>
      </c>
      <c r="AW778" s="167">
        <f>IFERROR((AU778/SUM('4_Структура пл.соб.'!$F$4:$F$6))*100,0)</f>
        <v>0</v>
      </c>
      <c r="AX778" s="207">
        <f>IFERROR(AH778+(SUM($AC778:$AD778)/100*($AE$14/$AB$14*100))/'4_Структура пл.соб.'!$B$7*'4_Структура пл.соб.'!$B$5,0)</f>
        <v>0</v>
      </c>
      <c r="AY778" s="167">
        <f>IFERROR(AX778/'5_Розрахунок тарифів'!$L$7,0)</f>
        <v>0</v>
      </c>
      <c r="AZ778" s="167">
        <f>IFERROR((AX778/SUM('4_Структура пл.соб.'!$F$4:$F$6))*100,0)</f>
        <v>0</v>
      </c>
      <c r="BA778" s="207">
        <f>IFERROR(AJ778+(SUM($AC778:$AD778)/100*($AE$14/$AB$14*100))/'4_Структура пл.соб.'!$B$7*'4_Структура пл.соб.'!$B$6,0)</f>
        <v>0</v>
      </c>
      <c r="BB778" s="167">
        <f>IFERROR(BA778/'5_Розрахунок тарифів'!$P$7,0)</f>
        <v>0</v>
      </c>
      <c r="BC778" s="167">
        <f>IFERROR((BA778/SUM('4_Структура пл.соб.'!$F$4:$F$6))*100,0)</f>
        <v>0</v>
      </c>
      <c r="BD778" s="167">
        <f t="shared" si="256"/>
        <v>0</v>
      </c>
      <c r="BE778" s="167">
        <f t="shared" si="257"/>
        <v>0</v>
      </c>
      <c r="BF778" s="203"/>
      <c r="BG778" s="203"/>
    </row>
    <row r="779" spans="1:59" s="118" customFormat="1" x14ac:dyDescent="0.25">
      <c r="A779" s="128" t="str">
        <f>IF(ISBLANK(B779),"",COUNTA($B$11:B779))</f>
        <v/>
      </c>
      <c r="B779" s="200"/>
      <c r="C779" s="150">
        <f t="shared" si="247"/>
        <v>0</v>
      </c>
      <c r="D779" s="151">
        <f t="shared" si="248"/>
        <v>0</v>
      </c>
      <c r="E779" s="199"/>
      <c r="F779" s="199"/>
      <c r="G779" s="151">
        <f t="shared" si="249"/>
        <v>0</v>
      </c>
      <c r="H779" s="199"/>
      <c r="I779" s="199"/>
      <c r="J779" s="199"/>
      <c r="K779" s="151">
        <f t="shared" si="258"/>
        <v>0</v>
      </c>
      <c r="L779" s="199"/>
      <c r="M779" s="199"/>
      <c r="N779" s="152" t="str">
        <f t="shared" si="250"/>
        <v/>
      </c>
      <c r="O779" s="150">
        <f t="shared" si="251"/>
        <v>0</v>
      </c>
      <c r="P779" s="151">
        <f t="shared" si="252"/>
        <v>0</v>
      </c>
      <c r="Q779" s="199"/>
      <c r="R779" s="199"/>
      <c r="S779" s="151">
        <f t="shared" si="253"/>
        <v>0</v>
      </c>
      <c r="T779" s="199"/>
      <c r="U779" s="199"/>
      <c r="V779" s="199"/>
      <c r="W779" s="151">
        <f t="shared" si="244"/>
        <v>0</v>
      </c>
      <c r="X779" s="199"/>
      <c r="Y779" s="199"/>
      <c r="Z779" s="152" t="str">
        <f t="shared" si="254"/>
        <v/>
      </c>
      <c r="AA779" s="150">
        <f t="shared" si="259"/>
        <v>0</v>
      </c>
      <c r="AB779" s="151">
        <f t="shared" si="260"/>
        <v>0</v>
      </c>
      <c r="AC779" s="199"/>
      <c r="AD779" s="199"/>
      <c r="AE779" s="151">
        <f t="shared" si="261"/>
        <v>0</v>
      </c>
      <c r="AF779" s="202"/>
      <c r="AG779" s="333"/>
      <c r="AH779" s="202"/>
      <c r="AI779" s="333"/>
      <c r="AJ779" s="202"/>
      <c r="AK779" s="333"/>
      <c r="AL779" s="151">
        <f t="shared" si="262"/>
        <v>0</v>
      </c>
      <c r="AM779" s="199"/>
      <c r="AN779" s="199"/>
      <c r="AO779" s="167">
        <f t="shared" si="245"/>
        <v>0</v>
      </c>
      <c r="AP779" s="167">
        <f t="shared" si="246"/>
        <v>0</v>
      </c>
      <c r="AQ779" s="152" t="str">
        <f t="shared" si="242"/>
        <v/>
      </c>
      <c r="AR779" s="207">
        <f t="shared" si="243"/>
        <v>0</v>
      </c>
      <c r="AS779" s="167">
        <f t="shared" si="255"/>
        <v>0</v>
      </c>
      <c r="AT779" s="167">
        <f>IFERROR((AR779/SUM('4_Структура пл.соб.'!$F$4:$F$6))*100,0)</f>
        <v>0</v>
      </c>
      <c r="AU779" s="207">
        <f>IFERROR(AF779+(SUM($AC779:$AD779)/100*($AE$14/$AB$14*100))/'4_Структура пл.соб.'!$B$7*'4_Структура пл.соб.'!$B$4,0)</f>
        <v>0</v>
      </c>
      <c r="AV779" s="167">
        <f>IFERROR(AU779/'5_Розрахунок тарифів'!$H$7,0)</f>
        <v>0</v>
      </c>
      <c r="AW779" s="167">
        <f>IFERROR((AU779/SUM('4_Структура пл.соб.'!$F$4:$F$6))*100,0)</f>
        <v>0</v>
      </c>
      <c r="AX779" s="207">
        <f>IFERROR(AH779+(SUM($AC779:$AD779)/100*($AE$14/$AB$14*100))/'4_Структура пл.соб.'!$B$7*'4_Структура пл.соб.'!$B$5,0)</f>
        <v>0</v>
      </c>
      <c r="AY779" s="167">
        <f>IFERROR(AX779/'5_Розрахунок тарифів'!$L$7,0)</f>
        <v>0</v>
      </c>
      <c r="AZ779" s="167">
        <f>IFERROR((AX779/SUM('4_Структура пл.соб.'!$F$4:$F$6))*100,0)</f>
        <v>0</v>
      </c>
      <c r="BA779" s="207">
        <f>IFERROR(AJ779+(SUM($AC779:$AD779)/100*($AE$14/$AB$14*100))/'4_Структура пл.соб.'!$B$7*'4_Структура пл.соб.'!$B$6,0)</f>
        <v>0</v>
      </c>
      <c r="BB779" s="167">
        <f>IFERROR(BA779/'5_Розрахунок тарифів'!$P$7,0)</f>
        <v>0</v>
      </c>
      <c r="BC779" s="167">
        <f>IFERROR((BA779/SUM('4_Структура пл.соб.'!$F$4:$F$6))*100,0)</f>
        <v>0</v>
      </c>
      <c r="BD779" s="167">
        <f t="shared" si="256"/>
        <v>0</v>
      </c>
      <c r="BE779" s="167">
        <f t="shared" si="257"/>
        <v>0</v>
      </c>
      <c r="BF779" s="203"/>
      <c r="BG779" s="203"/>
    </row>
    <row r="780" spans="1:59" s="118" customFormat="1" x14ac:dyDescent="0.25">
      <c r="A780" s="128" t="str">
        <f>IF(ISBLANK(B780),"",COUNTA($B$11:B780))</f>
        <v/>
      </c>
      <c r="B780" s="200"/>
      <c r="C780" s="150">
        <f t="shared" si="247"/>
        <v>0</v>
      </c>
      <c r="D780" s="151">
        <f t="shared" si="248"/>
        <v>0</v>
      </c>
      <c r="E780" s="199"/>
      <c r="F780" s="199"/>
      <c r="G780" s="151">
        <f t="shared" si="249"/>
        <v>0</v>
      </c>
      <c r="H780" s="199"/>
      <c r="I780" s="199"/>
      <c r="J780" s="199"/>
      <c r="K780" s="151">
        <f t="shared" si="258"/>
        <v>0</v>
      </c>
      <c r="L780" s="199"/>
      <c r="M780" s="199"/>
      <c r="N780" s="152" t="str">
        <f t="shared" si="250"/>
        <v/>
      </c>
      <c r="O780" s="150">
        <f t="shared" si="251"/>
        <v>0</v>
      </c>
      <c r="P780" s="151">
        <f t="shared" si="252"/>
        <v>0</v>
      </c>
      <c r="Q780" s="199"/>
      <c r="R780" s="199"/>
      <c r="S780" s="151">
        <f t="shared" si="253"/>
        <v>0</v>
      </c>
      <c r="T780" s="199"/>
      <c r="U780" s="199"/>
      <c r="V780" s="199"/>
      <c r="W780" s="151">
        <f t="shared" si="244"/>
        <v>0</v>
      </c>
      <c r="X780" s="199"/>
      <c r="Y780" s="199"/>
      <c r="Z780" s="152" t="str">
        <f t="shared" si="254"/>
        <v/>
      </c>
      <c r="AA780" s="150">
        <f t="shared" si="259"/>
        <v>0</v>
      </c>
      <c r="AB780" s="151">
        <f t="shared" si="260"/>
        <v>0</v>
      </c>
      <c r="AC780" s="199"/>
      <c r="AD780" s="199"/>
      <c r="AE780" s="151">
        <f t="shared" si="261"/>
        <v>0</v>
      </c>
      <c r="AF780" s="202"/>
      <c r="AG780" s="333"/>
      <c r="AH780" s="202"/>
      <c r="AI780" s="333"/>
      <c r="AJ780" s="202"/>
      <c r="AK780" s="333"/>
      <c r="AL780" s="151">
        <f t="shared" si="262"/>
        <v>0</v>
      </c>
      <c r="AM780" s="199"/>
      <c r="AN780" s="199"/>
      <c r="AO780" s="167">
        <f t="shared" si="245"/>
        <v>0</v>
      </c>
      <c r="AP780" s="167">
        <f t="shared" si="246"/>
        <v>0</v>
      </c>
      <c r="AQ780" s="152" t="str">
        <f t="shared" si="242"/>
        <v/>
      </c>
      <c r="AR780" s="207">
        <f t="shared" si="243"/>
        <v>0</v>
      </c>
      <c r="AS780" s="167">
        <f t="shared" si="255"/>
        <v>0</v>
      </c>
      <c r="AT780" s="167">
        <f>IFERROR((AR780/SUM('4_Структура пл.соб.'!$F$4:$F$6))*100,0)</f>
        <v>0</v>
      </c>
      <c r="AU780" s="207">
        <f>IFERROR(AF780+(SUM($AC780:$AD780)/100*($AE$14/$AB$14*100))/'4_Структура пл.соб.'!$B$7*'4_Структура пл.соб.'!$B$4,0)</f>
        <v>0</v>
      </c>
      <c r="AV780" s="167">
        <f>IFERROR(AU780/'5_Розрахунок тарифів'!$H$7,0)</f>
        <v>0</v>
      </c>
      <c r="AW780" s="167">
        <f>IFERROR((AU780/SUM('4_Структура пл.соб.'!$F$4:$F$6))*100,0)</f>
        <v>0</v>
      </c>
      <c r="AX780" s="207">
        <f>IFERROR(AH780+(SUM($AC780:$AD780)/100*($AE$14/$AB$14*100))/'4_Структура пл.соб.'!$B$7*'4_Структура пл.соб.'!$B$5,0)</f>
        <v>0</v>
      </c>
      <c r="AY780" s="167">
        <f>IFERROR(AX780/'5_Розрахунок тарифів'!$L$7,0)</f>
        <v>0</v>
      </c>
      <c r="AZ780" s="167">
        <f>IFERROR((AX780/SUM('4_Структура пл.соб.'!$F$4:$F$6))*100,0)</f>
        <v>0</v>
      </c>
      <c r="BA780" s="207">
        <f>IFERROR(AJ780+(SUM($AC780:$AD780)/100*($AE$14/$AB$14*100))/'4_Структура пл.соб.'!$B$7*'4_Структура пл.соб.'!$B$6,0)</f>
        <v>0</v>
      </c>
      <c r="BB780" s="167">
        <f>IFERROR(BA780/'5_Розрахунок тарифів'!$P$7,0)</f>
        <v>0</v>
      </c>
      <c r="BC780" s="167">
        <f>IFERROR((BA780/SUM('4_Структура пл.соб.'!$F$4:$F$6))*100,0)</f>
        <v>0</v>
      </c>
      <c r="BD780" s="167">
        <f t="shared" si="256"/>
        <v>0</v>
      </c>
      <c r="BE780" s="167">
        <f t="shared" si="257"/>
        <v>0</v>
      </c>
      <c r="BF780" s="203"/>
      <c r="BG780" s="203"/>
    </row>
    <row r="781" spans="1:59" s="118" customFormat="1" x14ac:dyDescent="0.25">
      <c r="A781" s="128" t="str">
        <f>IF(ISBLANK(B781),"",COUNTA($B$11:B781))</f>
        <v/>
      </c>
      <c r="B781" s="200"/>
      <c r="C781" s="150">
        <f t="shared" si="247"/>
        <v>0</v>
      </c>
      <c r="D781" s="151">
        <f t="shared" si="248"/>
        <v>0</v>
      </c>
      <c r="E781" s="199"/>
      <c r="F781" s="199"/>
      <c r="G781" s="151">
        <f t="shared" si="249"/>
        <v>0</v>
      </c>
      <c r="H781" s="199"/>
      <c r="I781" s="199"/>
      <c r="J781" s="199"/>
      <c r="K781" s="151">
        <f t="shared" si="258"/>
        <v>0</v>
      </c>
      <c r="L781" s="199"/>
      <c r="M781" s="199"/>
      <c r="N781" s="152" t="str">
        <f t="shared" si="250"/>
        <v/>
      </c>
      <c r="O781" s="150">
        <f t="shared" si="251"/>
        <v>0</v>
      </c>
      <c r="P781" s="151">
        <f t="shared" si="252"/>
        <v>0</v>
      </c>
      <c r="Q781" s="199"/>
      <c r="R781" s="199"/>
      <c r="S781" s="151">
        <f t="shared" si="253"/>
        <v>0</v>
      </c>
      <c r="T781" s="199"/>
      <c r="U781" s="199"/>
      <c r="V781" s="199"/>
      <c r="W781" s="151">
        <f t="shared" si="244"/>
        <v>0</v>
      </c>
      <c r="X781" s="199"/>
      <c r="Y781" s="199"/>
      <c r="Z781" s="152" t="str">
        <f t="shared" si="254"/>
        <v/>
      </c>
      <c r="AA781" s="150">
        <f t="shared" si="259"/>
        <v>0</v>
      </c>
      <c r="AB781" s="151">
        <f t="shared" si="260"/>
        <v>0</v>
      </c>
      <c r="AC781" s="199"/>
      <c r="AD781" s="199"/>
      <c r="AE781" s="151">
        <f t="shared" si="261"/>
        <v>0</v>
      </c>
      <c r="AF781" s="202"/>
      <c r="AG781" s="333"/>
      <c r="AH781" s="202"/>
      <c r="AI781" s="333"/>
      <c r="AJ781" s="202"/>
      <c r="AK781" s="333"/>
      <c r="AL781" s="151">
        <f t="shared" si="262"/>
        <v>0</v>
      </c>
      <c r="AM781" s="199"/>
      <c r="AN781" s="199"/>
      <c r="AO781" s="167">
        <f t="shared" si="245"/>
        <v>0</v>
      </c>
      <c r="AP781" s="167">
        <f t="shared" si="246"/>
        <v>0</v>
      </c>
      <c r="AQ781" s="152" t="str">
        <f t="shared" ref="AQ781:AQ844" si="263">A781</f>
        <v/>
      </c>
      <c r="AR781" s="207">
        <f t="shared" ref="AR781:AR844" si="264">IFERROR(AE781+(SUM(AC781:AD781)/100*($AE$14/$AB$14*100)),0)</f>
        <v>0</v>
      </c>
      <c r="AS781" s="167">
        <f t="shared" si="255"/>
        <v>0</v>
      </c>
      <c r="AT781" s="167">
        <f>IFERROR((AR781/SUM('4_Структура пл.соб.'!$F$4:$F$6))*100,0)</f>
        <v>0</v>
      </c>
      <c r="AU781" s="207">
        <f>IFERROR(AF781+(SUM($AC781:$AD781)/100*($AE$14/$AB$14*100))/'4_Структура пл.соб.'!$B$7*'4_Структура пл.соб.'!$B$4,0)</f>
        <v>0</v>
      </c>
      <c r="AV781" s="167">
        <f>IFERROR(AU781/'5_Розрахунок тарифів'!$H$7,0)</f>
        <v>0</v>
      </c>
      <c r="AW781" s="167">
        <f>IFERROR((AU781/SUM('4_Структура пл.соб.'!$F$4:$F$6))*100,0)</f>
        <v>0</v>
      </c>
      <c r="AX781" s="207">
        <f>IFERROR(AH781+(SUM($AC781:$AD781)/100*($AE$14/$AB$14*100))/'4_Структура пл.соб.'!$B$7*'4_Структура пл.соб.'!$B$5,0)</f>
        <v>0</v>
      </c>
      <c r="AY781" s="167">
        <f>IFERROR(AX781/'5_Розрахунок тарифів'!$L$7,0)</f>
        <v>0</v>
      </c>
      <c r="AZ781" s="167">
        <f>IFERROR((AX781/SUM('4_Структура пл.соб.'!$F$4:$F$6))*100,0)</f>
        <v>0</v>
      </c>
      <c r="BA781" s="207">
        <f>IFERROR(AJ781+(SUM($AC781:$AD781)/100*($AE$14/$AB$14*100))/'4_Структура пл.соб.'!$B$7*'4_Структура пл.соб.'!$B$6,0)</f>
        <v>0</v>
      </c>
      <c r="BB781" s="167">
        <f>IFERROR(BA781/'5_Розрахунок тарифів'!$P$7,0)</f>
        <v>0</v>
      </c>
      <c r="BC781" s="167">
        <f>IFERROR((BA781/SUM('4_Структура пл.соб.'!$F$4:$F$6))*100,0)</f>
        <v>0</v>
      </c>
      <c r="BD781" s="167">
        <f t="shared" si="256"/>
        <v>0</v>
      </c>
      <c r="BE781" s="167">
        <f t="shared" si="257"/>
        <v>0</v>
      </c>
      <c r="BF781" s="203"/>
      <c r="BG781" s="203"/>
    </row>
    <row r="782" spans="1:59" s="118" customFormat="1" x14ac:dyDescent="0.25">
      <c r="A782" s="128" t="str">
        <f>IF(ISBLANK(B782),"",COUNTA($B$11:B782))</f>
        <v/>
      </c>
      <c r="B782" s="200"/>
      <c r="C782" s="150">
        <f t="shared" si="247"/>
        <v>0</v>
      </c>
      <c r="D782" s="151">
        <f t="shared" si="248"/>
        <v>0</v>
      </c>
      <c r="E782" s="199"/>
      <c r="F782" s="199"/>
      <c r="G782" s="151">
        <f t="shared" si="249"/>
        <v>0</v>
      </c>
      <c r="H782" s="199"/>
      <c r="I782" s="199"/>
      <c r="J782" s="199"/>
      <c r="K782" s="151">
        <f t="shared" si="258"/>
        <v>0</v>
      </c>
      <c r="L782" s="199"/>
      <c r="M782" s="199"/>
      <c r="N782" s="152" t="str">
        <f t="shared" si="250"/>
        <v/>
      </c>
      <c r="O782" s="150">
        <f t="shared" si="251"/>
        <v>0</v>
      </c>
      <c r="P782" s="151">
        <f t="shared" si="252"/>
        <v>0</v>
      </c>
      <c r="Q782" s="199"/>
      <c r="R782" s="199"/>
      <c r="S782" s="151">
        <f t="shared" si="253"/>
        <v>0</v>
      </c>
      <c r="T782" s="199"/>
      <c r="U782" s="199"/>
      <c r="V782" s="199"/>
      <c r="W782" s="151">
        <f t="shared" ref="W782:W845" si="265">X782+Y782</f>
        <v>0</v>
      </c>
      <c r="X782" s="199"/>
      <c r="Y782" s="199"/>
      <c r="Z782" s="152" t="str">
        <f t="shared" si="254"/>
        <v/>
      </c>
      <c r="AA782" s="150">
        <f t="shared" si="259"/>
        <v>0</v>
      </c>
      <c r="AB782" s="151">
        <f t="shared" si="260"/>
        <v>0</v>
      </c>
      <c r="AC782" s="199"/>
      <c r="AD782" s="199"/>
      <c r="AE782" s="151">
        <f t="shared" si="261"/>
        <v>0</v>
      </c>
      <c r="AF782" s="202"/>
      <c r="AG782" s="333"/>
      <c r="AH782" s="202"/>
      <c r="AI782" s="333"/>
      <c r="AJ782" s="202"/>
      <c r="AK782" s="333"/>
      <c r="AL782" s="151">
        <f t="shared" si="262"/>
        <v>0</v>
      </c>
      <c r="AM782" s="199"/>
      <c r="AN782" s="199"/>
      <c r="AO782" s="167">
        <f t="shared" ref="AO782:AO845" si="266">BD782</f>
        <v>0</v>
      </c>
      <c r="AP782" s="167">
        <f t="shared" ref="AP782:AP845" si="267">BE782</f>
        <v>0</v>
      </c>
      <c r="AQ782" s="152" t="str">
        <f t="shared" si="263"/>
        <v/>
      </c>
      <c r="AR782" s="207">
        <f t="shared" si="264"/>
        <v>0</v>
      </c>
      <c r="AS782" s="167">
        <f t="shared" si="255"/>
        <v>0</v>
      </c>
      <c r="AT782" s="167">
        <f>IFERROR((AR782/SUM('4_Структура пл.соб.'!$F$4:$F$6))*100,0)</f>
        <v>0</v>
      </c>
      <c r="AU782" s="207">
        <f>IFERROR(AF782+(SUM($AC782:$AD782)/100*($AE$14/$AB$14*100))/'4_Структура пл.соб.'!$B$7*'4_Структура пл.соб.'!$B$4,0)</f>
        <v>0</v>
      </c>
      <c r="AV782" s="167">
        <f>IFERROR(AU782/'5_Розрахунок тарифів'!$H$7,0)</f>
        <v>0</v>
      </c>
      <c r="AW782" s="167">
        <f>IFERROR((AU782/SUM('4_Структура пл.соб.'!$F$4:$F$6))*100,0)</f>
        <v>0</v>
      </c>
      <c r="AX782" s="207">
        <f>IFERROR(AH782+(SUM($AC782:$AD782)/100*($AE$14/$AB$14*100))/'4_Структура пл.соб.'!$B$7*'4_Структура пл.соб.'!$B$5,0)</f>
        <v>0</v>
      </c>
      <c r="AY782" s="167">
        <f>IFERROR(AX782/'5_Розрахунок тарифів'!$L$7,0)</f>
        <v>0</v>
      </c>
      <c r="AZ782" s="167">
        <f>IFERROR((AX782/SUM('4_Структура пл.соб.'!$F$4:$F$6))*100,0)</f>
        <v>0</v>
      </c>
      <c r="BA782" s="207">
        <f>IFERROR(AJ782+(SUM($AC782:$AD782)/100*($AE$14/$AB$14*100))/'4_Структура пл.соб.'!$B$7*'4_Структура пл.соб.'!$B$6,0)</f>
        <v>0</v>
      </c>
      <c r="BB782" s="167">
        <f>IFERROR(BA782/'5_Розрахунок тарифів'!$P$7,0)</f>
        <v>0</v>
      </c>
      <c r="BC782" s="167">
        <f>IFERROR((BA782/SUM('4_Структура пл.соб.'!$F$4:$F$6))*100,0)</f>
        <v>0</v>
      </c>
      <c r="BD782" s="167">
        <f t="shared" si="256"/>
        <v>0</v>
      </c>
      <c r="BE782" s="167">
        <f t="shared" si="257"/>
        <v>0</v>
      </c>
      <c r="BF782" s="203"/>
      <c r="BG782" s="203"/>
    </row>
    <row r="783" spans="1:59" s="118" customFormat="1" x14ac:dyDescent="0.25">
      <c r="A783" s="128" t="str">
        <f>IF(ISBLANK(B783),"",COUNTA($B$11:B783))</f>
        <v/>
      </c>
      <c r="B783" s="200"/>
      <c r="C783" s="150">
        <f t="shared" ref="C783:C846" si="268">D783+E783+F783</f>
        <v>0</v>
      </c>
      <c r="D783" s="151">
        <f t="shared" ref="D783:D846" si="269">G783+K783</f>
        <v>0</v>
      </c>
      <c r="E783" s="199"/>
      <c r="F783" s="199"/>
      <c r="G783" s="151">
        <f t="shared" ref="G783:G846" si="270">SUM(H783:J783)</f>
        <v>0</v>
      </c>
      <c r="H783" s="199"/>
      <c r="I783" s="199"/>
      <c r="J783" s="199"/>
      <c r="K783" s="151">
        <f t="shared" si="258"/>
        <v>0</v>
      </c>
      <c r="L783" s="199"/>
      <c r="M783" s="199"/>
      <c r="N783" s="152" t="str">
        <f t="shared" ref="N783:N846" si="271">A783</f>
        <v/>
      </c>
      <c r="O783" s="150">
        <f t="shared" ref="O783:O846" si="272">P783+Q783+R783</f>
        <v>0</v>
      </c>
      <c r="P783" s="151">
        <f t="shared" ref="P783:P846" si="273">S783+W783</f>
        <v>0</v>
      </c>
      <c r="Q783" s="199"/>
      <c r="R783" s="199"/>
      <c r="S783" s="151">
        <f t="shared" ref="S783:S846" si="274">SUM(T783:V783)</f>
        <v>0</v>
      </c>
      <c r="T783" s="199"/>
      <c r="U783" s="199"/>
      <c r="V783" s="199"/>
      <c r="W783" s="151">
        <f t="shared" si="265"/>
        <v>0</v>
      </c>
      <c r="X783" s="199"/>
      <c r="Y783" s="199"/>
      <c r="Z783" s="152" t="str">
        <f t="shared" ref="Z783:Z846" si="275">A783</f>
        <v/>
      </c>
      <c r="AA783" s="150">
        <f t="shared" si="259"/>
        <v>0</v>
      </c>
      <c r="AB783" s="151">
        <f t="shared" si="260"/>
        <v>0</v>
      </c>
      <c r="AC783" s="199"/>
      <c r="AD783" s="199"/>
      <c r="AE783" s="151">
        <f t="shared" si="261"/>
        <v>0</v>
      </c>
      <c r="AF783" s="202"/>
      <c r="AG783" s="333"/>
      <c r="AH783" s="202"/>
      <c r="AI783" s="333"/>
      <c r="AJ783" s="202"/>
      <c r="AK783" s="333"/>
      <c r="AL783" s="151">
        <f t="shared" si="262"/>
        <v>0</v>
      </c>
      <c r="AM783" s="199"/>
      <c r="AN783" s="199"/>
      <c r="AO783" s="167">
        <f t="shared" si="266"/>
        <v>0</v>
      </c>
      <c r="AP783" s="167">
        <f t="shared" si="267"/>
        <v>0</v>
      </c>
      <c r="AQ783" s="152" t="str">
        <f t="shared" si="263"/>
        <v/>
      </c>
      <c r="AR783" s="207">
        <f t="shared" si="264"/>
        <v>0</v>
      </c>
      <c r="AS783" s="167">
        <f t="shared" ref="AS783:AS846" si="276">AV783+AY783+BB783</f>
        <v>0</v>
      </c>
      <c r="AT783" s="167">
        <f>IFERROR((AR783/SUM('4_Структура пл.соб.'!$F$4:$F$6))*100,0)</f>
        <v>0</v>
      </c>
      <c r="AU783" s="207">
        <f>IFERROR(AF783+(SUM($AC783:$AD783)/100*($AE$14/$AB$14*100))/'4_Структура пл.соб.'!$B$7*'4_Структура пл.соб.'!$B$4,0)</f>
        <v>0</v>
      </c>
      <c r="AV783" s="167">
        <f>IFERROR(AU783/'5_Розрахунок тарифів'!$H$7,0)</f>
        <v>0</v>
      </c>
      <c r="AW783" s="167">
        <f>IFERROR((AU783/SUM('4_Структура пл.соб.'!$F$4:$F$6))*100,0)</f>
        <v>0</v>
      </c>
      <c r="AX783" s="207">
        <f>IFERROR(AH783+(SUM($AC783:$AD783)/100*($AE$14/$AB$14*100))/'4_Структура пл.соб.'!$B$7*'4_Структура пл.соб.'!$B$5,0)</f>
        <v>0</v>
      </c>
      <c r="AY783" s="167">
        <f>IFERROR(AX783/'5_Розрахунок тарифів'!$L$7,0)</f>
        <v>0</v>
      </c>
      <c r="AZ783" s="167">
        <f>IFERROR((AX783/SUM('4_Структура пл.соб.'!$F$4:$F$6))*100,0)</f>
        <v>0</v>
      </c>
      <c r="BA783" s="207">
        <f>IFERROR(AJ783+(SUM($AC783:$AD783)/100*($AE$14/$AB$14*100))/'4_Структура пл.соб.'!$B$7*'4_Структура пл.соб.'!$B$6,0)</f>
        <v>0</v>
      </c>
      <c r="BB783" s="167">
        <f>IFERROR(BA783/'5_Розрахунок тарифів'!$P$7,0)</f>
        <v>0</v>
      </c>
      <c r="BC783" s="167">
        <f>IFERROR((BA783/SUM('4_Структура пл.соб.'!$F$4:$F$6))*100,0)</f>
        <v>0</v>
      </c>
      <c r="BD783" s="167">
        <f t="shared" ref="BD783:BD846" si="277">IFERROR(ROUND(AE783/S783*100,2),0)</f>
        <v>0</v>
      </c>
      <c r="BE783" s="167">
        <f t="shared" ref="BE783:BE846" si="278">IFERROR(ROUND(AA783/O783*100,2),0)</f>
        <v>0</v>
      </c>
      <c r="BF783" s="203"/>
      <c r="BG783" s="203"/>
    </row>
    <row r="784" spans="1:59" s="118" customFormat="1" x14ac:dyDescent="0.25">
      <c r="A784" s="128" t="str">
        <f>IF(ISBLANK(B784),"",COUNTA($B$11:B784))</f>
        <v/>
      </c>
      <c r="B784" s="200"/>
      <c r="C784" s="150">
        <f t="shared" si="268"/>
        <v>0</v>
      </c>
      <c r="D784" s="151">
        <f t="shared" si="269"/>
        <v>0</v>
      </c>
      <c r="E784" s="199"/>
      <c r="F784" s="199"/>
      <c r="G784" s="151">
        <f t="shared" si="270"/>
        <v>0</v>
      </c>
      <c r="H784" s="199"/>
      <c r="I784" s="199"/>
      <c r="J784" s="199"/>
      <c r="K784" s="151">
        <f t="shared" si="258"/>
        <v>0</v>
      </c>
      <c r="L784" s="199"/>
      <c r="M784" s="199"/>
      <c r="N784" s="152" t="str">
        <f t="shared" si="271"/>
        <v/>
      </c>
      <c r="O784" s="150">
        <f t="shared" si="272"/>
        <v>0</v>
      </c>
      <c r="P784" s="151">
        <f t="shared" si="273"/>
        <v>0</v>
      </c>
      <c r="Q784" s="199"/>
      <c r="R784" s="199"/>
      <c r="S784" s="151">
        <f t="shared" si="274"/>
        <v>0</v>
      </c>
      <c r="T784" s="199"/>
      <c r="U784" s="199"/>
      <c r="V784" s="199"/>
      <c r="W784" s="151">
        <f t="shared" si="265"/>
        <v>0</v>
      </c>
      <c r="X784" s="199"/>
      <c r="Y784" s="199"/>
      <c r="Z784" s="152" t="str">
        <f t="shared" si="275"/>
        <v/>
      </c>
      <c r="AA784" s="150">
        <f t="shared" si="259"/>
        <v>0</v>
      </c>
      <c r="AB784" s="151">
        <f t="shared" si="260"/>
        <v>0</v>
      </c>
      <c r="AC784" s="199"/>
      <c r="AD784" s="199"/>
      <c r="AE784" s="151">
        <f t="shared" si="261"/>
        <v>0</v>
      </c>
      <c r="AF784" s="202"/>
      <c r="AG784" s="333"/>
      <c r="AH784" s="202"/>
      <c r="AI784" s="333"/>
      <c r="AJ784" s="202"/>
      <c r="AK784" s="333"/>
      <c r="AL784" s="151">
        <f t="shared" si="262"/>
        <v>0</v>
      </c>
      <c r="AM784" s="199"/>
      <c r="AN784" s="199"/>
      <c r="AO784" s="167">
        <f t="shared" si="266"/>
        <v>0</v>
      </c>
      <c r="AP784" s="167">
        <f t="shared" si="267"/>
        <v>0</v>
      </c>
      <c r="AQ784" s="152" t="str">
        <f t="shared" si="263"/>
        <v/>
      </c>
      <c r="AR784" s="207">
        <f t="shared" si="264"/>
        <v>0</v>
      </c>
      <c r="AS784" s="167">
        <f t="shared" si="276"/>
        <v>0</v>
      </c>
      <c r="AT784" s="167">
        <f>IFERROR((AR784/SUM('4_Структура пл.соб.'!$F$4:$F$6))*100,0)</f>
        <v>0</v>
      </c>
      <c r="AU784" s="207">
        <f>IFERROR(AF784+(SUM($AC784:$AD784)/100*($AE$14/$AB$14*100))/'4_Структура пл.соб.'!$B$7*'4_Структура пл.соб.'!$B$4,0)</f>
        <v>0</v>
      </c>
      <c r="AV784" s="167">
        <f>IFERROR(AU784/'5_Розрахунок тарифів'!$H$7,0)</f>
        <v>0</v>
      </c>
      <c r="AW784" s="167">
        <f>IFERROR((AU784/SUM('4_Структура пл.соб.'!$F$4:$F$6))*100,0)</f>
        <v>0</v>
      </c>
      <c r="AX784" s="207">
        <f>IFERROR(AH784+(SUM($AC784:$AD784)/100*($AE$14/$AB$14*100))/'4_Структура пл.соб.'!$B$7*'4_Структура пл.соб.'!$B$5,0)</f>
        <v>0</v>
      </c>
      <c r="AY784" s="167">
        <f>IFERROR(AX784/'5_Розрахунок тарифів'!$L$7,0)</f>
        <v>0</v>
      </c>
      <c r="AZ784" s="167">
        <f>IFERROR((AX784/SUM('4_Структура пл.соб.'!$F$4:$F$6))*100,0)</f>
        <v>0</v>
      </c>
      <c r="BA784" s="207">
        <f>IFERROR(AJ784+(SUM($AC784:$AD784)/100*($AE$14/$AB$14*100))/'4_Структура пл.соб.'!$B$7*'4_Структура пл.соб.'!$B$6,0)</f>
        <v>0</v>
      </c>
      <c r="BB784" s="167">
        <f>IFERROR(BA784/'5_Розрахунок тарифів'!$P$7,0)</f>
        <v>0</v>
      </c>
      <c r="BC784" s="167">
        <f>IFERROR((BA784/SUM('4_Структура пл.соб.'!$F$4:$F$6))*100,0)</f>
        <v>0</v>
      </c>
      <c r="BD784" s="167">
        <f t="shared" si="277"/>
        <v>0</v>
      </c>
      <c r="BE784" s="167">
        <f t="shared" si="278"/>
        <v>0</v>
      </c>
      <c r="BF784" s="203"/>
      <c r="BG784" s="203"/>
    </row>
    <row r="785" spans="1:59" s="118" customFormat="1" x14ac:dyDescent="0.25">
      <c r="A785" s="128" t="str">
        <f>IF(ISBLANK(B785),"",COUNTA($B$11:B785))</f>
        <v/>
      </c>
      <c r="B785" s="200"/>
      <c r="C785" s="150">
        <f t="shared" si="268"/>
        <v>0</v>
      </c>
      <c r="D785" s="151">
        <f t="shared" si="269"/>
        <v>0</v>
      </c>
      <c r="E785" s="199"/>
      <c r="F785" s="199"/>
      <c r="G785" s="151">
        <f t="shared" si="270"/>
        <v>0</v>
      </c>
      <c r="H785" s="199"/>
      <c r="I785" s="199"/>
      <c r="J785" s="199"/>
      <c r="K785" s="151">
        <f t="shared" si="258"/>
        <v>0</v>
      </c>
      <c r="L785" s="199"/>
      <c r="M785" s="199"/>
      <c r="N785" s="152" t="str">
        <f t="shared" si="271"/>
        <v/>
      </c>
      <c r="O785" s="150">
        <f t="shared" si="272"/>
        <v>0</v>
      </c>
      <c r="P785" s="151">
        <f t="shared" si="273"/>
        <v>0</v>
      </c>
      <c r="Q785" s="199"/>
      <c r="R785" s="199"/>
      <c r="S785" s="151">
        <f t="shared" si="274"/>
        <v>0</v>
      </c>
      <c r="T785" s="199"/>
      <c r="U785" s="199"/>
      <c r="V785" s="199"/>
      <c r="W785" s="151">
        <f t="shared" si="265"/>
        <v>0</v>
      </c>
      <c r="X785" s="199"/>
      <c r="Y785" s="199"/>
      <c r="Z785" s="152" t="str">
        <f t="shared" si="275"/>
        <v/>
      </c>
      <c r="AA785" s="150">
        <f t="shared" si="259"/>
        <v>0</v>
      </c>
      <c r="AB785" s="151">
        <f t="shared" si="260"/>
        <v>0</v>
      </c>
      <c r="AC785" s="199"/>
      <c r="AD785" s="199"/>
      <c r="AE785" s="151">
        <f t="shared" si="261"/>
        <v>0</v>
      </c>
      <c r="AF785" s="202"/>
      <c r="AG785" s="333"/>
      <c r="AH785" s="202"/>
      <c r="AI785" s="333"/>
      <c r="AJ785" s="202"/>
      <c r="AK785" s="333"/>
      <c r="AL785" s="151">
        <f t="shared" si="262"/>
        <v>0</v>
      </c>
      <c r="AM785" s="199"/>
      <c r="AN785" s="199"/>
      <c r="AO785" s="167">
        <f t="shared" si="266"/>
        <v>0</v>
      </c>
      <c r="AP785" s="167">
        <f t="shared" si="267"/>
        <v>0</v>
      </c>
      <c r="AQ785" s="152" t="str">
        <f t="shared" si="263"/>
        <v/>
      </c>
      <c r="AR785" s="207">
        <f t="shared" si="264"/>
        <v>0</v>
      </c>
      <c r="AS785" s="167">
        <f t="shared" si="276"/>
        <v>0</v>
      </c>
      <c r="AT785" s="167">
        <f>IFERROR((AR785/SUM('4_Структура пл.соб.'!$F$4:$F$6))*100,0)</f>
        <v>0</v>
      </c>
      <c r="AU785" s="207">
        <f>IFERROR(AF785+(SUM($AC785:$AD785)/100*($AE$14/$AB$14*100))/'4_Структура пл.соб.'!$B$7*'4_Структура пл.соб.'!$B$4,0)</f>
        <v>0</v>
      </c>
      <c r="AV785" s="167">
        <f>IFERROR(AU785/'5_Розрахунок тарифів'!$H$7,0)</f>
        <v>0</v>
      </c>
      <c r="AW785" s="167">
        <f>IFERROR((AU785/SUM('4_Структура пл.соб.'!$F$4:$F$6))*100,0)</f>
        <v>0</v>
      </c>
      <c r="AX785" s="207">
        <f>IFERROR(AH785+(SUM($AC785:$AD785)/100*($AE$14/$AB$14*100))/'4_Структура пл.соб.'!$B$7*'4_Структура пл.соб.'!$B$5,0)</f>
        <v>0</v>
      </c>
      <c r="AY785" s="167">
        <f>IFERROR(AX785/'5_Розрахунок тарифів'!$L$7,0)</f>
        <v>0</v>
      </c>
      <c r="AZ785" s="167">
        <f>IFERROR((AX785/SUM('4_Структура пл.соб.'!$F$4:$F$6))*100,0)</f>
        <v>0</v>
      </c>
      <c r="BA785" s="207">
        <f>IFERROR(AJ785+(SUM($AC785:$AD785)/100*($AE$14/$AB$14*100))/'4_Структура пл.соб.'!$B$7*'4_Структура пл.соб.'!$B$6,0)</f>
        <v>0</v>
      </c>
      <c r="BB785" s="167">
        <f>IFERROR(BA785/'5_Розрахунок тарифів'!$P$7,0)</f>
        <v>0</v>
      </c>
      <c r="BC785" s="167">
        <f>IFERROR((BA785/SUM('4_Структура пл.соб.'!$F$4:$F$6))*100,0)</f>
        <v>0</v>
      </c>
      <c r="BD785" s="167">
        <f t="shared" si="277"/>
        <v>0</v>
      </c>
      <c r="BE785" s="167">
        <f t="shared" si="278"/>
        <v>0</v>
      </c>
      <c r="BF785" s="203"/>
      <c r="BG785" s="203"/>
    </row>
    <row r="786" spans="1:59" s="118" customFormat="1" x14ac:dyDescent="0.25">
      <c r="A786" s="128" t="str">
        <f>IF(ISBLANK(B786),"",COUNTA($B$11:B786))</f>
        <v/>
      </c>
      <c r="B786" s="200"/>
      <c r="C786" s="150">
        <f t="shared" si="268"/>
        <v>0</v>
      </c>
      <c r="D786" s="151">
        <f t="shared" si="269"/>
        <v>0</v>
      </c>
      <c r="E786" s="199"/>
      <c r="F786" s="199"/>
      <c r="G786" s="151">
        <f t="shared" si="270"/>
        <v>0</v>
      </c>
      <c r="H786" s="199"/>
      <c r="I786" s="199"/>
      <c r="J786" s="199"/>
      <c r="K786" s="151">
        <f t="shared" si="258"/>
        <v>0</v>
      </c>
      <c r="L786" s="199"/>
      <c r="M786" s="199"/>
      <c r="N786" s="152" t="str">
        <f t="shared" si="271"/>
        <v/>
      </c>
      <c r="O786" s="150">
        <f t="shared" si="272"/>
        <v>0</v>
      </c>
      <c r="P786" s="151">
        <f t="shared" si="273"/>
        <v>0</v>
      </c>
      <c r="Q786" s="199"/>
      <c r="R786" s="199"/>
      <c r="S786" s="151">
        <f t="shared" si="274"/>
        <v>0</v>
      </c>
      <c r="T786" s="199"/>
      <c r="U786" s="199"/>
      <c r="V786" s="199"/>
      <c r="W786" s="151">
        <f t="shared" si="265"/>
        <v>0</v>
      </c>
      <c r="X786" s="199"/>
      <c r="Y786" s="199"/>
      <c r="Z786" s="152" t="str">
        <f t="shared" si="275"/>
        <v/>
      </c>
      <c r="AA786" s="150">
        <f t="shared" si="259"/>
        <v>0</v>
      </c>
      <c r="AB786" s="151">
        <f t="shared" si="260"/>
        <v>0</v>
      </c>
      <c r="AC786" s="199"/>
      <c r="AD786" s="199"/>
      <c r="AE786" s="151">
        <f t="shared" si="261"/>
        <v>0</v>
      </c>
      <c r="AF786" s="202"/>
      <c r="AG786" s="333"/>
      <c r="AH786" s="202"/>
      <c r="AI786" s="333"/>
      <c r="AJ786" s="202"/>
      <c r="AK786" s="333"/>
      <c r="AL786" s="151">
        <f t="shared" si="262"/>
        <v>0</v>
      </c>
      <c r="AM786" s="199"/>
      <c r="AN786" s="199"/>
      <c r="AO786" s="167">
        <f t="shared" si="266"/>
        <v>0</v>
      </c>
      <c r="AP786" s="167">
        <f t="shared" si="267"/>
        <v>0</v>
      </c>
      <c r="AQ786" s="152" t="str">
        <f t="shared" si="263"/>
        <v/>
      </c>
      <c r="AR786" s="207">
        <f t="shared" si="264"/>
        <v>0</v>
      </c>
      <c r="AS786" s="167">
        <f t="shared" si="276"/>
        <v>0</v>
      </c>
      <c r="AT786" s="167">
        <f>IFERROR((AR786/SUM('4_Структура пл.соб.'!$F$4:$F$6))*100,0)</f>
        <v>0</v>
      </c>
      <c r="AU786" s="207">
        <f>IFERROR(AF786+(SUM($AC786:$AD786)/100*($AE$14/$AB$14*100))/'4_Структура пл.соб.'!$B$7*'4_Структура пл.соб.'!$B$4,0)</f>
        <v>0</v>
      </c>
      <c r="AV786" s="167">
        <f>IFERROR(AU786/'5_Розрахунок тарифів'!$H$7,0)</f>
        <v>0</v>
      </c>
      <c r="AW786" s="167">
        <f>IFERROR((AU786/SUM('4_Структура пл.соб.'!$F$4:$F$6))*100,0)</f>
        <v>0</v>
      </c>
      <c r="AX786" s="207">
        <f>IFERROR(AH786+(SUM($AC786:$AD786)/100*($AE$14/$AB$14*100))/'4_Структура пл.соб.'!$B$7*'4_Структура пл.соб.'!$B$5,0)</f>
        <v>0</v>
      </c>
      <c r="AY786" s="167">
        <f>IFERROR(AX786/'5_Розрахунок тарифів'!$L$7,0)</f>
        <v>0</v>
      </c>
      <c r="AZ786" s="167">
        <f>IFERROR((AX786/SUM('4_Структура пл.соб.'!$F$4:$F$6))*100,0)</f>
        <v>0</v>
      </c>
      <c r="BA786" s="207">
        <f>IFERROR(AJ786+(SUM($AC786:$AD786)/100*($AE$14/$AB$14*100))/'4_Структура пл.соб.'!$B$7*'4_Структура пл.соб.'!$B$6,0)</f>
        <v>0</v>
      </c>
      <c r="BB786" s="167">
        <f>IFERROR(BA786/'5_Розрахунок тарифів'!$P$7,0)</f>
        <v>0</v>
      </c>
      <c r="BC786" s="167">
        <f>IFERROR((BA786/SUM('4_Структура пл.соб.'!$F$4:$F$6))*100,0)</f>
        <v>0</v>
      </c>
      <c r="BD786" s="167">
        <f t="shared" si="277"/>
        <v>0</v>
      </c>
      <c r="BE786" s="167">
        <f t="shared" si="278"/>
        <v>0</v>
      </c>
      <c r="BF786" s="203"/>
      <c r="BG786" s="203"/>
    </row>
    <row r="787" spans="1:59" s="118" customFormat="1" x14ac:dyDescent="0.25">
      <c r="A787" s="128" t="str">
        <f>IF(ISBLANK(B787),"",COUNTA($B$11:B787))</f>
        <v/>
      </c>
      <c r="B787" s="200"/>
      <c r="C787" s="150">
        <f t="shared" si="268"/>
        <v>0</v>
      </c>
      <c r="D787" s="151">
        <f t="shared" si="269"/>
        <v>0</v>
      </c>
      <c r="E787" s="199"/>
      <c r="F787" s="199"/>
      <c r="G787" s="151">
        <f t="shared" si="270"/>
        <v>0</v>
      </c>
      <c r="H787" s="199"/>
      <c r="I787" s="199"/>
      <c r="J787" s="199"/>
      <c r="K787" s="151">
        <f t="shared" si="258"/>
        <v>0</v>
      </c>
      <c r="L787" s="199"/>
      <c r="M787" s="199"/>
      <c r="N787" s="152" t="str">
        <f t="shared" si="271"/>
        <v/>
      </c>
      <c r="O787" s="150">
        <f t="shared" si="272"/>
        <v>0</v>
      </c>
      <c r="P787" s="151">
        <f t="shared" si="273"/>
        <v>0</v>
      </c>
      <c r="Q787" s="199"/>
      <c r="R787" s="199"/>
      <c r="S787" s="151">
        <f t="shared" si="274"/>
        <v>0</v>
      </c>
      <c r="T787" s="199"/>
      <c r="U787" s="199"/>
      <c r="V787" s="199"/>
      <c r="W787" s="151">
        <f t="shared" si="265"/>
        <v>0</v>
      </c>
      <c r="X787" s="199"/>
      <c r="Y787" s="199"/>
      <c r="Z787" s="152" t="str">
        <f t="shared" si="275"/>
        <v/>
      </c>
      <c r="AA787" s="150">
        <f t="shared" si="259"/>
        <v>0</v>
      </c>
      <c r="AB787" s="151">
        <f t="shared" si="260"/>
        <v>0</v>
      </c>
      <c r="AC787" s="199"/>
      <c r="AD787" s="199"/>
      <c r="AE787" s="151">
        <f t="shared" si="261"/>
        <v>0</v>
      </c>
      <c r="AF787" s="202"/>
      <c r="AG787" s="333"/>
      <c r="AH787" s="202"/>
      <c r="AI787" s="333"/>
      <c r="AJ787" s="202"/>
      <c r="AK787" s="333"/>
      <c r="AL787" s="151">
        <f t="shared" si="262"/>
        <v>0</v>
      </c>
      <c r="AM787" s="199"/>
      <c r="AN787" s="199"/>
      <c r="AO787" s="167">
        <f t="shared" si="266"/>
        <v>0</v>
      </c>
      <c r="AP787" s="167">
        <f t="shared" si="267"/>
        <v>0</v>
      </c>
      <c r="AQ787" s="152" t="str">
        <f t="shared" si="263"/>
        <v/>
      </c>
      <c r="AR787" s="207">
        <f t="shared" si="264"/>
        <v>0</v>
      </c>
      <c r="AS787" s="167">
        <f t="shared" si="276"/>
        <v>0</v>
      </c>
      <c r="AT787" s="167">
        <f>IFERROR((AR787/SUM('4_Структура пл.соб.'!$F$4:$F$6))*100,0)</f>
        <v>0</v>
      </c>
      <c r="AU787" s="207">
        <f>IFERROR(AF787+(SUM($AC787:$AD787)/100*($AE$14/$AB$14*100))/'4_Структура пл.соб.'!$B$7*'4_Структура пл.соб.'!$B$4,0)</f>
        <v>0</v>
      </c>
      <c r="AV787" s="167">
        <f>IFERROR(AU787/'5_Розрахунок тарифів'!$H$7,0)</f>
        <v>0</v>
      </c>
      <c r="AW787" s="167">
        <f>IFERROR((AU787/SUM('4_Структура пл.соб.'!$F$4:$F$6))*100,0)</f>
        <v>0</v>
      </c>
      <c r="AX787" s="207">
        <f>IFERROR(AH787+(SUM($AC787:$AD787)/100*($AE$14/$AB$14*100))/'4_Структура пл.соб.'!$B$7*'4_Структура пл.соб.'!$B$5,0)</f>
        <v>0</v>
      </c>
      <c r="AY787" s="167">
        <f>IFERROR(AX787/'5_Розрахунок тарифів'!$L$7,0)</f>
        <v>0</v>
      </c>
      <c r="AZ787" s="167">
        <f>IFERROR((AX787/SUM('4_Структура пл.соб.'!$F$4:$F$6))*100,0)</f>
        <v>0</v>
      </c>
      <c r="BA787" s="207">
        <f>IFERROR(AJ787+(SUM($AC787:$AD787)/100*($AE$14/$AB$14*100))/'4_Структура пл.соб.'!$B$7*'4_Структура пл.соб.'!$B$6,0)</f>
        <v>0</v>
      </c>
      <c r="BB787" s="167">
        <f>IFERROR(BA787/'5_Розрахунок тарифів'!$P$7,0)</f>
        <v>0</v>
      </c>
      <c r="BC787" s="167">
        <f>IFERROR((BA787/SUM('4_Структура пл.соб.'!$F$4:$F$6))*100,0)</f>
        <v>0</v>
      </c>
      <c r="BD787" s="167">
        <f t="shared" si="277"/>
        <v>0</v>
      </c>
      <c r="BE787" s="167">
        <f t="shared" si="278"/>
        <v>0</v>
      </c>
      <c r="BF787" s="203"/>
      <c r="BG787" s="203"/>
    </row>
    <row r="788" spans="1:59" s="118" customFormat="1" x14ac:dyDescent="0.25">
      <c r="A788" s="128" t="str">
        <f>IF(ISBLANK(B788),"",COUNTA($B$11:B788))</f>
        <v/>
      </c>
      <c r="B788" s="200"/>
      <c r="C788" s="150">
        <f t="shared" si="268"/>
        <v>0</v>
      </c>
      <c r="D788" s="151">
        <f t="shared" si="269"/>
        <v>0</v>
      </c>
      <c r="E788" s="199"/>
      <c r="F788" s="199"/>
      <c r="G788" s="151">
        <f t="shared" si="270"/>
        <v>0</v>
      </c>
      <c r="H788" s="199"/>
      <c r="I788" s="199"/>
      <c r="J788" s="199"/>
      <c r="K788" s="151">
        <f t="shared" si="258"/>
        <v>0</v>
      </c>
      <c r="L788" s="199"/>
      <c r="M788" s="199"/>
      <c r="N788" s="152" t="str">
        <f t="shared" si="271"/>
        <v/>
      </c>
      <c r="O788" s="150">
        <f t="shared" si="272"/>
        <v>0</v>
      </c>
      <c r="P788" s="151">
        <f t="shared" si="273"/>
        <v>0</v>
      </c>
      <c r="Q788" s="199"/>
      <c r="R788" s="199"/>
      <c r="S788" s="151">
        <f t="shared" si="274"/>
        <v>0</v>
      </c>
      <c r="T788" s="199"/>
      <c r="U788" s="199"/>
      <c r="V788" s="199"/>
      <c r="W788" s="151">
        <f t="shared" si="265"/>
        <v>0</v>
      </c>
      <c r="X788" s="199"/>
      <c r="Y788" s="199"/>
      <c r="Z788" s="152" t="str">
        <f t="shared" si="275"/>
        <v/>
      </c>
      <c r="AA788" s="150">
        <f t="shared" si="259"/>
        <v>0</v>
      </c>
      <c r="AB788" s="151">
        <f t="shared" si="260"/>
        <v>0</v>
      </c>
      <c r="AC788" s="199"/>
      <c r="AD788" s="199"/>
      <c r="AE788" s="151">
        <f t="shared" si="261"/>
        <v>0</v>
      </c>
      <c r="AF788" s="202"/>
      <c r="AG788" s="333"/>
      <c r="AH788" s="202"/>
      <c r="AI788" s="333"/>
      <c r="AJ788" s="202"/>
      <c r="AK788" s="333"/>
      <c r="AL788" s="151">
        <f t="shared" si="262"/>
        <v>0</v>
      </c>
      <c r="AM788" s="199"/>
      <c r="AN788" s="199"/>
      <c r="AO788" s="167">
        <f t="shared" si="266"/>
        <v>0</v>
      </c>
      <c r="AP788" s="167">
        <f t="shared" si="267"/>
        <v>0</v>
      </c>
      <c r="AQ788" s="152" t="str">
        <f t="shared" si="263"/>
        <v/>
      </c>
      <c r="AR788" s="207">
        <f t="shared" si="264"/>
        <v>0</v>
      </c>
      <c r="AS788" s="167">
        <f t="shared" si="276"/>
        <v>0</v>
      </c>
      <c r="AT788" s="167">
        <f>IFERROR((AR788/SUM('4_Структура пл.соб.'!$F$4:$F$6))*100,0)</f>
        <v>0</v>
      </c>
      <c r="AU788" s="207">
        <f>IFERROR(AF788+(SUM($AC788:$AD788)/100*($AE$14/$AB$14*100))/'4_Структура пл.соб.'!$B$7*'4_Структура пл.соб.'!$B$4,0)</f>
        <v>0</v>
      </c>
      <c r="AV788" s="167">
        <f>IFERROR(AU788/'5_Розрахунок тарифів'!$H$7,0)</f>
        <v>0</v>
      </c>
      <c r="AW788" s="167">
        <f>IFERROR((AU788/SUM('4_Структура пл.соб.'!$F$4:$F$6))*100,0)</f>
        <v>0</v>
      </c>
      <c r="AX788" s="207">
        <f>IFERROR(AH788+(SUM($AC788:$AD788)/100*($AE$14/$AB$14*100))/'4_Структура пл.соб.'!$B$7*'4_Структура пл.соб.'!$B$5,0)</f>
        <v>0</v>
      </c>
      <c r="AY788" s="167">
        <f>IFERROR(AX788/'5_Розрахунок тарифів'!$L$7,0)</f>
        <v>0</v>
      </c>
      <c r="AZ788" s="167">
        <f>IFERROR((AX788/SUM('4_Структура пл.соб.'!$F$4:$F$6))*100,0)</f>
        <v>0</v>
      </c>
      <c r="BA788" s="207">
        <f>IFERROR(AJ788+(SUM($AC788:$AD788)/100*($AE$14/$AB$14*100))/'4_Структура пл.соб.'!$B$7*'4_Структура пл.соб.'!$B$6,0)</f>
        <v>0</v>
      </c>
      <c r="BB788" s="167">
        <f>IFERROR(BA788/'5_Розрахунок тарифів'!$P$7,0)</f>
        <v>0</v>
      </c>
      <c r="BC788" s="167">
        <f>IFERROR((BA788/SUM('4_Структура пл.соб.'!$F$4:$F$6))*100,0)</f>
        <v>0</v>
      </c>
      <c r="BD788" s="167">
        <f t="shared" si="277"/>
        <v>0</v>
      </c>
      <c r="BE788" s="167">
        <f t="shared" si="278"/>
        <v>0</v>
      </c>
      <c r="BF788" s="203"/>
      <c r="BG788" s="203"/>
    </row>
    <row r="789" spans="1:59" s="118" customFormat="1" x14ac:dyDescent="0.25">
      <c r="A789" s="128" t="str">
        <f>IF(ISBLANK(B789),"",COUNTA($B$11:B789))</f>
        <v/>
      </c>
      <c r="B789" s="200"/>
      <c r="C789" s="150">
        <f t="shared" si="268"/>
        <v>0</v>
      </c>
      <c r="D789" s="151">
        <f t="shared" si="269"/>
        <v>0</v>
      </c>
      <c r="E789" s="199"/>
      <c r="F789" s="199"/>
      <c r="G789" s="151">
        <f t="shared" si="270"/>
        <v>0</v>
      </c>
      <c r="H789" s="199"/>
      <c r="I789" s="199"/>
      <c r="J789" s="199"/>
      <c r="K789" s="151">
        <f t="shared" ref="K789:K852" si="279">L789+M789</f>
        <v>0</v>
      </c>
      <c r="L789" s="199"/>
      <c r="M789" s="199"/>
      <c r="N789" s="152" t="str">
        <f t="shared" si="271"/>
        <v/>
      </c>
      <c r="O789" s="150">
        <f t="shared" si="272"/>
        <v>0</v>
      </c>
      <c r="P789" s="151">
        <f t="shared" si="273"/>
        <v>0</v>
      </c>
      <c r="Q789" s="199"/>
      <c r="R789" s="199"/>
      <c r="S789" s="151">
        <f t="shared" si="274"/>
        <v>0</v>
      </c>
      <c r="T789" s="199"/>
      <c r="U789" s="199"/>
      <c r="V789" s="199"/>
      <c r="W789" s="151">
        <f t="shared" si="265"/>
        <v>0</v>
      </c>
      <c r="X789" s="199"/>
      <c r="Y789" s="199"/>
      <c r="Z789" s="152" t="str">
        <f t="shared" si="275"/>
        <v/>
      </c>
      <c r="AA789" s="150">
        <f t="shared" ref="AA789:AA852" si="280">SUM(AB789:AD789)</f>
        <v>0</v>
      </c>
      <c r="AB789" s="151">
        <f t="shared" ref="AB789:AB852" si="281">AE789+AL789</f>
        <v>0</v>
      </c>
      <c r="AC789" s="199"/>
      <c r="AD789" s="199"/>
      <c r="AE789" s="151">
        <f t="shared" ref="AE789:AE852" si="282">SUM(AF789:AJ789)</f>
        <v>0</v>
      </c>
      <c r="AF789" s="202"/>
      <c r="AG789" s="333"/>
      <c r="AH789" s="202"/>
      <c r="AI789" s="333"/>
      <c r="AJ789" s="202"/>
      <c r="AK789" s="333"/>
      <c r="AL789" s="151">
        <f t="shared" ref="AL789:AL852" si="283">AM789+AN789</f>
        <v>0</v>
      </c>
      <c r="AM789" s="199"/>
      <c r="AN789" s="199"/>
      <c r="AO789" s="167">
        <f t="shared" si="266"/>
        <v>0</v>
      </c>
      <c r="AP789" s="167">
        <f t="shared" si="267"/>
        <v>0</v>
      </c>
      <c r="AQ789" s="152" t="str">
        <f t="shared" si="263"/>
        <v/>
      </c>
      <c r="AR789" s="207">
        <f t="shared" si="264"/>
        <v>0</v>
      </c>
      <c r="AS789" s="167">
        <f t="shared" si="276"/>
        <v>0</v>
      </c>
      <c r="AT789" s="167">
        <f>IFERROR((AR789/SUM('4_Структура пл.соб.'!$F$4:$F$6))*100,0)</f>
        <v>0</v>
      </c>
      <c r="AU789" s="207">
        <f>IFERROR(AF789+(SUM($AC789:$AD789)/100*($AE$14/$AB$14*100))/'4_Структура пл.соб.'!$B$7*'4_Структура пл.соб.'!$B$4,0)</f>
        <v>0</v>
      </c>
      <c r="AV789" s="167">
        <f>IFERROR(AU789/'5_Розрахунок тарифів'!$H$7,0)</f>
        <v>0</v>
      </c>
      <c r="AW789" s="167">
        <f>IFERROR((AU789/SUM('4_Структура пл.соб.'!$F$4:$F$6))*100,0)</f>
        <v>0</v>
      </c>
      <c r="AX789" s="207">
        <f>IFERROR(AH789+(SUM($AC789:$AD789)/100*($AE$14/$AB$14*100))/'4_Структура пл.соб.'!$B$7*'4_Структура пл.соб.'!$B$5,0)</f>
        <v>0</v>
      </c>
      <c r="AY789" s="167">
        <f>IFERROR(AX789/'5_Розрахунок тарифів'!$L$7,0)</f>
        <v>0</v>
      </c>
      <c r="AZ789" s="167">
        <f>IFERROR((AX789/SUM('4_Структура пл.соб.'!$F$4:$F$6))*100,0)</f>
        <v>0</v>
      </c>
      <c r="BA789" s="207">
        <f>IFERROR(AJ789+(SUM($AC789:$AD789)/100*($AE$14/$AB$14*100))/'4_Структура пл.соб.'!$B$7*'4_Структура пл.соб.'!$B$6,0)</f>
        <v>0</v>
      </c>
      <c r="BB789" s="167">
        <f>IFERROR(BA789/'5_Розрахунок тарифів'!$P$7,0)</f>
        <v>0</v>
      </c>
      <c r="BC789" s="167">
        <f>IFERROR((BA789/SUM('4_Структура пл.соб.'!$F$4:$F$6))*100,0)</f>
        <v>0</v>
      </c>
      <c r="BD789" s="167">
        <f t="shared" si="277"/>
        <v>0</v>
      </c>
      <c r="BE789" s="167">
        <f t="shared" si="278"/>
        <v>0</v>
      </c>
      <c r="BF789" s="203"/>
      <c r="BG789" s="203"/>
    </row>
    <row r="790" spans="1:59" s="118" customFormat="1" x14ac:dyDescent="0.25">
      <c r="A790" s="128" t="str">
        <f>IF(ISBLANK(B790),"",COUNTA($B$11:B790))</f>
        <v/>
      </c>
      <c r="B790" s="200"/>
      <c r="C790" s="150">
        <f t="shared" si="268"/>
        <v>0</v>
      </c>
      <c r="D790" s="151">
        <f t="shared" si="269"/>
        <v>0</v>
      </c>
      <c r="E790" s="199"/>
      <c r="F790" s="199"/>
      <c r="G790" s="151">
        <f t="shared" si="270"/>
        <v>0</v>
      </c>
      <c r="H790" s="199"/>
      <c r="I790" s="199"/>
      <c r="J790" s="199"/>
      <c r="K790" s="151">
        <f t="shared" si="279"/>
        <v>0</v>
      </c>
      <c r="L790" s="199"/>
      <c r="M790" s="199"/>
      <c r="N790" s="152" t="str">
        <f t="shared" si="271"/>
        <v/>
      </c>
      <c r="O790" s="150">
        <f t="shared" si="272"/>
        <v>0</v>
      </c>
      <c r="P790" s="151">
        <f t="shared" si="273"/>
        <v>0</v>
      </c>
      <c r="Q790" s="199"/>
      <c r="R790" s="199"/>
      <c r="S790" s="151">
        <f t="shared" si="274"/>
        <v>0</v>
      </c>
      <c r="T790" s="199"/>
      <c r="U790" s="199"/>
      <c r="V790" s="199"/>
      <c r="W790" s="151">
        <f t="shared" si="265"/>
        <v>0</v>
      </c>
      <c r="X790" s="199"/>
      <c r="Y790" s="199"/>
      <c r="Z790" s="152" t="str">
        <f t="shared" si="275"/>
        <v/>
      </c>
      <c r="AA790" s="150">
        <f t="shared" si="280"/>
        <v>0</v>
      </c>
      <c r="AB790" s="151">
        <f t="shared" si="281"/>
        <v>0</v>
      </c>
      <c r="AC790" s="199"/>
      <c r="AD790" s="199"/>
      <c r="AE790" s="151">
        <f t="shared" si="282"/>
        <v>0</v>
      </c>
      <c r="AF790" s="202"/>
      <c r="AG790" s="333"/>
      <c r="AH790" s="202"/>
      <c r="AI790" s="333"/>
      <c r="AJ790" s="202"/>
      <c r="AK790" s="333"/>
      <c r="AL790" s="151">
        <f t="shared" si="283"/>
        <v>0</v>
      </c>
      <c r="AM790" s="199"/>
      <c r="AN790" s="199"/>
      <c r="AO790" s="167">
        <f t="shared" si="266"/>
        <v>0</v>
      </c>
      <c r="AP790" s="167">
        <f t="shared" si="267"/>
        <v>0</v>
      </c>
      <c r="AQ790" s="152" t="str">
        <f t="shared" si="263"/>
        <v/>
      </c>
      <c r="AR790" s="207">
        <f t="shared" si="264"/>
        <v>0</v>
      </c>
      <c r="AS790" s="167">
        <f t="shared" si="276"/>
        <v>0</v>
      </c>
      <c r="AT790" s="167">
        <f>IFERROR((AR790/SUM('4_Структура пл.соб.'!$F$4:$F$6))*100,0)</f>
        <v>0</v>
      </c>
      <c r="AU790" s="207">
        <f>IFERROR(AF790+(SUM($AC790:$AD790)/100*($AE$14/$AB$14*100))/'4_Структура пл.соб.'!$B$7*'4_Структура пл.соб.'!$B$4,0)</f>
        <v>0</v>
      </c>
      <c r="AV790" s="167">
        <f>IFERROR(AU790/'5_Розрахунок тарифів'!$H$7,0)</f>
        <v>0</v>
      </c>
      <c r="AW790" s="167">
        <f>IFERROR((AU790/SUM('4_Структура пл.соб.'!$F$4:$F$6))*100,0)</f>
        <v>0</v>
      </c>
      <c r="AX790" s="207">
        <f>IFERROR(AH790+(SUM($AC790:$AD790)/100*($AE$14/$AB$14*100))/'4_Структура пл.соб.'!$B$7*'4_Структура пл.соб.'!$B$5,0)</f>
        <v>0</v>
      </c>
      <c r="AY790" s="167">
        <f>IFERROR(AX790/'5_Розрахунок тарифів'!$L$7,0)</f>
        <v>0</v>
      </c>
      <c r="AZ790" s="167">
        <f>IFERROR((AX790/SUM('4_Структура пл.соб.'!$F$4:$F$6))*100,0)</f>
        <v>0</v>
      </c>
      <c r="BA790" s="207">
        <f>IFERROR(AJ790+(SUM($AC790:$AD790)/100*($AE$14/$AB$14*100))/'4_Структура пл.соб.'!$B$7*'4_Структура пл.соб.'!$B$6,0)</f>
        <v>0</v>
      </c>
      <c r="BB790" s="167">
        <f>IFERROR(BA790/'5_Розрахунок тарифів'!$P$7,0)</f>
        <v>0</v>
      </c>
      <c r="BC790" s="167">
        <f>IFERROR((BA790/SUM('4_Структура пл.соб.'!$F$4:$F$6))*100,0)</f>
        <v>0</v>
      </c>
      <c r="BD790" s="167">
        <f t="shared" si="277"/>
        <v>0</v>
      </c>
      <c r="BE790" s="167">
        <f t="shared" si="278"/>
        <v>0</v>
      </c>
      <c r="BF790" s="203"/>
      <c r="BG790" s="203"/>
    </row>
    <row r="791" spans="1:59" s="118" customFormat="1" x14ac:dyDescent="0.25">
      <c r="A791" s="128" t="str">
        <f>IF(ISBLANK(B791),"",COUNTA($B$11:B791))</f>
        <v/>
      </c>
      <c r="B791" s="200"/>
      <c r="C791" s="150">
        <f t="shared" si="268"/>
        <v>0</v>
      </c>
      <c r="D791" s="151">
        <f t="shared" si="269"/>
        <v>0</v>
      </c>
      <c r="E791" s="199"/>
      <c r="F791" s="199"/>
      <c r="G791" s="151">
        <f t="shared" si="270"/>
        <v>0</v>
      </c>
      <c r="H791" s="199"/>
      <c r="I791" s="199"/>
      <c r="J791" s="199"/>
      <c r="K791" s="151">
        <f t="shared" si="279"/>
        <v>0</v>
      </c>
      <c r="L791" s="199"/>
      <c r="M791" s="199"/>
      <c r="N791" s="152" t="str">
        <f t="shared" si="271"/>
        <v/>
      </c>
      <c r="O791" s="150">
        <f t="shared" si="272"/>
        <v>0</v>
      </c>
      <c r="P791" s="151">
        <f t="shared" si="273"/>
        <v>0</v>
      </c>
      <c r="Q791" s="199"/>
      <c r="R791" s="199"/>
      <c r="S791" s="151">
        <f t="shared" si="274"/>
        <v>0</v>
      </c>
      <c r="T791" s="199"/>
      <c r="U791" s="199"/>
      <c r="V791" s="199"/>
      <c r="W791" s="151">
        <f t="shared" si="265"/>
        <v>0</v>
      </c>
      <c r="X791" s="199"/>
      <c r="Y791" s="199"/>
      <c r="Z791" s="152" t="str">
        <f t="shared" si="275"/>
        <v/>
      </c>
      <c r="AA791" s="150">
        <f t="shared" si="280"/>
        <v>0</v>
      </c>
      <c r="AB791" s="151">
        <f t="shared" si="281"/>
        <v>0</v>
      </c>
      <c r="AC791" s="199"/>
      <c r="AD791" s="199"/>
      <c r="AE791" s="151">
        <f t="shared" si="282"/>
        <v>0</v>
      </c>
      <c r="AF791" s="202"/>
      <c r="AG791" s="333"/>
      <c r="AH791" s="202"/>
      <c r="AI791" s="333"/>
      <c r="AJ791" s="202"/>
      <c r="AK791" s="333"/>
      <c r="AL791" s="151">
        <f t="shared" si="283"/>
        <v>0</v>
      </c>
      <c r="AM791" s="199"/>
      <c r="AN791" s="199"/>
      <c r="AO791" s="167">
        <f t="shared" si="266"/>
        <v>0</v>
      </c>
      <c r="AP791" s="167">
        <f t="shared" si="267"/>
        <v>0</v>
      </c>
      <c r="AQ791" s="152" t="str">
        <f t="shared" si="263"/>
        <v/>
      </c>
      <c r="AR791" s="207">
        <f t="shared" si="264"/>
        <v>0</v>
      </c>
      <c r="AS791" s="167">
        <f t="shared" si="276"/>
        <v>0</v>
      </c>
      <c r="AT791" s="167">
        <f>IFERROR((AR791/SUM('4_Структура пл.соб.'!$F$4:$F$6))*100,0)</f>
        <v>0</v>
      </c>
      <c r="AU791" s="207">
        <f>IFERROR(AF791+(SUM($AC791:$AD791)/100*($AE$14/$AB$14*100))/'4_Структура пл.соб.'!$B$7*'4_Структура пл.соб.'!$B$4,0)</f>
        <v>0</v>
      </c>
      <c r="AV791" s="167">
        <f>IFERROR(AU791/'5_Розрахунок тарифів'!$H$7,0)</f>
        <v>0</v>
      </c>
      <c r="AW791" s="167">
        <f>IFERROR((AU791/SUM('4_Структура пл.соб.'!$F$4:$F$6))*100,0)</f>
        <v>0</v>
      </c>
      <c r="AX791" s="207">
        <f>IFERROR(AH791+(SUM($AC791:$AD791)/100*($AE$14/$AB$14*100))/'4_Структура пл.соб.'!$B$7*'4_Структура пл.соб.'!$B$5,0)</f>
        <v>0</v>
      </c>
      <c r="AY791" s="167">
        <f>IFERROR(AX791/'5_Розрахунок тарифів'!$L$7,0)</f>
        <v>0</v>
      </c>
      <c r="AZ791" s="167">
        <f>IFERROR((AX791/SUM('4_Структура пл.соб.'!$F$4:$F$6))*100,0)</f>
        <v>0</v>
      </c>
      <c r="BA791" s="207">
        <f>IFERROR(AJ791+(SUM($AC791:$AD791)/100*($AE$14/$AB$14*100))/'4_Структура пл.соб.'!$B$7*'4_Структура пл.соб.'!$B$6,0)</f>
        <v>0</v>
      </c>
      <c r="BB791" s="167">
        <f>IFERROR(BA791/'5_Розрахунок тарифів'!$P$7,0)</f>
        <v>0</v>
      </c>
      <c r="BC791" s="167">
        <f>IFERROR((BA791/SUM('4_Структура пл.соб.'!$F$4:$F$6))*100,0)</f>
        <v>0</v>
      </c>
      <c r="BD791" s="167">
        <f t="shared" si="277"/>
        <v>0</v>
      </c>
      <c r="BE791" s="167">
        <f t="shared" si="278"/>
        <v>0</v>
      </c>
      <c r="BF791" s="203"/>
      <c r="BG791" s="203"/>
    </row>
    <row r="792" spans="1:59" s="118" customFormat="1" x14ac:dyDescent="0.25">
      <c r="A792" s="128" t="str">
        <f>IF(ISBLANK(B792),"",COUNTA($B$11:B792))</f>
        <v/>
      </c>
      <c r="B792" s="200"/>
      <c r="C792" s="150">
        <f t="shared" si="268"/>
        <v>0</v>
      </c>
      <c r="D792" s="151">
        <f t="shared" si="269"/>
        <v>0</v>
      </c>
      <c r="E792" s="199"/>
      <c r="F792" s="199"/>
      <c r="G792" s="151">
        <f t="shared" si="270"/>
        <v>0</v>
      </c>
      <c r="H792" s="199"/>
      <c r="I792" s="199"/>
      <c r="J792" s="199"/>
      <c r="K792" s="151">
        <f t="shared" si="279"/>
        <v>0</v>
      </c>
      <c r="L792" s="199"/>
      <c r="M792" s="199"/>
      <c r="N792" s="152" t="str">
        <f t="shared" si="271"/>
        <v/>
      </c>
      <c r="O792" s="150">
        <f t="shared" si="272"/>
        <v>0</v>
      </c>
      <c r="P792" s="151">
        <f t="shared" si="273"/>
        <v>0</v>
      </c>
      <c r="Q792" s="199"/>
      <c r="R792" s="199"/>
      <c r="S792" s="151">
        <f t="shared" si="274"/>
        <v>0</v>
      </c>
      <c r="T792" s="199"/>
      <c r="U792" s="199"/>
      <c r="V792" s="199"/>
      <c r="W792" s="151">
        <f t="shared" si="265"/>
        <v>0</v>
      </c>
      <c r="X792" s="199"/>
      <c r="Y792" s="199"/>
      <c r="Z792" s="152" t="str">
        <f t="shared" si="275"/>
        <v/>
      </c>
      <c r="AA792" s="150">
        <f t="shared" si="280"/>
        <v>0</v>
      </c>
      <c r="AB792" s="151">
        <f t="shared" si="281"/>
        <v>0</v>
      </c>
      <c r="AC792" s="199"/>
      <c r="AD792" s="199"/>
      <c r="AE792" s="151">
        <f t="shared" si="282"/>
        <v>0</v>
      </c>
      <c r="AF792" s="202"/>
      <c r="AG792" s="333"/>
      <c r="AH792" s="202"/>
      <c r="AI792" s="333"/>
      <c r="AJ792" s="202"/>
      <c r="AK792" s="333"/>
      <c r="AL792" s="151">
        <f t="shared" si="283"/>
        <v>0</v>
      </c>
      <c r="AM792" s="199"/>
      <c r="AN792" s="199"/>
      <c r="AO792" s="167">
        <f t="shared" si="266"/>
        <v>0</v>
      </c>
      <c r="AP792" s="167">
        <f t="shared" si="267"/>
        <v>0</v>
      </c>
      <c r="AQ792" s="152" t="str">
        <f t="shared" si="263"/>
        <v/>
      </c>
      <c r="AR792" s="207">
        <f t="shared" si="264"/>
        <v>0</v>
      </c>
      <c r="AS792" s="167">
        <f t="shared" si="276"/>
        <v>0</v>
      </c>
      <c r="AT792" s="167">
        <f>IFERROR((AR792/SUM('4_Структура пл.соб.'!$F$4:$F$6))*100,0)</f>
        <v>0</v>
      </c>
      <c r="AU792" s="207">
        <f>IFERROR(AF792+(SUM($AC792:$AD792)/100*($AE$14/$AB$14*100))/'4_Структура пл.соб.'!$B$7*'4_Структура пл.соб.'!$B$4,0)</f>
        <v>0</v>
      </c>
      <c r="AV792" s="167">
        <f>IFERROR(AU792/'5_Розрахунок тарифів'!$H$7,0)</f>
        <v>0</v>
      </c>
      <c r="AW792" s="167">
        <f>IFERROR((AU792/SUM('4_Структура пл.соб.'!$F$4:$F$6))*100,0)</f>
        <v>0</v>
      </c>
      <c r="AX792" s="207">
        <f>IFERROR(AH792+(SUM($AC792:$AD792)/100*($AE$14/$AB$14*100))/'4_Структура пл.соб.'!$B$7*'4_Структура пл.соб.'!$B$5,0)</f>
        <v>0</v>
      </c>
      <c r="AY792" s="167">
        <f>IFERROR(AX792/'5_Розрахунок тарифів'!$L$7,0)</f>
        <v>0</v>
      </c>
      <c r="AZ792" s="167">
        <f>IFERROR((AX792/SUM('4_Структура пл.соб.'!$F$4:$F$6))*100,0)</f>
        <v>0</v>
      </c>
      <c r="BA792" s="207">
        <f>IFERROR(AJ792+(SUM($AC792:$AD792)/100*($AE$14/$AB$14*100))/'4_Структура пл.соб.'!$B$7*'4_Структура пл.соб.'!$B$6,0)</f>
        <v>0</v>
      </c>
      <c r="BB792" s="167">
        <f>IFERROR(BA792/'5_Розрахунок тарифів'!$P$7,0)</f>
        <v>0</v>
      </c>
      <c r="BC792" s="167">
        <f>IFERROR((BA792/SUM('4_Структура пл.соб.'!$F$4:$F$6))*100,0)</f>
        <v>0</v>
      </c>
      <c r="BD792" s="167">
        <f t="shared" si="277"/>
        <v>0</v>
      </c>
      <c r="BE792" s="167">
        <f t="shared" si="278"/>
        <v>0</v>
      </c>
      <c r="BF792" s="203"/>
      <c r="BG792" s="203"/>
    </row>
    <row r="793" spans="1:59" s="118" customFormat="1" x14ac:dyDescent="0.25">
      <c r="A793" s="128" t="str">
        <f>IF(ISBLANK(B793),"",COUNTA($B$11:B793))</f>
        <v/>
      </c>
      <c r="B793" s="200"/>
      <c r="C793" s="150">
        <f t="shared" si="268"/>
        <v>0</v>
      </c>
      <c r="D793" s="151">
        <f t="shared" si="269"/>
        <v>0</v>
      </c>
      <c r="E793" s="199"/>
      <c r="F793" s="199"/>
      <c r="G793" s="151">
        <f t="shared" si="270"/>
        <v>0</v>
      </c>
      <c r="H793" s="199"/>
      <c r="I793" s="199"/>
      <c r="J793" s="199"/>
      <c r="K793" s="151">
        <f t="shared" si="279"/>
        <v>0</v>
      </c>
      <c r="L793" s="199"/>
      <c r="M793" s="199"/>
      <c r="N793" s="152" t="str">
        <f t="shared" si="271"/>
        <v/>
      </c>
      <c r="O793" s="150">
        <f t="shared" si="272"/>
        <v>0</v>
      </c>
      <c r="P793" s="151">
        <f t="shared" si="273"/>
        <v>0</v>
      </c>
      <c r="Q793" s="199"/>
      <c r="R793" s="199"/>
      <c r="S793" s="151">
        <f t="shared" si="274"/>
        <v>0</v>
      </c>
      <c r="T793" s="199"/>
      <c r="U793" s="199"/>
      <c r="V793" s="199"/>
      <c r="W793" s="151">
        <f t="shared" si="265"/>
        <v>0</v>
      </c>
      <c r="X793" s="199"/>
      <c r="Y793" s="199"/>
      <c r="Z793" s="152" t="str">
        <f t="shared" si="275"/>
        <v/>
      </c>
      <c r="AA793" s="150">
        <f t="shared" si="280"/>
        <v>0</v>
      </c>
      <c r="AB793" s="151">
        <f t="shared" si="281"/>
        <v>0</v>
      </c>
      <c r="AC793" s="199"/>
      <c r="AD793" s="199"/>
      <c r="AE793" s="151">
        <f t="shared" si="282"/>
        <v>0</v>
      </c>
      <c r="AF793" s="202"/>
      <c r="AG793" s="333"/>
      <c r="AH793" s="202"/>
      <c r="AI793" s="333"/>
      <c r="AJ793" s="202"/>
      <c r="AK793" s="333"/>
      <c r="AL793" s="151">
        <f t="shared" si="283"/>
        <v>0</v>
      </c>
      <c r="AM793" s="199"/>
      <c r="AN793" s="199"/>
      <c r="AO793" s="167">
        <f t="shared" si="266"/>
        <v>0</v>
      </c>
      <c r="AP793" s="167">
        <f t="shared" si="267"/>
        <v>0</v>
      </c>
      <c r="AQ793" s="152" t="str">
        <f t="shared" si="263"/>
        <v/>
      </c>
      <c r="AR793" s="207">
        <f t="shared" si="264"/>
        <v>0</v>
      </c>
      <c r="AS793" s="167">
        <f t="shared" si="276"/>
        <v>0</v>
      </c>
      <c r="AT793" s="167">
        <f>IFERROR((AR793/SUM('4_Структура пл.соб.'!$F$4:$F$6))*100,0)</f>
        <v>0</v>
      </c>
      <c r="AU793" s="207">
        <f>IFERROR(AF793+(SUM($AC793:$AD793)/100*($AE$14/$AB$14*100))/'4_Структура пл.соб.'!$B$7*'4_Структура пл.соб.'!$B$4,0)</f>
        <v>0</v>
      </c>
      <c r="AV793" s="167">
        <f>IFERROR(AU793/'5_Розрахунок тарифів'!$H$7,0)</f>
        <v>0</v>
      </c>
      <c r="AW793" s="167">
        <f>IFERROR((AU793/SUM('4_Структура пл.соб.'!$F$4:$F$6))*100,0)</f>
        <v>0</v>
      </c>
      <c r="AX793" s="207">
        <f>IFERROR(AH793+(SUM($AC793:$AD793)/100*($AE$14/$AB$14*100))/'4_Структура пл.соб.'!$B$7*'4_Структура пл.соб.'!$B$5,0)</f>
        <v>0</v>
      </c>
      <c r="AY793" s="167">
        <f>IFERROR(AX793/'5_Розрахунок тарифів'!$L$7,0)</f>
        <v>0</v>
      </c>
      <c r="AZ793" s="167">
        <f>IFERROR((AX793/SUM('4_Структура пл.соб.'!$F$4:$F$6))*100,0)</f>
        <v>0</v>
      </c>
      <c r="BA793" s="207">
        <f>IFERROR(AJ793+(SUM($AC793:$AD793)/100*($AE$14/$AB$14*100))/'4_Структура пл.соб.'!$B$7*'4_Структура пл.соб.'!$B$6,0)</f>
        <v>0</v>
      </c>
      <c r="BB793" s="167">
        <f>IFERROR(BA793/'5_Розрахунок тарифів'!$P$7,0)</f>
        <v>0</v>
      </c>
      <c r="BC793" s="167">
        <f>IFERROR((BA793/SUM('4_Структура пл.соб.'!$F$4:$F$6))*100,0)</f>
        <v>0</v>
      </c>
      <c r="BD793" s="167">
        <f t="shared" si="277"/>
        <v>0</v>
      </c>
      <c r="BE793" s="167">
        <f t="shared" si="278"/>
        <v>0</v>
      </c>
      <c r="BF793" s="203"/>
      <c r="BG793" s="203"/>
    </row>
    <row r="794" spans="1:59" s="118" customFormat="1" x14ac:dyDescent="0.25">
      <c r="A794" s="128" t="str">
        <f>IF(ISBLANK(B794),"",COUNTA($B$11:B794))</f>
        <v/>
      </c>
      <c r="B794" s="200"/>
      <c r="C794" s="150">
        <f t="shared" si="268"/>
        <v>0</v>
      </c>
      <c r="D794" s="151">
        <f t="shared" si="269"/>
        <v>0</v>
      </c>
      <c r="E794" s="199"/>
      <c r="F794" s="199"/>
      <c r="G794" s="151">
        <f t="shared" si="270"/>
        <v>0</v>
      </c>
      <c r="H794" s="199"/>
      <c r="I794" s="199"/>
      <c r="J794" s="199"/>
      <c r="K794" s="151">
        <f t="shared" si="279"/>
        <v>0</v>
      </c>
      <c r="L794" s="199"/>
      <c r="M794" s="199"/>
      <c r="N794" s="152" t="str">
        <f t="shared" si="271"/>
        <v/>
      </c>
      <c r="O794" s="150">
        <f t="shared" si="272"/>
        <v>0</v>
      </c>
      <c r="P794" s="151">
        <f t="shared" si="273"/>
        <v>0</v>
      </c>
      <c r="Q794" s="199"/>
      <c r="R794" s="199"/>
      <c r="S794" s="151">
        <f t="shared" si="274"/>
        <v>0</v>
      </c>
      <c r="T794" s="199"/>
      <c r="U794" s="199"/>
      <c r="V794" s="199"/>
      <c r="W794" s="151">
        <f t="shared" si="265"/>
        <v>0</v>
      </c>
      <c r="X794" s="199"/>
      <c r="Y794" s="199"/>
      <c r="Z794" s="152" t="str">
        <f t="shared" si="275"/>
        <v/>
      </c>
      <c r="AA794" s="150">
        <f t="shared" si="280"/>
        <v>0</v>
      </c>
      <c r="AB794" s="151">
        <f t="shared" si="281"/>
        <v>0</v>
      </c>
      <c r="AC794" s="199"/>
      <c r="AD794" s="199"/>
      <c r="AE794" s="151">
        <f t="shared" si="282"/>
        <v>0</v>
      </c>
      <c r="AF794" s="202"/>
      <c r="AG794" s="333"/>
      <c r="AH794" s="202"/>
      <c r="AI794" s="333"/>
      <c r="AJ794" s="202"/>
      <c r="AK794" s="333"/>
      <c r="AL794" s="151">
        <f t="shared" si="283"/>
        <v>0</v>
      </c>
      <c r="AM794" s="199"/>
      <c r="AN794" s="199"/>
      <c r="AO794" s="167">
        <f t="shared" si="266"/>
        <v>0</v>
      </c>
      <c r="AP794" s="167">
        <f t="shared" si="267"/>
        <v>0</v>
      </c>
      <c r="AQ794" s="152" t="str">
        <f t="shared" si="263"/>
        <v/>
      </c>
      <c r="AR794" s="207">
        <f t="shared" si="264"/>
        <v>0</v>
      </c>
      <c r="AS794" s="167">
        <f t="shared" si="276"/>
        <v>0</v>
      </c>
      <c r="AT794" s="167">
        <f>IFERROR((AR794/SUM('4_Структура пл.соб.'!$F$4:$F$6))*100,0)</f>
        <v>0</v>
      </c>
      <c r="AU794" s="207">
        <f>IFERROR(AF794+(SUM($AC794:$AD794)/100*($AE$14/$AB$14*100))/'4_Структура пл.соб.'!$B$7*'4_Структура пл.соб.'!$B$4,0)</f>
        <v>0</v>
      </c>
      <c r="AV794" s="167">
        <f>IFERROR(AU794/'5_Розрахунок тарифів'!$H$7,0)</f>
        <v>0</v>
      </c>
      <c r="AW794" s="167">
        <f>IFERROR((AU794/SUM('4_Структура пл.соб.'!$F$4:$F$6))*100,0)</f>
        <v>0</v>
      </c>
      <c r="AX794" s="207">
        <f>IFERROR(AH794+(SUM($AC794:$AD794)/100*($AE$14/$AB$14*100))/'4_Структура пл.соб.'!$B$7*'4_Структура пл.соб.'!$B$5,0)</f>
        <v>0</v>
      </c>
      <c r="AY794" s="167">
        <f>IFERROR(AX794/'5_Розрахунок тарифів'!$L$7,0)</f>
        <v>0</v>
      </c>
      <c r="AZ794" s="167">
        <f>IFERROR((AX794/SUM('4_Структура пл.соб.'!$F$4:$F$6))*100,0)</f>
        <v>0</v>
      </c>
      <c r="BA794" s="207">
        <f>IFERROR(AJ794+(SUM($AC794:$AD794)/100*($AE$14/$AB$14*100))/'4_Структура пл.соб.'!$B$7*'4_Структура пл.соб.'!$B$6,0)</f>
        <v>0</v>
      </c>
      <c r="BB794" s="167">
        <f>IFERROR(BA794/'5_Розрахунок тарифів'!$P$7,0)</f>
        <v>0</v>
      </c>
      <c r="BC794" s="167">
        <f>IFERROR((BA794/SUM('4_Структура пл.соб.'!$F$4:$F$6))*100,0)</f>
        <v>0</v>
      </c>
      <c r="BD794" s="167">
        <f t="shared" si="277"/>
        <v>0</v>
      </c>
      <c r="BE794" s="167">
        <f t="shared" si="278"/>
        <v>0</v>
      </c>
      <c r="BF794" s="203"/>
      <c r="BG794" s="203"/>
    </row>
    <row r="795" spans="1:59" s="118" customFormat="1" x14ac:dyDescent="0.25">
      <c r="A795" s="128" t="str">
        <f>IF(ISBLANK(B795),"",COUNTA($B$11:B795))</f>
        <v/>
      </c>
      <c r="B795" s="200"/>
      <c r="C795" s="150">
        <f t="shared" si="268"/>
        <v>0</v>
      </c>
      <c r="D795" s="151">
        <f t="shared" si="269"/>
        <v>0</v>
      </c>
      <c r="E795" s="199"/>
      <c r="F795" s="199"/>
      <c r="G795" s="151">
        <f t="shared" si="270"/>
        <v>0</v>
      </c>
      <c r="H795" s="199"/>
      <c r="I795" s="199"/>
      <c r="J795" s="199"/>
      <c r="K795" s="151">
        <f t="shared" si="279"/>
        <v>0</v>
      </c>
      <c r="L795" s="199"/>
      <c r="M795" s="199"/>
      <c r="N795" s="152" t="str">
        <f t="shared" si="271"/>
        <v/>
      </c>
      <c r="O795" s="150">
        <f t="shared" si="272"/>
        <v>0</v>
      </c>
      <c r="P795" s="151">
        <f t="shared" si="273"/>
        <v>0</v>
      </c>
      <c r="Q795" s="199"/>
      <c r="R795" s="199"/>
      <c r="S795" s="151">
        <f t="shared" si="274"/>
        <v>0</v>
      </c>
      <c r="T795" s="199"/>
      <c r="U795" s="199"/>
      <c r="V795" s="199"/>
      <c r="W795" s="151">
        <f t="shared" si="265"/>
        <v>0</v>
      </c>
      <c r="X795" s="199"/>
      <c r="Y795" s="199"/>
      <c r="Z795" s="152" t="str">
        <f t="shared" si="275"/>
        <v/>
      </c>
      <c r="AA795" s="150">
        <f t="shared" si="280"/>
        <v>0</v>
      </c>
      <c r="AB795" s="151">
        <f t="shared" si="281"/>
        <v>0</v>
      </c>
      <c r="AC795" s="199"/>
      <c r="AD795" s="199"/>
      <c r="AE795" s="151">
        <f t="shared" si="282"/>
        <v>0</v>
      </c>
      <c r="AF795" s="202"/>
      <c r="AG795" s="333"/>
      <c r="AH795" s="202"/>
      <c r="AI795" s="333"/>
      <c r="AJ795" s="202"/>
      <c r="AK795" s="333"/>
      <c r="AL795" s="151">
        <f t="shared" si="283"/>
        <v>0</v>
      </c>
      <c r="AM795" s="199"/>
      <c r="AN795" s="199"/>
      <c r="AO795" s="167">
        <f t="shared" si="266"/>
        <v>0</v>
      </c>
      <c r="AP795" s="167">
        <f t="shared" si="267"/>
        <v>0</v>
      </c>
      <c r="AQ795" s="152" t="str">
        <f t="shared" si="263"/>
        <v/>
      </c>
      <c r="AR795" s="207">
        <f t="shared" si="264"/>
        <v>0</v>
      </c>
      <c r="AS795" s="167">
        <f t="shared" si="276"/>
        <v>0</v>
      </c>
      <c r="AT795" s="167">
        <f>IFERROR((AR795/SUM('4_Структура пл.соб.'!$F$4:$F$6))*100,0)</f>
        <v>0</v>
      </c>
      <c r="AU795" s="207">
        <f>IFERROR(AF795+(SUM($AC795:$AD795)/100*($AE$14/$AB$14*100))/'4_Структура пл.соб.'!$B$7*'4_Структура пл.соб.'!$B$4,0)</f>
        <v>0</v>
      </c>
      <c r="AV795" s="167">
        <f>IFERROR(AU795/'5_Розрахунок тарифів'!$H$7,0)</f>
        <v>0</v>
      </c>
      <c r="AW795" s="167">
        <f>IFERROR((AU795/SUM('4_Структура пл.соб.'!$F$4:$F$6))*100,0)</f>
        <v>0</v>
      </c>
      <c r="AX795" s="207">
        <f>IFERROR(AH795+(SUM($AC795:$AD795)/100*($AE$14/$AB$14*100))/'4_Структура пл.соб.'!$B$7*'4_Структура пл.соб.'!$B$5,0)</f>
        <v>0</v>
      </c>
      <c r="AY795" s="167">
        <f>IFERROR(AX795/'5_Розрахунок тарифів'!$L$7,0)</f>
        <v>0</v>
      </c>
      <c r="AZ795" s="167">
        <f>IFERROR((AX795/SUM('4_Структура пл.соб.'!$F$4:$F$6))*100,0)</f>
        <v>0</v>
      </c>
      <c r="BA795" s="207">
        <f>IFERROR(AJ795+(SUM($AC795:$AD795)/100*($AE$14/$AB$14*100))/'4_Структура пл.соб.'!$B$7*'4_Структура пл.соб.'!$B$6,0)</f>
        <v>0</v>
      </c>
      <c r="BB795" s="167">
        <f>IFERROR(BA795/'5_Розрахунок тарифів'!$P$7,0)</f>
        <v>0</v>
      </c>
      <c r="BC795" s="167">
        <f>IFERROR((BA795/SUM('4_Структура пл.соб.'!$F$4:$F$6))*100,0)</f>
        <v>0</v>
      </c>
      <c r="BD795" s="167">
        <f t="shared" si="277"/>
        <v>0</v>
      </c>
      <c r="BE795" s="167">
        <f t="shared" si="278"/>
        <v>0</v>
      </c>
      <c r="BF795" s="203"/>
      <c r="BG795" s="203"/>
    </row>
    <row r="796" spans="1:59" s="118" customFormat="1" x14ac:dyDescent="0.25">
      <c r="A796" s="128" t="str">
        <f>IF(ISBLANK(B796),"",COUNTA($B$11:B796))</f>
        <v/>
      </c>
      <c r="B796" s="200"/>
      <c r="C796" s="150">
        <f t="shared" si="268"/>
        <v>0</v>
      </c>
      <c r="D796" s="151">
        <f t="shared" si="269"/>
        <v>0</v>
      </c>
      <c r="E796" s="199"/>
      <c r="F796" s="199"/>
      <c r="G796" s="151">
        <f t="shared" si="270"/>
        <v>0</v>
      </c>
      <c r="H796" s="199"/>
      <c r="I796" s="199"/>
      <c r="J796" s="199"/>
      <c r="K796" s="151">
        <f t="shared" si="279"/>
        <v>0</v>
      </c>
      <c r="L796" s="199"/>
      <c r="M796" s="199"/>
      <c r="N796" s="152" t="str">
        <f t="shared" si="271"/>
        <v/>
      </c>
      <c r="O796" s="150">
        <f t="shared" si="272"/>
        <v>0</v>
      </c>
      <c r="P796" s="151">
        <f t="shared" si="273"/>
        <v>0</v>
      </c>
      <c r="Q796" s="199"/>
      <c r="R796" s="199"/>
      <c r="S796" s="151">
        <f t="shared" si="274"/>
        <v>0</v>
      </c>
      <c r="T796" s="199"/>
      <c r="U796" s="199"/>
      <c r="V796" s="199"/>
      <c r="W796" s="151">
        <f t="shared" si="265"/>
        <v>0</v>
      </c>
      <c r="X796" s="199"/>
      <c r="Y796" s="199"/>
      <c r="Z796" s="152" t="str">
        <f t="shared" si="275"/>
        <v/>
      </c>
      <c r="AA796" s="150">
        <f t="shared" si="280"/>
        <v>0</v>
      </c>
      <c r="AB796" s="151">
        <f t="shared" si="281"/>
        <v>0</v>
      </c>
      <c r="AC796" s="199"/>
      <c r="AD796" s="199"/>
      <c r="AE796" s="151">
        <f t="shared" si="282"/>
        <v>0</v>
      </c>
      <c r="AF796" s="202"/>
      <c r="AG796" s="333"/>
      <c r="AH796" s="202"/>
      <c r="AI796" s="333"/>
      <c r="AJ796" s="202"/>
      <c r="AK796" s="333"/>
      <c r="AL796" s="151">
        <f t="shared" si="283"/>
        <v>0</v>
      </c>
      <c r="AM796" s="199"/>
      <c r="AN796" s="199"/>
      <c r="AO796" s="167">
        <f t="shared" si="266"/>
        <v>0</v>
      </c>
      <c r="AP796" s="167">
        <f t="shared" si="267"/>
        <v>0</v>
      </c>
      <c r="AQ796" s="152" t="str">
        <f t="shared" si="263"/>
        <v/>
      </c>
      <c r="AR796" s="207">
        <f t="shared" si="264"/>
        <v>0</v>
      </c>
      <c r="AS796" s="167">
        <f t="shared" si="276"/>
        <v>0</v>
      </c>
      <c r="AT796" s="167">
        <f>IFERROR((AR796/SUM('4_Структура пл.соб.'!$F$4:$F$6))*100,0)</f>
        <v>0</v>
      </c>
      <c r="AU796" s="207">
        <f>IFERROR(AF796+(SUM($AC796:$AD796)/100*($AE$14/$AB$14*100))/'4_Структура пл.соб.'!$B$7*'4_Структура пл.соб.'!$B$4,0)</f>
        <v>0</v>
      </c>
      <c r="AV796" s="167">
        <f>IFERROR(AU796/'5_Розрахунок тарифів'!$H$7,0)</f>
        <v>0</v>
      </c>
      <c r="AW796" s="167">
        <f>IFERROR((AU796/SUM('4_Структура пл.соб.'!$F$4:$F$6))*100,0)</f>
        <v>0</v>
      </c>
      <c r="AX796" s="207">
        <f>IFERROR(AH796+(SUM($AC796:$AD796)/100*($AE$14/$AB$14*100))/'4_Структура пл.соб.'!$B$7*'4_Структура пл.соб.'!$B$5,0)</f>
        <v>0</v>
      </c>
      <c r="AY796" s="167">
        <f>IFERROR(AX796/'5_Розрахунок тарифів'!$L$7,0)</f>
        <v>0</v>
      </c>
      <c r="AZ796" s="167">
        <f>IFERROR((AX796/SUM('4_Структура пл.соб.'!$F$4:$F$6))*100,0)</f>
        <v>0</v>
      </c>
      <c r="BA796" s="207">
        <f>IFERROR(AJ796+(SUM($AC796:$AD796)/100*($AE$14/$AB$14*100))/'4_Структура пл.соб.'!$B$7*'4_Структура пл.соб.'!$B$6,0)</f>
        <v>0</v>
      </c>
      <c r="BB796" s="167">
        <f>IFERROR(BA796/'5_Розрахунок тарифів'!$P$7,0)</f>
        <v>0</v>
      </c>
      <c r="BC796" s="167">
        <f>IFERROR((BA796/SUM('4_Структура пл.соб.'!$F$4:$F$6))*100,0)</f>
        <v>0</v>
      </c>
      <c r="BD796" s="167">
        <f t="shared" si="277"/>
        <v>0</v>
      </c>
      <c r="BE796" s="167">
        <f t="shared" si="278"/>
        <v>0</v>
      </c>
      <c r="BF796" s="203"/>
      <c r="BG796" s="203"/>
    </row>
    <row r="797" spans="1:59" s="118" customFormat="1" x14ac:dyDescent="0.25">
      <c r="A797" s="128" t="str">
        <f>IF(ISBLANK(B797),"",COUNTA($B$11:B797))</f>
        <v/>
      </c>
      <c r="B797" s="200"/>
      <c r="C797" s="150">
        <f t="shared" si="268"/>
        <v>0</v>
      </c>
      <c r="D797" s="151">
        <f t="shared" si="269"/>
        <v>0</v>
      </c>
      <c r="E797" s="199"/>
      <c r="F797" s="199"/>
      <c r="G797" s="151">
        <f t="shared" si="270"/>
        <v>0</v>
      </c>
      <c r="H797" s="199"/>
      <c r="I797" s="199"/>
      <c r="J797" s="199"/>
      <c r="K797" s="151">
        <f t="shared" si="279"/>
        <v>0</v>
      </c>
      <c r="L797" s="199"/>
      <c r="M797" s="199"/>
      <c r="N797" s="152" t="str">
        <f t="shared" si="271"/>
        <v/>
      </c>
      <c r="O797" s="150">
        <f t="shared" si="272"/>
        <v>0</v>
      </c>
      <c r="P797" s="151">
        <f t="shared" si="273"/>
        <v>0</v>
      </c>
      <c r="Q797" s="199"/>
      <c r="R797" s="199"/>
      <c r="S797" s="151">
        <f t="shared" si="274"/>
        <v>0</v>
      </c>
      <c r="T797" s="199"/>
      <c r="U797" s="199"/>
      <c r="V797" s="199"/>
      <c r="W797" s="151">
        <f t="shared" si="265"/>
        <v>0</v>
      </c>
      <c r="X797" s="199"/>
      <c r="Y797" s="199"/>
      <c r="Z797" s="152" t="str">
        <f t="shared" si="275"/>
        <v/>
      </c>
      <c r="AA797" s="150">
        <f t="shared" si="280"/>
        <v>0</v>
      </c>
      <c r="AB797" s="151">
        <f t="shared" si="281"/>
        <v>0</v>
      </c>
      <c r="AC797" s="199"/>
      <c r="AD797" s="199"/>
      <c r="AE797" s="151">
        <f t="shared" si="282"/>
        <v>0</v>
      </c>
      <c r="AF797" s="202"/>
      <c r="AG797" s="333"/>
      <c r="AH797" s="202"/>
      <c r="AI797" s="333"/>
      <c r="AJ797" s="202"/>
      <c r="AK797" s="333"/>
      <c r="AL797" s="151">
        <f t="shared" si="283"/>
        <v>0</v>
      </c>
      <c r="AM797" s="199"/>
      <c r="AN797" s="199"/>
      <c r="AO797" s="167">
        <f t="shared" si="266"/>
        <v>0</v>
      </c>
      <c r="AP797" s="167">
        <f t="shared" si="267"/>
        <v>0</v>
      </c>
      <c r="AQ797" s="152" t="str">
        <f t="shared" si="263"/>
        <v/>
      </c>
      <c r="AR797" s="207">
        <f t="shared" si="264"/>
        <v>0</v>
      </c>
      <c r="AS797" s="167">
        <f t="shared" si="276"/>
        <v>0</v>
      </c>
      <c r="AT797" s="167">
        <f>IFERROR((AR797/SUM('4_Структура пл.соб.'!$F$4:$F$6))*100,0)</f>
        <v>0</v>
      </c>
      <c r="AU797" s="207">
        <f>IFERROR(AF797+(SUM($AC797:$AD797)/100*($AE$14/$AB$14*100))/'4_Структура пл.соб.'!$B$7*'4_Структура пл.соб.'!$B$4,0)</f>
        <v>0</v>
      </c>
      <c r="AV797" s="167">
        <f>IFERROR(AU797/'5_Розрахунок тарифів'!$H$7,0)</f>
        <v>0</v>
      </c>
      <c r="AW797" s="167">
        <f>IFERROR((AU797/SUM('4_Структура пл.соб.'!$F$4:$F$6))*100,0)</f>
        <v>0</v>
      </c>
      <c r="AX797" s="207">
        <f>IFERROR(AH797+(SUM($AC797:$AD797)/100*($AE$14/$AB$14*100))/'4_Структура пл.соб.'!$B$7*'4_Структура пл.соб.'!$B$5,0)</f>
        <v>0</v>
      </c>
      <c r="AY797" s="167">
        <f>IFERROR(AX797/'5_Розрахунок тарифів'!$L$7,0)</f>
        <v>0</v>
      </c>
      <c r="AZ797" s="167">
        <f>IFERROR((AX797/SUM('4_Структура пл.соб.'!$F$4:$F$6))*100,0)</f>
        <v>0</v>
      </c>
      <c r="BA797" s="207">
        <f>IFERROR(AJ797+(SUM($AC797:$AD797)/100*($AE$14/$AB$14*100))/'4_Структура пл.соб.'!$B$7*'4_Структура пл.соб.'!$B$6,0)</f>
        <v>0</v>
      </c>
      <c r="BB797" s="167">
        <f>IFERROR(BA797/'5_Розрахунок тарифів'!$P$7,0)</f>
        <v>0</v>
      </c>
      <c r="BC797" s="167">
        <f>IFERROR((BA797/SUM('4_Структура пл.соб.'!$F$4:$F$6))*100,0)</f>
        <v>0</v>
      </c>
      <c r="BD797" s="167">
        <f t="shared" si="277"/>
        <v>0</v>
      </c>
      <c r="BE797" s="167">
        <f t="shared" si="278"/>
        <v>0</v>
      </c>
      <c r="BF797" s="203"/>
      <c r="BG797" s="203"/>
    </row>
    <row r="798" spans="1:59" s="118" customFormat="1" x14ac:dyDescent="0.25">
      <c r="A798" s="128" t="str">
        <f>IF(ISBLANK(B798),"",COUNTA($B$11:B798))</f>
        <v/>
      </c>
      <c r="B798" s="200"/>
      <c r="C798" s="150">
        <f t="shared" si="268"/>
        <v>0</v>
      </c>
      <c r="D798" s="151">
        <f t="shared" si="269"/>
        <v>0</v>
      </c>
      <c r="E798" s="199"/>
      <c r="F798" s="199"/>
      <c r="G798" s="151">
        <f t="shared" si="270"/>
        <v>0</v>
      </c>
      <c r="H798" s="199"/>
      <c r="I798" s="199"/>
      <c r="J798" s="199"/>
      <c r="K798" s="151">
        <f t="shared" si="279"/>
        <v>0</v>
      </c>
      <c r="L798" s="199"/>
      <c r="M798" s="199"/>
      <c r="N798" s="152" t="str">
        <f t="shared" si="271"/>
        <v/>
      </c>
      <c r="O798" s="150">
        <f t="shared" si="272"/>
        <v>0</v>
      </c>
      <c r="P798" s="151">
        <f t="shared" si="273"/>
        <v>0</v>
      </c>
      <c r="Q798" s="199"/>
      <c r="R798" s="199"/>
      <c r="S798" s="151">
        <f t="shared" si="274"/>
        <v>0</v>
      </c>
      <c r="T798" s="199"/>
      <c r="U798" s="199"/>
      <c r="V798" s="199"/>
      <c r="W798" s="151">
        <f t="shared" si="265"/>
        <v>0</v>
      </c>
      <c r="X798" s="199"/>
      <c r="Y798" s="199"/>
      <c r="Z798" s="152" t="str">
        <f t="shared" si="275"/>
        <v/>
      </c>
      <c r="AA798" s="150">
        <f t="shared" si="280"/>
        <v>0</v>
      </c>
      <c r="AB798" s="151">
        <f t="shared" si="281"/>
        <v>0</v>
      </c>
      <c r="AC798" s="199"/>
      <c r="AD798" s="199"/>
      <c r="AE798" s="151">
        <f t="shared" si="282"/>
        <v>0</v>
      </c>
      <c r="AF798" s="202"/>
      <c r="AG798" s="333"/>
      <c r="AH798" s="202"/>
      <c r="AI798" s="333"/>
      <c r="AJ798" s="202"/>
      <c r="AK798" s="333"/>
      <c r="AL798" s="151">
        <f t="shared" si="283"/>
        <v>0</v>
      </c>
      <c r="AM798" s="199"/>
      <c r="AN798" s="199"/>
      <c r="AO798" s="167">
        <f t="shared" si="266"/>
        <v>0</v>
      </c>
      <c r="AP798" s="167">
        <f t="shared" si="267"/>
        <v>0</v>
      </c>
      <c r="AQ798" s="152" t="str">
        <f t="shared" si="263"/>
        <v/>
      </c>
      <c r="AR798" s="207">
        <f t="shared" si="264"/>
        <v>0</v>
      </c>
      <c r="AS798" s="167">
        <f t="shared" si="276"/>
        <v>0</v>
      </c>
      <c r="AT798" s="167">
        <f>IFERROR((AR798/SUM('4_Структура пл.соб.'!$F$4:$F$6))*100,0)</f>
        <v>0</v>
      </c>
      <c r="AU798" s="207">
        <f>IFERROR(AF798+(SUM($AC798:$AD798)/100*($AE$14/$AB$14*100))/'4_Структура пл.соб.'!$B$7*'4_Структура пл.соб.'!$B$4,0)</f>
        <v>0</v>
      </c>
      <c r="AV798" s="167">
        <f>IFERROR(AU798/'5_Розрахунок тарифів'!$H$7,0)</f>
        <v>0</v>
      </c>
      <c r="AW798" s="167">
        <f>IFERROR((AU798/SUM('4_Структура пл.соб.'!$F$4:$F$6))*100,0)</f>
        <v>0</v>
      </c>
      <c r="AX798" s="207">
        <f>IFERROR(AH798+(SUM($AC798:$AD798)/100*($AE$14/$AB$14*100))/'4_Структура пл.соб.'!$B$7*'4_Структура пл.соб.'!$B$5,0)</f>
        <v>0</v>
      </c>
      <c r="AY798" s="167">
        <f>IFERROR(AX798/'5_Розрахунок тарифів'!$L$7,0)</f>
        <v>0</v>
      </c>
      <c r="AZ798" s="167">
        <f>IFERROR((AX798/SUM('4_Структура пл.соб.'!$F$4:$F$6))*100,0)</f>
        <v>0</v>
      </c>
      <c r="BA798" s="207">
        <f>IFERROR(AJ798+(SUM($AC798:$AD798)/100*($AE$14/$AB$14*100))/'4_Структура пл.соб.'!$B$7*'4_Структура пл.соб.'!$B$6,0)</f>
        <v>0</v>
      </c>
      <c r="BB798" s="167">
        <f>IFERROR(BA798/'5_Розрахунок тарифів'!$P$7,0)</f>
        <v>0</v>
      </c>
      <c r="BC798" s="167">
        <f>IFERROR((BA798/SUM('4_Структура пл.соб.'!$F$4:$F$6))*100,0)</f>
        <v>0</v>
      </c>
      <c r="BD798" s="167">
        <f t="shared" si="277"/>
        <v>0</v>
      </c>
      <c r="BE798" s="167">
        <f t="shared" si="278"/>
        <v>0</v>
      </c>
      <c r="BF798" s="203"/>
      <c r="BG798" s="203"/>
    </row>
    <row r="799" spans="1:59" s="118" customFormat="1" x14ac:dyDescent="0.25">
      <c r="A799" s="128" t="str">
        <f>IF(ISBLANK(B799),"",COUNTA($B$11:B799))</f>
        <v/>
      </c>
      <c r="B799" s="200"/>
      <c r="C799" s="150">
        <f t="shared" si="268"/>
        <v>0</v>
      </c>
      <c r="D799" s="151">
        <f t="shared" si="269"/>
        <v>0</v>
      </c>
      <c r="E799" s="199"/>
      <c r="F799" s="199"/>
      <c r="G799" s="151">
        <f t="shared" si="270"/>
        <v>0</v>
      </c>
      <c r="H799" s="199"/>
      <c r="I799" s="199"/>
      <c r="J799" s="199"/>
      <c r="K799" s="151">
        <f t="shared" si="279"/>
        <v>0</v>
      </c>
      <c r="L799" s="199"/>
      <c r="M799" s="199"/>
      <c r="N799" s="152" t="str">
        <f t="shared" si="271"/>
        <v/>
      </c>
      <c r="O799" s="150">
        <f t="shared" si="272"/>
        <v>0</v>
      </c>
      <c r="P799" s="151">
        <f t="shared" si="273"/>
        <v>0</v>
      </c>
      <c r="Q799" s="199"/>
      <c r="R799" s="199"/>
      <c r="S799" s="151">
        <f t="shared" si="274"/>
        <v>0</v>
      </c>
      <c r="T799" s="199"/>
      <c r="U799" s="199"/>
      <c r="V799" s="199"/>
      <c r="W799" s="151">
        <f t="shared" si="265"/>
        <v>0</v>
      </c>
      <c r="X799" s="199"/>
      <c r="Y799" s="199"/>
      <c r="Z799" s="152" t="str">
        <f t="shared" si="275"/>
        <v/>
      </c>
      <c r="AA799" s="150">
        <f t="shared" si="280"/>
        <v>0</v>
      </c>
      <c r="AB799" s="151">
        <f t="shared" si="281"/>
        <v>0</v>
      </c>
      <c r="AC799" s="199"/>
      <c r="AD799" s="199"/>
      <c r="AE799" s="151">
        <f t="shared" si="282"/>
        <v>0</v>
      </c>
      <c r="AF799" s="202"/>
      <c r="AG799" s="333"/>
      <c r="AH799" s="202"/>
      <c r="AI799" s="333"/>
      <c r="AJ799" s="202"/>
      <c r="AK799" s="333"/>
      <c r="AL799" s="151">
        <f t="shared" si="283"/>
        <v>0</v>
      </c>
      <c r="AM799" s="199"/>
      <c r="AN799" s="199"/>
      <c r="AO799" s="167">
        <f t="shared" si="266"/>
        <v>0</v>
      </c>
      <c r="AP799" s="167">
        <f t="shared" si="267"/>
        <v>0</v>
      </c>
      <c r="AQ799" s="152" t="str">
        <f t="shared" si="263"/>
        <v/>
      </c>
      <c r="AR799" s="207">
        <f t="shared" si="264"/>
        <v>0</v>
      </c>
      <c r="AS799" s="167">
        <f t="shared" si="276"/>
        <v>0</v>
      </c>
      <c r="AT799" s="167">
        <f>IFERROR((AR799/SUM('4_Структура пл.соб.'!$F$4:$F$6))*100,0)</f>
        <v>0</v>
      </c>
      <c r="AU799" s="207">
        <f>IFERROR(AF799+(SUM($AC799:$AD799)/100*($AE$14/$AB$14*100))/'4_Структура пл.соб.'!$B$7*'4_Структура пл.соб.'!$B$4,0)</f>
        <v>0</v>
      </c>
      <c r="AV799" s="167">
        <f>IFERROR(AU799/'5_Розрахунок тарифів'!$H$7,0)</f>
        <v>0</v>
      </c>
      <c r="AW799" s="167">
        <f>IFERROR((AU799/SUM('4_Структура пл.соб.'!$F$4:$F$6))*100,0)</f>
        <v>0</v>
      </c>
      <c r="AX799" s="207">
        <f>IFERROR(AH799+(SUM($AC799:$AD799)/100*($AE$14/$AB$14*100))/'4_Структура пл.соб.'!$B$7*'4_Структура пл.соб.'!$B$5,0)</f>
        <v>0</v>
      </c>
      <c r="AY799" s="167">
        <f>IFERROR(AX799/'5_Розрахунок тарифів'!$L$7,0)</f>
        <v>0</v>
      </c>
      <c r="AZ799" s="167">
        <f>IFERROR((AX799/SUM('4_Структура пл.соб.'!$F$4:$F$6))*100,0)</f>
        <v>0</v>
      </c>
      <c r="BA799" s="207">
        <f>IFERROR(AJ799+(SUM($AC799:$AD799)/100*($AE$14/$AB$14*100))/'4_Структура пл.соб.'!$B$7*'4_Структура пл.соб.'!$B$6,0)</f>
        <v>0</v>
      </c>
      <c r="BB799" s="167">
        <f>IFERROR(BA799/'5_Розрахунок тарифів'!$P$7,0)</f>
        <v>0</v>
      </c>
      <c r="BC799" s="167">
        <f>IFERROR((BA799/SUM('4_Структура пл.соб.'!$F$4:$F$6))*100,0)</f>
        <v>0</v>
      </c>
      <c r="BD799" s="167">
        <f t="shared" si="277"/>
        <v>0</v>
      </c>
      <c r="BE799" s="167">
        <f t="shared" si="278"/>
        <v>0</v>
      </c>
      <c r="BF799" s="203"/>
      <c r="BG799" s="203"/>
    </row>
    <row r="800" spans="1:59" s="118" customFormat="1" x14ac:dyDescent="0.25">
      <c r="A800" s="128" t="str">
        <f>IF(ISBLANK(B800),"",COUNTA($B$11:B800))</f>
        <v/>
      </c>
      <c r="B800" s="200"/>
      <c r="C800" s="150">
        <f t="shared" si="268"/>
        <v>0</v>
      </c>
      <c r="D800" s="151">
        <f t="shared" si="269"/>
        <v>0</v>
      </c>
      <c r="E800" s="199"/>
      <c r="F800" s="199"/>
      <c r="G800" s="151">
        <f t="shared" si="270"/>
        <v>0</v>
      </c>
      <c r="H800" s="199"/>
      <c r="I800" s="199"/>
      <c r="J800" s="199"/>
      <c r="K800" s="151">
        <f t="shared" si="279"/>
        <v>0</v>
      </c>
      <c r="L800" s="199"/>
      <c r="M800" s="199"/>
      <c r="N800" s="152" t="str">
        <f t="shared" si="271"/>
        <v/>
      </c>
      <c r="O800" s="150">
        <f t="shared" si="272"/>
        <v>0</v>
      </c>
      <c r="P800" s="151">
        <f t="shared" si="273"/>
        <v>0</v>
      </c>
      <c r="Q800" s="199"/>
      <c r="R800" s="199"/>
      <c r="S800" s="151">
        <f t="shared" si="274"/>
        <v>0</v>
      </c>
      <c r="T800" s="199"/>
      <c r="U800" s="199"/>
      <c r="V800" s="199"/>
      <c r="W800" s="151">
        <f t="shared" si="265"/>
        <v>0</v>
      </c>
      <c r="X800" s="199"/>
      <c r="Y800" s="199"/>
      <c r="Z800" s="152" t="str">
        <f t="shared" si="275"/>
        <v/>
      </c>
      <c r="AA800" s="150">
        <f t="shared" si="280"/>
        <v>0</v>
      </c>
      <c r="AB800" s="151">
        <f t="shared" si="281"/>
        <v>0</v>
      </c>
      <c r="AC800" s="199"/>
      <c r="AD800" s="199"/>
      <c r="AE800" s="151">
        <f t="shared" si="282"/>
        <v>0</v>
      </c>
      <c r="AF800" s="202"/>
      <c r="AG800" s="333"/>
      <c r="AH800" s="202"/>
      <c r="AI800" s="333"/>
      <c r="AJ800" s="202"/>
      <c r="AK800" s="333"/>
      <c r="AL800" s="151">
        <f t="shared" si="283"/>
        <v>0</v>
      </c>
      <c r="AM800" s="199"/>
      <c r="AN800" s="199"/>
      <c r="AO800" s="167">
        <f t="shared" si="266"/>
        <v>0</v>
      </c>
      <c r="AP800" s="167">
        <f t="shared" si="267"/>
        <v>0</v>
      </c>
      <c r="AQ800" s="152" t="str">
        <f t="shared" si="263"/>
        <v/>
      </c>
      <c r="AR800" s="207">
        <f t="shared" si="264"/>
        <v>0</v>
      </c>
      <c r="AS800" s="167">
        <f t="shared" si="276"/>
        <v>0</v>
      </c>
      <c r="AT800" s="167">
        <f>IFERROR((AR800/SUM('4_Структура пл.соб.'!$F$4:$F$6))*100,0)</f>
        <v>0</v>
      </c>
      <c r="AU800" s="207">
        <f>IFERROR(AF800+(SUM($AC800:$AD800)/100*($AE$14/$AB$14*100))/'4_Структура пл.соб.'!$B$7*'4_Структура пл.соб.'!$B$4,0)</f>
        <v>0</v>
      </c>
      <c r="AV800" s="167">
        <f>IFERROR(AU800/'5_Розрахунок тарифів'!$H$7,0)</f>
        <v>0</v>
      </c>
      <c r="AW800" s="167">
        <f>IFERROR((AU800/SUM('4_Структура пл.соб.'!$F$4:$F$6))*100,0)</f>
        <v>0</v>
      </c>
      <c r="AX800" s="207">
        <f>IFERROR(AH800+(SUM($AC800:$AD800)/100*($AE$14/$AB$14*100))/'4_Структура пл.соб.'!$B$7*'4_Структура пл.соб.'!$B$5,0)</f>
        <v>0</v>
      </c>
      <c r="AY800" s="167">
        <f>IFERROR(AX800/'5_Розрахунок тарифів'!$L$7,0)</f>
        <v>0</v>
      </c>
      <c r="AZ800" s="167">
        <f>IFERROR((AX800/SUM('4_Структура пл.соб.'!$F$4:$F$6))*100,0)</f>
        <v>0</v>
      </c>
      <c r="BA800" s="207">
        <f>IFERROR(AJ800+(SUM($AC800:$AD800)/100*($AE$14/$AB$14*100))/'4_Структура пл.соб.'!$B$7*'4_Структура пл.соб.'!$B$6,0)</f>
        <v>0</v>
      </c>
      <c r="BB800" s="167">
        <f>IFERROR(BA800/'5_Розрахунок тарифів'!$P$7,0)</f>
        <v>0</v>
      </c>
      <c r="BC800" s="167">
        <f>IFERROR((BA800/SUM('4_Структура пл.соб.'!$F$4:$F$6))*100,0)</f>
        <v>0</v>
      </c>
      <c r="BD800" s="167">
        <f t="shared" si="277"/>
        <v>0</v>
      </c>
      <c r="BE800" s="167">
        <f t="shared" si="278"/>
        <v>0</v>
      </c>
      <c r="BF800" s="203"/>
      <c r="BG800" s="203"/>
    </row>
    <row r="801" spans="1:59" s="118" customFormat="1" x14ac:dyDescent="0.25">
      <c r="A801" s="128" t="str">
        <f>IF(ISBLANK(B801),"",COUNTA($B$11:B801))</f>
        <v/>
      </c>
      <c r="B801" s="200"/>
      <c r="C801" s="150">
        <f t="shared" si="268"/>
        <v>0</v>
      </c>
      <c r="D801" s="151">
        <f t="shared" si="269"/>
        <v>0</v>
      </c>
      <c r="E801" s="199"/>
      <c r="F801" s="199"/>
      <c r="G801" s="151">
        <f t="shared" si="270"/>
        <v>0</v>
      </c>
      <c r="H801" s="199"/>
      <c r="I801" s="199"/>
      <c r="J801" s="199"/>
      <c r="K801" s="151">
        <f t="shared" si="279"/>
        <v>0</v>
      </c>
      <c r="L801" s="199"/>
      <c r="M801" s="199"/>
      <c r="N801" s="152" t="str">
        <f t="shared" si="271"/>
        <v/>
      </c>
      <c r="O801" s="150">
        <f t="shared" si="272"/>
        <v>0</v>
      </c>
      <c r="P801" s="151">
        <f t="shared" si="273"/>
        <v>0</v>
      </c>
      <c r="Q801" s="199"/>
      <c r="R801" s="199"/>
      <c r="S801" s="151">
        <f t="shared" si="274"/>
        <v>0</v>
      </c>
      <c r="T801" s="199"/>
      <c r="U801" s="199"/>
      <c r="V801" s="199"/>
      <c r="W801" s="151">
        <f t="shared" si="265"/>
        <v>0</v>
      </c>
      <c r="X801" s="199"/>
      <c r="Y801" s="199"/>
      <c r="Z801" s="152" t="str">
        <f t="shared" si="275"/>
        <v/>
      </c>
      <c r="AA801" s="150">
        <f t="shared" si="280"/>
        <v>0</v>
      </c>
      <c r="AB801" s="151">
        <f t="shared" si="281"/>
        <v>0</v>
      </c>
      <c r="AC801" s="199"/>
      <c r="AD801" s="199"/>
      <c r="AE801" s="151">
        <f t="shared" si="282"/>
        <v>0</v>
      </c>
      <c r="AF801" s="202"/>
      <c r="AG801" s="333"/>
      <c r="AH801" s="202"/>
      <c r="AI801" s="333"/>
      <c r="AJ801" s="202"/>
      <c r="AK801" s="333"/>
      <c r="AL801" s="151">
        <f t="shared" si="283"/>
        <v>0</v>
      </c>
      <c r="AM801" s="199"/>
      <c r="AN801" s="199"/>
      <c r="AO801" s="167">
        <f t="shared" si="266"/>
        <v>0</v>
      </c>
      <c r="AP801" s="167">
        <f t="shared" si="267"/>
        <v>0</v>
      </c>
      <c r="AQ801" s="152" t="str">
        <f t="shared" si="263"/>
        <v/>
      </c>
      <c r="AR801" s="207">
        <f t="shared" si="264"/>
        <v>0</v>
      </c>
      <c r="AS801" s="167">
        <f t="shared" si="276"/>
        <v>0</v>
      </c>
      <c r="AT801" s="167">
        <f>IFERROR((AR801/SUM('4_Структура пл.соб.'!$F$4:$F$6))*100,0)</f>
        <v>0</v>
      </c>
      <c r="AU801" s="207">
        <f>IFERROR(AF801+(SUM($AC801:$AD801)/100*($AE$14/$AB$14*100))/'4_Структура пл.соб.'!$B$7*'4_Структура пл.соб.'!$B$4,0)</f>
        <v>0</v>
      </c>
      <c r="AV801" s="167">
        <f>IFERROR(AU801/'5_Розрахунок тарифів'!$H$7,0)</f>
        <v>0</v>
      </c>
      <c r="AW801" s="167">
        <f>IFERROR((AU801/SUM('4_Структура пл.соб.'!$F$4:$F$6))*100,0)</f>
        <v>0</v>
      </c>
      <c r="AX801" s="207">
        <f>IFERROR(AH801+(SUM($AC801:$AD801)/100*($AE$14/$AB$14*100))/'4_Структура пл.соб.'!$B$7*'4_Структура пл.соб.'!$B$5,0)</f>
        <v>0</v>
      </c>
      <c r="AY801" s="167">
        <f>IFERROR(AX801/'5_Розрахунок тарифів'!$L$7,0)</f>
        <v>0</v>
      </c>
      <c r="AZ801" s="167">
        <f>IFERROR((AX801/SUM('4_Структура пл.соб.'!$F$4:$F$6))*100,0)</f>
        <v>0</v>
      </c>
      <c r="BA801" s="207">
        <f>IFERROR(AJ801+(SUM($AC801:$AD801)/100*($AE$14/$AB$14*100))/'4_Структура пл.соб.'!$B$7*'4_Структура пл.соб.'!$B$6,0)</f>
        <v>0</v>
      </c>
      <c r="BB801" s="167">
        <f>IFERROR(BA801/'5_Розрахунок тарифів'!$P$7,0)</f>
        <v>0</v>
      </c>
      <c r="BC801" s="167">
        <f>IFERROR((BA801/SUM('4_Структура пл.соб.'!$F$4:$F$6))*100,0)</f>
        <v>0</v>
      </c>
      <c r="BD801" s="167">
        <f t="shared" si="277"/>
        <v>0</v>
      </c>
      <c r="BE801" s="167">
        <f t="shared" si="278"/>
        <v>0</v>
      </c>
      <c r="BF801" s="203"/>
      <c r="BG801" s="203"/>
    </row>
    <row r="802" spans="1:59" s="118" customFormat="1" x14ac:dyDescent="0.25">
      <c r="A802" s="128" t="str">
        <f>IF(ISBLANK(B802),"",COUNTA($B$11:B802))</f>
        <v/>
      </c>
      <c r="B802" s="200"/>
      <c r="C802" s="150">
        <f t="shared" si="268"/>
        <v>0</v>
      </c>
      <c r="D802" s="151">
        <f t="shared" si="269"/>
        <v>0</v>
      </c>
      <c r="E802" s="199"/>
      <c r="F802" s="199"/>
      <c r="G802" s="151">
        <f t="shared" si="270"/>
        <v>0</v>
      </c>
      <c r="H802" s="199"/>
      <c r="I802" s="199"/>
      <c r="J802" s="199"/>
      <c r="K802" s="151">
        <f t="shared" si="279"/>
        <v>0</v>
      </c>
      <c r="L802" s="199"/>
      <c r="M802" s="199"/>
      <c r="N802" s="152" t="str">
        <f t="shared" si="271"/>
        <v/>
      </c>
      <c r="O802" s="150">
        <f t="shared" si="272"/>
        <v>0</v>
      </c>
      <c r="P802" s="151">
        <f t="shared" si="273"/>
        <v>0</v>
      </c>
      <c r="Q802" s="199"/>
      <c r="R802" s="199"/>
      <c r="S802" s="151">
        <f t="shared" si="274"/>
        <v>0</v>
      </c>
      <c r="T802" s="199"/>
      <c r="U802" s="199"/>
      <c r="V802" s="199"/>
      <c r="W802" s="151">
        <f t="shared" si="265"/>
        <v>0</v>
      </c>
      <c r="X802" s="199"/>
      <c r="Y802" s="199"/>
      <c r="Z802" s="152" t="str">
        <f t="shared" si="275"/>
        <v/>
      </c>
      <c r="AA802" s="150">
        <f t="shared" si="280"/>
        <v>0</v>
      </c>
      <c r="AB802" s="151">
        <f t="shared" si="281"/>
        <v>0</v>
      </c>
      <c r="AC802" s="199"/>
      <c r="AD802" s="199"/>
      <c r="AE802" s="151">
        <f t="shared" si="282"/>
        <v>0</v>
      </c>
      <c r="AF802" s="202"/>
      <c r="AG802" s="333"/>
      <c r="AH802" s="202"/>
      <c r="AI802" s="333"/>
      <c r="AJ802" s="202"/>
      <c r="AK802" s="333"/>
      <c r="AL802" s="151">
        <f t="shared" si="283"/>
        <v>0</v>
      </c>
      <c r="AM802" s="199"/>
      <c r="AN802" s="199"/>
      <c r="AO802" s="167">
        <f t="shared" si="266"/>
        <v>0</v>
      </c>
      <c r="AP802" s="167">
        <f t="shared" si="267"/>
        <v>0</v>
      </c>
      <c r="AQ802" s="152" t="str">
        <f t="shared" si="263"/>
        <v/>
      </c>
      <c r="AR802" s="207">
        <f t="shared" si="264"/>
        <v>0</v>
      </c>
      <c r="AS802" s="167">
        <f t="shared" si="276"/>
        <v>0</v>
      </c>
      <c r="AT802" s="167">
        <f>IFERROR((AR802/SUM('4_Структура пл.соб.'!$F$4:$F$6))*100,0)</f>
        <v>0</v>
      </c>
      <c r="AU802" s="207">
        <f>IFERROR(AF802+(SUM($AC802:$AD802)/100*($AE$14/$AB$14*100))/'4_Структура пл.соб.'!$B$7*'4_Структура пл.соб.'!$B$4,0)</f>
        <v>0</v>
      </c>
      <c r="AV802" s="167">
        <f>IFERROR(AU802/'5_Розрахунок тарифів'!$H$7,0)</f>
        <v>0</v>
      </c>
      <c r="AW802" s="167">
        <f>IFERROR((AU802/SUM('4_Структура пл.соб.'!$F$4:$F$6))*100,0)</f>
        <v>0</v>
      </c>
      <c r="AX802" s="207">
        <f>IFERROR(AH802+(SUM($AC802:$AD802)/100*($AE$14/$AB$14*100))/'4_Структура пл.соб.'!$B$7*'4_Структура пл.соб.'!$B$5,0)</f>
        <v>0</v>
      </c>
      <c r="AY802" s="167">
        <f>IFERROR(AX802/'5_Розрахунок тарифів'!$L$7,0)</f>
        <v>0</v>
      </c>
      <c r="AZ802" s="167">
        <f>IFERROR((AX802/SUM('4_Структура пл.соб.'!$F$4:$F$6))*100,0)</f>
        <v>0</v>
      </c>
      <c r="BA802" s="207">
        <f>IFERROR(AJ802+(SUM($AC802:$AD802)/100*($AE$14/$AB$14*100))/'4_Структура пл.соб.'!$B$7*'4_Структура пл.соб.'!$B$6,0)</f>
        <v>0</v>
      </c>
      <c r="BB802" s="167">
        <f>IFERROR(BA802/'5_Розрахунок тарифів'!$P$7,0)</f>
        <v>0</v>
      </c>
      <c r="BC802" s="167">
        <f>IFERROR((BA802/SUM('4_Структура пл.соб.'!$F$4:$F$6))*100,0)</f>
        <v>0</v>
      </c>
      <c r="BD802" s="167">
        <f t="shared" si="277"/>
        <v>0</v>
      </c>
      <c r="BE802" s="167">
        <f t="shared" si="278"/>
        <v>0</v>
      </c>
      <c r="BF802" s="203"/>
      <c r="BG802" s="203"/>
    </row>
    <row r="803" spans="1:59" s="118" customFormat="1" x14ac:dyDescent="0.25">
      <c r="A803" s="128" t="str">
        <f>IF(ISBLANK(B803),"",COUNTA($B$11:B803))</f>
        <v/>
      </c>
      <c r="B803" s="200"/>
      <c r="C803" s="150">
        <f t="shared" si="268"/>
        <v>0</v>
      </c>
      <c r="D803" s="151">
        <f t="shared" si="269"/>
        <v>0</v>
      </c>
      <c r="E803" s="199"/>
      <c r="F803" s="199"/>
      <c r="G803" s="151">
        <f t="shared" si="270"/>
        <v>0</v>
      </c>
      <c r="H803" s="199"/>
      <c r="I803" s="199"/>
      <c r="J803" s="199"/>
      <c r="K803" s="151">
        <f t="shared" si="279"/>
        <v>0</v>
      </c>
      <c r="L803" s="199"/>
      <c r="M803" s="199"/>
      <c r="N803" s="152" t="str">
        <f t="shared" si="271"/>
        <v/>
      </c>
      <c r="O803" s="150">
        <f t="shared" si="272"/>
        <v>0</v>
      </c>
      <c r="P803" s="151">
        <f t="shared" si="273"/>
        <v>0</v>
      </c>
      <c r="Q803" s="199"/>
      <c r="R803" s="199"/>
      <c r="S803" s="151">
        <f t="shared" si="274"/>
        <v>0</v>
      </c>
      <c r="T803" s="199"/>
      <c r="U803" s="199"/>
      <c r="V803" s="199"/>
      <c r="W803" s="151">
        <f t="shared" si="265"/>
        <v>0</v>
      </c>
      <c r="X803" s="199"/>
      <c r="Y803" s="199"/>
      <c r="Z803" s="152" t="str">
        <f t="shared" si="275"/>
        <v/>
      </c>
      <c r="AA803" s="150">
        <f t="shared" si="280"/>
        <v>0</v>
      </c>
      <c r="AB803" s="151">
        <f t="shared" si="281"/>
        <v>0</v>
      </c>
      <c r="AC803" s="199"/>
      <c r="AD803" s="199"/>
      <c r="AE803" s="151">
        <f t="shared" si="282"/>
        <v>0</v>
      </c>
      <c r="AF803" s="202"/>
      <c r="AG803" s="333"/>
      <c r="AH803" s="202"/>
      <c r="AI803" s="333"/>
      <c r="AJ803" s="202"/>
      <c r="AK803" s="333"/>
      <c r="AL803" s="151">
        <f t="shared" si="283"/>
        <v>0</v>
      </c>
      <c r="AM803" s="199"/>
      <c r="AN803" s="199"/>
      <c r="AO803" s="167">
        <f t="shared" si="266"/>
        <v>0</v>
      </c>
      <c r="AP803" s="167">
        <f t="shared" si="267"/>
        <v>0</v>
      </c>
      <c r="AQ803" s="152" t="str">
        <f t="shared" si="263"/>
        <v/>
      </c>
      <c r="AR803" s="207">
        <f t="shared" si="264"/>
        <v>0</v>
      </c>
      <c r="AS803" s="167">
        <f t="shared" si="276"/>
        <v>0</v>
      </c>
      <c r="AT803" s="167">
        <f>IFERROR((AR803/SUM('4_Структура пл.соб.'!$F$4:$F$6))*100,0)</f>
        <v>0</v>
      </c>
      <c r="AU803" s="207">
        <f>IFERROR(AF803+(SUM($AC803:$AD803)/100*($AE$14/$AB$14*100))/'4_Структура пл.соб.'!$B$7*'4_Структура пл.соб.'!$B$4,0)</f>
        <v>0</v>
      </c>
      <c r="AV803" s="167">
        <f>IFERROR(AU803/'5_Розрахунок тарифів'!$H$7,0)</f>
        <v>0</v>
      </c>
      <c r="AW803" s="167">
        <f>IFERROR((AU803/SUM('4_Структура пл.соб.'!$F$4:$F$6))*100,0)</f>
        <v>0</v>
      </c>
      <c r="AX803" s="207">
        <f>IFERROR(AH803+(SUM($AC803:$AD803)/100*($AE$14/$AB$14*100))/'4_Структура пл.соб.'!$B$7*'4_Структура пл.соб.'!$B$5,0)</f>
        <v>0</v>
      </c>
      <c r="AY803" s="167">
        <f>IFERROR(AX803/'5_Розрахунок тарифів'!$L$7,0)</f>
        <v>0</v>
      </c>
      <c r="AZ803" s="167">
        <f>IFERROR((AX803/SUM('4_Структура пл.соб.'!$F$4:$F$6))*100,0)</f>
        <v>0</v>
      </c>
      <c r="BA803" s="207">
        <f>IFERROR(AJ803+(SUM($AC803:$AD803)/100*($AE$14/$AB$14*100))/'4_Структура пл.соб.'!$B$7*'4_Структура пл.соб.'!$B$6,0)</f>
        <v>0</v>
      </c>
      <c r="BB803" s="167">
        <f>IFERROR(BA803/'5_Розрахунок тарифів'!$P$7,0)</f>
        <v>0</v>
      </c>
      <c r="BC803" s="167">
        <f>IFERROR((BA803/SUM('4_Структура пл.соб.'!$F$4:$F$6))*100,0)</f>
        <v>0</v>
      </c>
      <c r="BD803" s="167">
        <f t="shared" si="277"/>
        <v>0</v>
      </c>
      <c r="BE803" s="167">
        <f t="shared" si="278"/>
        <v>0</v>
      </c>
      <c r="BF803" s="203"/>
      <c r="BG803" s="203"/>
    </row>
    <row r="804" spans="1:59" s="118" customFormat="1" x14ac:dyDescent="0.25">
      <c r="A804" s="128" t="str">
        <f>IF(ISBLANK(B804),"",COUNTA($B$11:B804))</f>
        <v/>
      </c>
      <c r="B804" s="200"/>
      <c r="C804" s="150">
        <f t="shared" si="268"/>
        <v>0</v>
      </c>
      <c r="D804" s="151">
        <f t="shared" si="269"/>
        <v>0</v>
      </c>
      <c r="E804" s="199"/>
      <c r="F804" s="199"/>
      <c r="G804" s="151">
        <f t="shared" si="270"/>
        <v>0</v>
      </c>
      <c r="H804" s="199"/>
      <c r="I804" s="199"/>
      <c r="J804" s="199"/>
      <c r="K804" s="151">
        <f t="shared" si="279"/>
        <v>0</v>
      </c>
      <c r="L804" s="199"/>
      <c r="M804" s="199"/>
      <c r="N804" s="152" t="str">
        <f t="shared" si="271"/>
        <v/>
      </c>
      <c r="O804" s="150">
        <f t="shared" si="272"/>
        <v>0</v>
      </c>
      <c r="P804" s="151">
        <f t="shared" si="273"/>
        <v>0</v>
      </c>
      <c r="Q804" s="199"/>
      <c r="R804" s="199"/>
      <c r="S804" s="151">
        <f t="shared" si="274"/>
        <v>0</v>
      </c>
      <c r="T804" s="199"/>
      <c r="U804" s="199"/>
      <c r="V804" s="199"/>
      <c r="W804" s="151">
        <f t="shared" si="265"/>
        <v>0</v>
      </c>
      <c r="X804" s="199"/>
      <c r="Y804" s="199"/>
      <c r="Z804" s="152" t="str">
        <f t="shared" si="275"/>
        <v/>
      </c>
      <c r="AA804" s="150">
        <f t="shared" si="280"/>
        <v>0</v>
      </c>
      <c r="AB804" s="151">
        <f t="shared" si="281"/>
        <v>0</v>
      </c>
      <c r="AC804" s="199"/>
      <c r="AD804" s="199"/>
      <c r="AE804" s="151">
        <f t="shared" si="282"/>
        <v>0</v>
      </c>
      <c r="AF804" s="202"/>
      <c r="AG804" s="333"/>
      <c r="AH804" s="202"/>
      <c r="AI804" s="333"/>
      <c r="AJ804" s="202"/>
      <c r="AK804" s="333"/>
      <c r="AL804" s="151">
        <f t="shared" si="283"/>
        <v>0</v>
      </c>
      <c r="AM804" s="199"/>
      <c r="AN804" s="199"/>
      <c r="AO804" s="167">
        <f t="shared" si="266"/>
        <v>0</v>
      </c>
      <c r="AP804" s="167">
        <f t="shared" si="267"/>
        <v>0</v>
      </c>
      <c r="AQ804" s="152" t="str">
        <f t="shared" si="263"/>
        <v/>
      </c>
      <c r="AR804" s="207">
        <f t="shared" si="264"/>
        <v>0</v>
      </c>
      <c r="AS804" s="167">
        <f t="shared" si="276"/>
        <v>0</v>
      </c>
      <c r="AT804" s="167">
        <f>IFERROR((AR804/SUM('4_Структура пл.соб.'!$F$4:$F$6))*100,0)</f>
        <v>0</v>
      </c>
      <c r="AU804" s="207">
        <f>IFERROR(AF804+(SUM($AC804:$AD804)/100*($AE$14/$AB$14*100))/'4_Структура пл.соб.'!$B$7*'4_Структура пл.соб.'!$B$4,0)</f>
        <v>0</v>
      </c>
      <c r="AV804" s="167">
        <f>IFERROR(AU804/'5_Розрахунок тарифів'!$H$7,0)</f>
        <v>0</v>
      </c>
      <c r="AW804" s="167">
        <f>IFERROR((AU804/SUM('4_Структура пл.соб.'!$F$4:$F$6))*100,0)</f>
        <v>0</v>
      </c>
      <c r="AX804" s="207">
        <f>IFERROR(AH804+(SUM($AC804:$AD804)/100*($AE$14/$AB$14*100))/'4_Структура пл.соб.'!$B$7*'4_Структура пл.соб.'!$B$5,0)</f>
        <v>0</v>
      </c>
      <c r="AY804" s="167">
        <f>IFERROR(AX804/'5_Розрахунок тарифів'!$L$7,0)</f>
        <v>0</v>
      </c>
      <c r="AZ804" s="167">
        <f>IFERROR((AX804/SUM('4_Структура пл.соб.'!$F$4:$F$6))*100,0)</f>
        <v>0</v>
      </c>
      <c r="BA804" s="207">
        <f>IFERROR(AJ804+(SUM($AC804:$AD804)/100*($AE$14/$AB$14*100))/'4_Структура пл.соб.'!$B$7*'4_Структура пл.соб.'!$B$6,0)</f>
        <v>0</v>
      </c>
      <c r="BB804" s="167">
        <f>IFERROR(BA804/'5_Розрахунок тарифів'!$P$7,0)</f>
        <v>0</v>
      </c>
      <c r="BC804" s="167">
        <f>IFERROR((BA804/SUM('4_Структура пл.соб.'!$F$4:$F$6))*100,0)</f>
        <v>0</v>
      </c>
      <c r="BD804" s="167">
        <f t="shared" si="277"/>
        <v>0</v>
      </c>
      <c r="BE804" s="167">
        <f t="shared" si="278"/>
        <v>0</v>
      </c>
      <c r="BF804" s="203"/>
      <c r="BG804" s="203"/>
    </row>
    <row r="805" spans="1:59" s="118" customFormat="1" x14ac:dyDescent="0.25">
      <c r="A805" s="128" t="str">
        <f>IF(ISBLANK(B805),"",COUNTA($B$11:B805))</f>
        <v/>
      </c>
      <c r="B805" s="200"/>
      <c r="C805" s="150">
        <f t="shared" si="268"/>
        <v>0</v>
      </c>
      <c r="D805" s="151">
        <f t="shared" si="269"/>
        <v>0</v>
      </c>
      <c r="E805" s="199"/>
      <c r="F805" s="199"/>
      <c r="G805" s="151">
        <f t="shared" si="270"/>
        <v>0</v>
      </c>
      <c r="H805" s="199"/>
      <c r="I805" s="199"/>
      <c r="J805" s="199"/>
      <c r="K805" s="151">
        <f t="shared" si="279"/>
        <v>0</v>
      </c>
      <c r="L805" s="199"/>
      <c r="M805" s="199"/>
      <c r="N805" s="152" t="str">
        <f t="shared" si="271"/>
        <v/>
      </c>
      <c r="O805" s="150">
        <f t="shared" si="272"/>
        <v>0</v>
      </c>
      <c r="P805" s="151">
        <f t="shared" si="273"/>
        <v>0</v>
      </c>
      <c r="Q805" s="199"/>
      <c r="R805" s="199"/>
      <c r="S805" s="151">
        <f t="shared" si="274"/>
        <v>0</v>
      </c>
      <c r="T805" s="199"/>
      <c r="U805" s="199"/>
      <c r="V805" s="199"/>
      <c r="W805" s="151">
        <f t="shared" si="265"/>
        <v>0</v>
      </c>
      <c r="X805" s="199"/>
      <c r="Y805" s="199"/>
      <c r="Z805" s="152" t="str">
        <f t="shared" si="275"/>
        <v/>
      </c>
      <c r="AA805" s="150">
        <f t="shared" si="280"/>
        <v>0</v>
      </c>
      <c r="AB805" s="151">
        <f t="shared" si="281"/>
        <v>0</v>
      </c>
      <c r="AC805" s="199"/>
      <c r="AD805" s="199"/>
      <c r="AE805" s="151">
        <f t="shared" si="282"/>
        <v>0</v>
      </c>
      <c r="AF805" s="202"/>
      <c r="AG805" s="333"/>
      <c r="AH805" s="202"/>
      <c r="AI805" s="333"/>
      <c r="AJ805" s="202"/>
      <c r="AK805" s="333"/>
      <c r="AL805" s="151">
        <f t="shared" si="283"/>
        <v>0</v>
      </c>
      <c r="AM805" s="199"/>
      <c r="AN805" s="199"/>
      <c r="AO805" s="167">
        <f t="shared" si="266"/>
        <v>0</v>
      </c>
      <c r="AP805" s="167">
        <f t="shared" si="267"/>
        <v>0</v>
      </c>
      <c r="AQ805" s="152" t="str">
        <f t="shared" si="263"/>
        <v/>
      </c>
      <c r="AR805" s="207">
        <f t="shared" si="264"/>
        <v>0</v>
      </c>
      <c r="AS805" s="167">
        <f t="shared" si="276"/>
        <v>0</v>
      </c>
      <c r="AT805" s="167">
        <f>IFERROR((AR805/SUM('4_Структура пл.соб.'!$F$4:$F$6))*100,0)</f>
        <v>0</v>
      </c>
      <c r="AU805" s="207">
        <f>IFERROR(AF805+(SUM($AC805:$AD805)/100*($AE$14/$AB$14*100))/'4_Структура пл.соб.'!$B$7*'4_Структура пл.соб.'!$B$4,0)</f>
        <v>0</v>
      </c>
      <c r="AV805" s="167">
        <f>IFERROR(AU805/'5_Розрахунок тарифів'!$H$7,0)</f>
        <v>0</v>
      </c>
      <c r="AW805" s="167">
        <f>IFERROR((AU805/SUM('4_Структура пл.соб.'!$F$4:$F$6))*100,0)</f>
        <v>0</v>
      </c>
      <c r="AX805" s="207">
        <f>IFERROR(AH805+(SUM($AC805:$AD805)/100*($AE$14/$AB$14*100))/'4_Структура пл.соб.'!$B$7*'4_Структура пл.соб.'!$B$5,0)</f>
        <v>0</v>
      </c>
      <c r="AY805" s="167">
        <f>IFERROR(AX805/'5_Розрахунок тарифів'!$L$7,0)</f>
        <v>0</v>
      </c>
      <c r="AZ805" s="167">
        <f>IFERROR((AX805/SUM('4_Структура пл.соб.'!$F$4:$F$6))*100,0)</f>
        <v>0</v>
      </c>
      <c r="BA805" s="207">
        <f>IFERROR(AJ805+(SUM($AC805:$AD805)/100*($AE$14/$AB$14*100))/'4_Структура пл.соб.'!$B$7*'4_Структура пл.соб.'!$B$6,0)</f>
        <v>0</v>
      </c>
      <c r="BB805" s="167">
        <f>IFERROR(BA805/'5_Розрахунок тарифів'!$P$7,0)</f>
        <v>0</v>
      </c>
      <c r="BC805" s="167">
        <f>IFERROR((BA805/SUM('4_Структура пл.соб.'!$F$4:$F$6))*100,0)</f>
        <v>0</v>
      </c>
      <c r="BD805" s="167">
        <f t="shared" si="277"/>
        <v>0</v>
      </c>
      <c r="BE805" s="167">
        <f t="shared" si="278"/>
        <v>0</v>
      </c>
      <c r="BF805" s="203"/>
      <c r="BG805" s="203"/>
    </row>
    <row r="806" spans="1:59" s="118" customFormat="1" x14ac:dyDescent="0.25">
      <c r="A806" s="128" t="str">
        <f>IF(ISBLANK(B806),"",COUNTA($B$11:B806))</f>
        <v/>
      </c>
      <c r="B806" s="200"/>
      <c r="C806" s="150">
        <f t="shared" si="268"/>
        <v>0</v>
      </c>
      <c r="D806" s="151">
        <f t="shared" si="269"/>
        <v>0</v>
      </c>
      <c r="E806" s="199"/>
      <c r="F806" s="199"/>
      <c r="G806" s="151">
        <f t="shared" si="270"/>
        <v>0</v>
      </c>
      <c r="H806" s="199"/>
      <c r="I806" s="199"/>
      <c r="J806" s="199"/>
      <c r="K806" s="151">
        <f t="shared" si="279"/>
        <v>0</v>
      </c>
      <c r="L806" s="199"/>
      <c r="M806" s="199"/>
      <c r="N806" s="152" t="str">
        <f t="shared" si="271"/>
        <v/>
      </c>
      <c r="O806" s="150">
        <f t="shared" si="272"/>
        <v>0</v>
      </c>
      <c r="P806" s="151">
        <f t="shared" si="273"/>
        <v>0</v>
      </c>
      <c r="Q806" s="199"/>
      <c r="R806" s="199"/>
      <c r="S806" s="151">
        <f t="shared" si="274"/>
        <v>0</v>
      </c>
      <c r="T806" s="199"/>
      <c r="U806" s="199"/>
      <c r="V806" s="199"/>
      <c r="W806" s="151">
        <f t="shared" si="265"/>
        <v>0</v>
      </c>
      <c r="X806" s="199"/>
      <c r="Y806" s="199"/>
      <c r="Z806" s="152" t="str">
        <f t="shared" si="275"/>
        <v/>
      </c>
      <c r="AA806" s="150">
        <f t="shared" si="280"/>
        <v>0</v>
      </c>
      <c r="AB806" s="151">
        <f t="shared" si="281"/>
        <v>0</v>
      </c>
      <c r="AC806" s="199"/>
      <c r="AD806" s="199"/>
      <c r="AE806" s="151">
        <f t="shared" si="282"/>
        <v>0</v>
      </c>
      <c r="AF806" s="202"/>
      <c r="AG806" s="333"/>
      <c r="AH806" s="202"/>
      <c r="AI806" s="333"/>
      <c r="AJ806" s="202"/>
      <c r="AK806" s="333"/>
      <c r="AL806" s="151">
        <f t="shared" si="283"/>
        <v>0</v>
      </c>
      <c r="AM806" s="199"/>
      <c r="AN806" s="199"/>
      <c r="AO806" s="167">
        <f t="shared" si="266"/>
        <v>0</v>
      </c>
      <c r="AP806" s="167">
        <f t="shared" si="267"/>
        <v>0</v>
      </c>
      <c r="AQ806" s="152" t="str">
        <f t="shared" si="263"/>
        <v/>
      </c>
      <c r="AR806" s="207">
        <f t="shared" si="264"/>
        <v>0</v>
      </c>
      <c r="AS806" s="167">
        <f t="shared" si="276"/>
        <v>0</v>
      </c>
      <c r="AT806" s="167">
        <f>IFERROR((AR806/SUM('4_Структура пл.соб.'!$F$4:$F$6))*100,0)</f>
        <v>0</v>
      </c>
      <c r="AU806" s="207">
        <f>IFERROR(AF806+(SUM($AC806:$AD806)/100*($AE$14/$AB$14*100))/'4_Структура пл.соб.'!$B$7*'4_Структура пл.соб.'!$B$4,0)</f>
        <v>0</v>
      </c>
      <c r="AV806" s="167">
        <f>IFERROR(AU806/'5_Розрахунок тарифів'!$H$7,0)</f>
        <v>0</v>
      </c>
      <c r="AW806" s="167">
        <f>IFERROR((AU806/SUM('4_Структура пл.соб.'!$F$4:$F$6))*100,0)</f>
        <v>0</v>
      </c>
      <c r="AX806" s="207">
        <f>IFERROR(AH806+(SUM($AC806:$AD806)/100*($AE$14/$AB$14*100))/'4_Структура пл.соб.'!$B$7*'4_Структура пл.соб.'!$B$5,0)</f>
        <v>0</v>
      </c>
      <c r="AY806" s="167">
        <f>IFERROR(AX806/'5_Розрахунок тарифів'!$L$7,0)</f>
        <v>0</v>
      </c>
      <c r="AZ806" s="167">
        <f>IFERROR((AX806/SUM('4_Структура пл.соб.'!$F$4:$F$6))*100,0)</f>
        <v>0</v>
      </c>
      <c r="BA806" s="207">
        <f>IFERROR(AJ806+(SUM($AC806:$AD806)/100*($AE$14/$AB$14*100))/'4_Структура пл.соб.'!$B$7*'4_Структура пл.соб.'!$B$6,0)</f>
        <v>0</v>
      </c>
      <c r="BB806" s="167">
        <f>IFERROR(BA806/'5_Розрахунок тарифів'!$P$7,0)</f>
        <v>0</v>
      </c>
      <c r="BC806" s="167">
        <f>IFERROR((BA806/SUM('4_Структура пл.соб.'!$F$4:$F$6))*100,0)</f>
        <v>0</v>
      </c>
      <c r="BD806" s="167">
        <f t="shared" si="277"/>
        <v>0</v>
      </c>
      <c r="BE806" s="167">
        <f t="shared" si="278"/>
        <v>0</v>
      </c>
      <c r="BF806" s="203"/>
      <c r="BG806" s="203"/>
    </row>
    <row r="807" spans="1:59" s="118" customFormat="1" x14ac:dyDescent="0.25">
      <c r="A807" s="128" t="str">
        <f>IF(ISBLANK(B807),"",COUNTA($B$11:B807))</f>
        <v/>
      </c>
      <c r="B807" s="200"/>
      <c r="C807" s="150">
        <f t="shared" si="268"/>
        <v>0</v>
      </c>
      <c r="D807" s="151">
        <f t="shared" si="269"/>
        <v>0</v>
      </c>
      <c r="E807" s="199"/>
      <c r="F807" s="199"/>
      <c r="G807" s="151">
        <f t="shared" si="270"/>
        <v>0</v>
      </c>
      <c r="H807" s="199"/>
      <c r="I807" s="199"/>
      <c r="J807" s="199"/>
      <c r="K807" s="151">
        <f t="shared" si="279"/>
        <v>0</v>
      </c>
      <c r="L807" s="199"/>
      <c r="M807" s="199"/>
      <c r="N807" s="152" t="str">
        <f t="shared" si="271"/>
        <v/>
      </c>
      <c r="O807" s="150">
        <f t="shared" si="272"/>
        <v>0</v>
      </c>
      <c r="P807" s="151">
        <f t="shared" si="273"/>
        <v>0</v>
      </c>
      <c r="Q807" s="199"/>
      <c r="R807" s="199"/>
      <c r="S807" s="151">
        <f t="shared" si="274"/>
        <v>0</v>
      </c>
      <c r="T807" s="199"/>
      <c r="U807" s="199"/>
      <c r="V807" s="199"/>
      <c r="W807" s="151">
        <f t="shared" si="265"/>
        <v>0</v>
      </c>
      <c r="X807" s="199"/>
      <c r="Y807" s="199"/>
      <c r="Z807" s="152" t="str">
        <f t="shared" si="275"/>
        <v/>
      </c>
      <c r="AA807" s="150">
        <f t="shared" si="280"/>
        <v>0</v>
      </c>
      <c r="AB807" s="151">
        <f t="shared" si="281"/>
        <v>0</v>
      </c>
      <c r="AC807" s="199"/>
      <c r="AD807" s="199"/>
      <c r="AE807" s="151">
        <f t="shared" si="282"/>
        <v>0</v>
      </c>
      <c r="AF807" s="202"/>
      <c r="AG807" s="333"/>
      <c r="AH807" s="202"/>
      <c r="AI807" s="333"/>
      <c r="AJ807" s="202"/>
      <c r="AK807" s="333"/>
      <c r="AL807" s="151">
        <f t="shared" si="283"/>
        <v>0</v>
      </c>
      <c r="AM807" s="199"/>
      <c r="AN807" s="199"/>
      <c r="AO807" s="167">
        <f t="shared" si="266"/>
        <v>0</v>
      </c>
      <c r="AP807" s="167">
        <f t="shared" si="267"/>
        <v>0</v>
      </c>
      <c r="AQ807" s="152" t="str">
        <f t="shared" si="263"/>
        <v/>
      </c>
      <c r="AR807" s="207">
        <f t="shared" si="264"/>
        <v>0</v>
      </c>
      <c r="AS807" s="167">
        <f t="shared" si="276"/>
        <v>0</v>
      </c>
      <c r="AT807" s="167">
        <f>IFERROR((AR807/SUM('4_Структура пл.соб.'!$F$4:$F$6))*100,0)</f>
        <v>0</v>
      </c>
      <c r="AU807" s="207">
        <f>IFERROR(AF807+(SUM($AC807:$AD807)/100*($AE$14/$AB$14*100))/'4_Структура пл.соб.'!$B$7*'4_Структура пл.соб.'!$B$4,0)</f>
        <v>0</v>
      </c>
      <c r="AV807" s="167">
        <f>IFERROR(AU807/'5_Розрахунок тарифів'!$H$7,0)</f>
        <v>0</v>
      </c>
      <c r="AW807" s="167">
        <f>IFERROR((AU807/SUM('4_Структура пл.соб.'!$F$4:$F$6))*100,0)</f>
        <v>0</v>
      </c>
      <c r="AX807" s="207">
        <f>IFERROR(AH807+(SUM($AC807:$AD807)/100*($AE$14/$AB$14*100))/'4_Структура пл.соб.'!$B$7*'4_Структура пл.соб.'!$B$5,0)</f>
        <v>0</v>
      </c>
      <c r="AY807" s="167">
        <f>IFERROR(AX807/'5_Розрахунок тарифів'!$L$7,0)</f>
        <v>0</v>
      </c>
      <c r="AZ807" s="167">
        <f>IFERROR((AX807/SUM('4_Структура пл.соб.'!$F$4:$F$6))*100,0)</f>
        <v>0</v>
      </c>
      <c r="BA807" s="207">
        <f>IFERROR(AJ807+(SUM($AC807:$AD807)/100*($AE$14/$AB$14*100))/'4_Структура пл.соб.'!$B$7*'4_Структура пл.соб.'!$B$6,0)</f>
        <v>0</v>
      </c>
      <c r="BB807" s="167">
        <f>IFERROR(BA807/'5_Розрахунок тарифів'!$P$7,0)</f>
        <v>0</v>
      </c>
      <c r="BC807" s="167">
        <f>IFERROR((BA807/SUM('4_Структура пл.соб.'!$F$4:$F$6))*100,0)</f>
        <v>0</v>
      </c>
      <c r="BD807" s="167">
        <f t="shared" si="277"/>
        <v>0</v>
      </c>
      <c r="BE807" s="167">
        <f t="shared" si="278"/>
        <v>0</v>
      </c>
      <c r="BF807" s="203"/>
      <c r="BG807" s="203"/>
    </row>
    <row r="808" spans="1:59" s="118" customFormat="1" x14ac:dyDescent="0.25">
      <c r="A808" s="128" t="str">
        <f>IF(ISBLANK(B808),"",COUNTA($B$11:B808))</f>
        <v/>
      </c>
      <c r="B808" s="200"/>
      <c r="C808" s="150">
        <f t="shared" si="268"/>
        <v>0</v>
      </c>
      <c r="D808" s="151">
        <f t="shared" si="269"/>
        <v>0</v>
      </c>
      <c r="E808" s="199"/>
      <c r="F808" s="199"/>
      <c r="G808" s="151">
        <f t="shared" si="270"/>
        <v>0</v>
      </c>
      <c r="H808" s="199"/>
      <c r="I808" s="199"/>
      <c r="J808" s="199"/>
      <c r="K808" s="151">
        <f t="shared" si="279"/>
        <v>0</v>
      </c>
      <c r="L808" s="199"/>
      <c r="M808" s="199"/>
      <c r="N808" s="152" t="str">
        <f t="shared" si="271"/>
        <v/>
      </c>
      <c r="O808" s="150">
        <f t="shared" si="272"/>
        <v>0</v>
      </c>
      <c r="P808" s="151">
        <f t="shared" si="273"/>
        <v>0</v>
      </c>
      <c r="Q808" s="199"/>
      <c r="R808" s="199"/>
      <c r="S808" s="151">
        <f t="shared" si="274"/>
        <v>0</v>
      </c>
      <c r="T808" s="199"/>
      <c r="U808" s="199"/>
      <c r="V808" s="199"/>
      <c r="W808" s="151">
        <f t="shared" si="265"/>
        <v>0</v>
      </c>
      <c r="X808" s="199"/>
      <c r="Y808" s="199"/>
      <c r="Z808" s="152" t="str">
        <f t="shared" si="275"/>
        <v/>
      </c>
      <c r="AA808" s="150">
        <f t="shared" si="280"/>
        <v>0</v>
      </c>
      <c r="AB808" s="151">
        <f t="shared" si="281"/>
        <v>0</v>
      </c>
      <c r="AC808" s="199"/>
      <c r="AD808" s="199"/>
      <c r="AE808" s="151">
        <f t="shared" si="282"/>
        <v>0</v>
      </c>
      <c r="AF808" s="202"/>
      <c r="AG808" s="333"/>
      <c r="AH808" s="202"/>
      <c r="AI808" s="333"/>
      <c r="AJ808" s="202"/>
      <c r="AK808" s="333"/>
      <c r="AL808" s="151">
        <f t="shared" si="283"/>
        <v>0</v>
      </c>
      <c r="AM808" s="199"/>
      <c r="AN808" s="199"/>
      <c r="AO808" s="167">
        <f t="shared" si="266"/>
        <v>0</v>
      </c>
      <c r="AP808" s="167">
        <f t="shared" si="267"/>
        <v>0</v>
      </c>
      <c r="AQ808" s="152" t="str">
        <f t="shared" si="263"/>
        <v/>
      </c>
      <c r="AR808" s="207">
        <f t="shared" si="264"/>
        <v>0</v>
      </c>
      <c r="AS808" s="167">
        <f t="shared" si="276"/>
        <v>0</v>
      </c>
      <c r="AT808" s="167">
        <f>IFERROR((AR808/SUM('4_Структура пл.соб.'!$F$4:$F$6))*100,0)</f>
        <v>0</v>
      </c>
      <c r="AU808" s="207">
        <f>IFERROR(AF808+(SUM($AC808:$AD808)/100*($AE$14/$AB$14*100))/'4_Структура пл.соб.'!$B$7*'4_Структура пл.соб.'!$B$4,0)</f>
        <v>0</v>
      </c>
      <c r="AV808" s="167">
        <f>IFERROR(AU808/'5_Розрахунок тарифів'!$H$7,0)</f>
        <v>0</v>
      </c>
      <c r="AW808" s="167">
        <f>IFERROR((AU808/SUM('4_Структура пл.соб.'!$F$4:$F$6))*100,0)</f>
        <v>0</v>
      </c>
      <c r="AX808" s="207">
        <f>IFERROR(AH808+(SUM($AC808:$AD808)/100*($AE$14/$AB$14*100))/'4_Структура пл.соб.'!$B$7*'4_Структура пл.соб.'!$B$5,0)</f>
        <v>0</v>
      </c>
      <c r="AY808" s="167">
        <f>IFERROR(AX808/'5_Розрахунок тарифів'!$L$7,0)</f>
        <v>0</v>
      </c>
      <c r="AZ808" s="167">
        <f>IFERROR((AX808/SUM('4_Структура пл.соб.'!$F$4:$F$6))*100,0)</f>
        <v>0</v>
      </c>
      <c r="BA808" s="207">
        <f>IFERROR(AJ808+(SUM($AC808:$AD808)/100*($AE$14/$AB$14*100))/'4_Структура пл.соб.'!$B$7*'4_Структура пл.соб.'!$B$6,0)</f>
        <v>0</v>
      </c>
      <c r="BB808" s="167">
        <f>IFERROR(BA808/'5_Розрахунок тарифів'!$P$7,0)</f>
        <v>0</v>
      </c>
      <c r="BC808" s="167">
        <f>IFERROR((BA808/SUM('4_Структура пл.соб.'!$F$4:$F$6))*100,0)</f>
        <v>0</v>
      </c>
      <c r="BD808" s="167">
        <f t="shared" si="277"/>
        <v>0</v>
      </c>
      <c r="BE808" s="167">
        <f t="shared" si="278"/>
        <v>0</v>
      </c>
      <c r="BF808" s="203"/>
      <c r="BG808" s="203"/>
    </row>
    <row r="809" spans="1:59" s="118" customFormat="1" x14ac:dyDescent="0.25">
      <c r="A809" s="128" t="str">
        <f>IF(ISBLANK(B809),"",COUNTA($B$11:B809))</f>
        <v/>
      </c>
      <c r="B809" s="200"/>
      <c r="C809" s="150">
        <f t="shared" si="268"/>
        <v>0</v>
      </c>
      <c r="D809" s="151">
        <f t="shared" si="269"/>
        <v>0</v>
      </c>
      <c r="E809" s="199"/>
      <c r="F809" s="199"/>
      <c r="G809" s="151">
        <f t="shared" si="270"/>
        <v>0</v>
      </c>
      <c r="H809" s="199"/>
      <c r="I809" s="199"/>
      <c r="J809" s="199"/>
      <c r="K809" s="151">
        <f t="shared" si="279"/>
        <v>0</v>
      </c>
      <c r="L809" s="199"/>
      <c r="M809" s="199"/>
      <c r="N809" s="152" t="str">
        <f t="shared" si="271"/>
        <v/>
      </c>
      <c r="O809" s="150">
        <f t="shared" si="272"/>
        <v>0</v>
      </c>
      <c r="P809" s="151">
        <f t="shared" si="273"/>
        <v>0</v>
      </c>
      <c r="Q809" s="199"/>
      <c r="R809" s="199"/>
      <c r="S809" s="151">
        <f t="shared" si="274"/>
        <v>0</v>
      </c>
      <c r="T809" s="199"/>
      <c r="U809" s="199"/>
      <c r="V809" s="199"/>
      <c r="W809" s="151">
        <f t="shared" si="265"/>
        <v>0</v>
      </c>
      <c r="X809" s="199"/>
      <c r="Y809" s="199"/>
      <c r="Z809" s="152" t="str">
        <f t="shared" si="275"/>
        <v/>
      </c>
      <c r="AA809" s="150">
        <f t="shared" si="280"/>
        <v>0</v>
      </c>
      <c r="AB809" s="151">
        <f t="shared" si="281"/>
        <v>0</v>
      </c>
      <c r="AC809" s="199"/>
      <c r="AD809" s="199"/>
      <c r="AE809" s="151">
        <f t="shared" si="282"/>
        <v>0</v>
      </c>
      <c r="AF809" s="202"/>
      <c r="AG809" s="333"/>
      <c r="AH809" s="202"/>
      <c r="AI809" s="333"/>
      <c r="AJ809" s="202"/>
      <c r="AK809" s="333"/>
      <c r="AL809" s="151">
        <f t="shared" si="283"/>
        <v>0</v>
      </c>
      <c r="AM809" s="199"/>
      <c r="AN809" s="199"/>
      <c r="AO809" s="167">
        <f t="shared" si="266"/>
        <v>0</v>
      </c>
      <c r="AP809" s="167">
        <f t="shared" si="267"/>
        <v>0</v>
      </c>
      <c r="AQ809" s="152" t="str">
        <f t="shared" si="263"/>
        <v/>
      </c>
      <c r="AR809" s="207">
        <f t="shared" si="264"/>
        <v>0</v>
      </c>
      <c r="AS809" s="167">
        <f t="shared" si="276"/>
        <v>0</v>
      </c>
      <c r="AT809" s="167">
        <f>IFERROR((AR809/SUM('4_Структура пл.соб.'!$F$4:$F$6))*100,0)</f>
        <v>0</v>
      </c>
      <c r="AU809" s="207">
        <f>IFERROR(AF809+(SUM($AC809:$AD809)/100*($AE$14/$AB$14*100))/'4_Структура пл.соб.'!$B$7*'4_Структура пл.соб.'!$B$4,0)</f>
        <v>0</v>
      </c>
      <c r="AV809" s="167">
        <f>IFERROR(AU809/'5_Розрахунок тарифів'!$H$7,0)</f>
        <v>0</v>
      </c>
      <c r="AW809" s="167">
        <f>IFERROR((AU809/SUM('4_Структура пл.соб.'!$F$4:$F$6))*100,0)</f>
        <v>0</v>
      </c>
      <c r="AX809" s="207">
        <f>IFERROR(AH809+(SUM($AC809:$AD809)/100*($AE$14/$AB$14*100))/'4_Структура пл.соб.'!$B$7*'4_Структура пл.соб.'!$B$5,0)</f>
        <v>0</v>
      </c>
      <c r="AY809" s="167">
        <f>IFERROR(AX809/'5_Розрахунок тарифів'!$L$7,0)</f>
        <v>0</v>
      </c>
      <c r="AZ809" s="167">
        <f>IFERROR((AX809/SUM('4_Структура пл.соб.'!$F$4:$F$6))*100,0)</f>
        <v>0</v>
      </c>
      <c r="BA809" s="207">
        <f>IFERROR(AJ809+(SUM($AC809:$AD809)/100*($AE$14/$AB$14*100))/'4_Структура пл.соб.'!$B$7*'4_Структура пл.соб.'!$B$6,0)</f>
        <v>0</v>
      </c>
      <c r="BB809" s="167">
        <f>IFERROR(BA809/'5_Розрахунок тарифів'!$P$7,0)</f>
        <v>0</v>
      </c>
      <c r="BC809" s="167">
        <f>IFERROR((BA809/SUM('4_Структура пл.соб.'!$F$4:$F$6))*100,0)</f>
        <v>0</v>
      </c>
      <c r="BD809" s="167">
        <f t="shared" si="277"/>
        <v>0</v>
      </c>
      <c r="BE809" s="167">
        <f t="shared" si="278"/>
        <v>0</v>
      </c>
      <c r="BF809" s="203"/>
      <c r="BG809" s="203"/>
    </row>
    <row r="810" spans="1:59" s="118" customFormat="1" x14ac:dyDescent="0.25">
      <c r="A810" s="128" t="str">
        <f>IF(ISBLANK(B810),"",COUNTA($B$11:B810))</f>
        <v/>
      </c>
      <c r="B810" s="200"/>
      <c r="C810" s="150">
        <f t="shared" si="268"/>
        <v>0</v>
      </c>
      <c r="D810" s="151">
        <f t="shared" si="269"/>
        <v>0</v>
      </c>
      <c r="E810" s="199"/>
      <c r="F810" s="199"/>
      <c r="G810" s="151">
        <f t="shared" si="270"/>
        <v>0</v>
      </c>
      <c r="H810" s="199"/>
      <c r="I810" s="199"/>
      <c r="J810" s="199"/>
      <c r="K810" s="151">
        <f t="shared" si="279"/>
        <v>0</v>
      </c>
      <c r="L810" s="199"/>
      <c r="M810" s="199"/>
      <c r="N810" s="152" t="str">
        <f t="shared" si="271"/>
        <v/>
      </c>
      <c r="O810" s="150">
        <f t="shared" si="272"/>
        <v>0</v>
      </c>
      <c r="P810" s="151">
        <f t="shared" si="273"/>
        <v>0</v>
      </c>
      <c r="Q810" s="199"/>
      <c r="R810" s="199"/>
      <c r="S810" s="151">
        <f t="shared" si="274"/>
        <v>0</v>
      </c>
      <c r="T810" s="199"/>
      <c r="U810" s="199"/>
      <c r="V810" s="199"/>
      <c r="W810" s="151">
        <f t="shared" si="265"/>
        <v>0</v>
      </c>
      <c r="X810" s="199"/>
      <c r="Y810" s="199"/>
      <c r="Z810" s="152" t="str">
        <f t="shared" si="275"/>
        <v/>
      </c>
      <c r="AA810" s="150">
        <f t="shared" si="280"/>
        <v>0</v>
      </c>
      <c r="AB810" s="151">
        <f t="shared" si="281"/>
        <v>0</v>
      </c>
      <c r="AC810" s="199"/>
      <c r="AD810" s="199"/>
      <c r="AE810" s="151">
        <f t="shared" si="282"/>
        <v>0</v>
      </c>
      <c r="AF810" s="202"/>
      <c r="AG810" s="333"/>
      <c r="AH810" s="202"/>
      <c r="AI810" s="333"/>
      <c r="AJ810" s="202"/>
      <c r="AK810" s="333"/>
      <c r="AL810" s="151">
        <f t="shared" si="283"/>
        <v>0</v>
      </c>
      <c r="AM810" s="199"/>
      <c r="AN810" s="199"/>
      <c r="AO810" s="167">
        <f t="shared" si="266"/>
        <v>0</v>
      </c>
      <c r="AP810" s="167">
        <f t="shared" si="267"/>
        <v>0</v>
      </c>
      <c r="AQ810" s="152" t="str">
        <f t="shared" si="263"/>
        <v/>
      </c>
      <c r="AR810" s="207">
        <f t="shared" si="264"/>
        <v>0</v>
      </c>
      <c r="AS810" s="167">
        <f t="shared" si="276"/>
        <v>0</v>
      </c>
      <c r="AT810" s="167">
        <f>IFERROR((AR810/SUM('4_Структура пл.соб.'!$F$4:$F$6))*100,0)</f>
        <v>0</v>
      </c>
      <c r="AU810" s="207">
        <f>IFERROR(AF810+(SUM($AC810:$AD810)/100*($AE$14/$AB$14*100))/'4_Структура пл.соб.'!$B$7*'4_Структура пл.соб.'!$B$4,0)</f>
        <v>0</v>
      </c>
      <c r="AV810" s="167">
        <f>IFERROR(AU810/'5_Розрахунок тарифів'!$H$7,0)</f>
        <v>0</v>
      </c>
      <c r="AW810" s="167">
        <f>IFERROR((AU810/SUM('4_Структура пл.соб.'!$F$4:$F$6))*100,0)</f>
        <v>0</v>
      </c>
      <c r="AX810" s="207">
        <f>IFERROR(AH810+(SUM($AC810:$AD810)/100*($AE$14/$AB$14*100))/'4_Структура пл.соб.'!$B$7*'4_Структура пл.соб.'!$B$5,0)</f>
        <v>0</v>
      </c>
      <c r="AY810" s="167">
        <f>IFERROR(AX810/'5_Розрахунок тарифів'!$L$7,0)</f>
        <v>0</v>
      </c>
      <c r="AZ810" s="167">
        <f>IFERROR((AX810/SUM('4_Структура пл.соб.'!$F$4:$F$6))*100,0)</f>
        <v>0</v>
      </c>
      <c r="BA810" s="207">
        <f>IFERROR(AJ810+(SUM($AC810:$AD810)/100*($AE$14/$AB$14*100))/'4_Структура пл.соб.'!$B$7*'4_Структура пл.соб.'!$B$6,0)</f>
        <v>0</v>
      </c>
      <c r="BB810" s="167">
        <f>IFERROR(BA810/'5_Розрахунок тарифів'!$P$7,0)</f>
        <v>0</v>
      </c>
      <c r="BC810" s="167">
        <f>IFERROR((BA810/SUM('4_Структура пл.соб.'!$F$4:$F$6))*100,0)</f>
        <v>0</v>
      </c>
      <c r="BD810" s="167">
        <f t="shared" si="277"/>
        <v>0</v>
      </c>
      <c r="BE810" s="167">
        <f t="shared" si="278"/>
        <v>0</v>
      </c>
      <c r="BF810" s="203"/>
      <c r="BG810" s="203"/>
    </row>
    <row r="811" spans="1:59" s="118" customFormat="1" x14ac:dyDescent="0.25">
      <c r="A811" s="128" t="str">
        <f>IF(ISBLANK(B811),"",COUNTA($B$11:B811))</f>
        <v/>
      </c>
      <c r="B811" s="200"/>
      <c r="C811" s="150">
        <f t="shared" si="268"/>
        <v>0</v>
      </c>
      <c r="D811" s="151">
        <f t="shared" si="269"/>
        <v>0</v>
      </c>
      <c r="E811" s="199"/>
      <c r="F811" s="199"/>
      <c r="G811" s="151">
        <f t="shared" si="270"/>
        <v>0</v>
      </c>
      <c r="H811" s="199"/>
      <c r="I811" s="199"/>
      <c r="J811" s="199"/>
      <c r="K811" s="151">
        <f t="shared" si="279"/>
        <v>0</v>
      </c>
      <c r="L811" s="199"/>
      <c r="M811" s="199"/>
      <c r="N811" s="152" t="str">
        <f t="shared" si="271"/>
        <v/>
      </c>
      <c r="O811" s="150">
        <f t="shared" si="272"/>
        <v>0</v>
      </c>
      <c r="P811" s="151">
        <f t="shared" si="273"/>
        <v>0</v>
      </c>
      <c r="Q811" s="199"/>
      <c r="R811" s="199"/>
      <c r="S811" s="151">
        <f t="shared" si="274"/>
        <v>0</v>
      </c>
      <c r="T811" s="199"/>
      <c r="U811" s="199"/>
      <c r="V811" s="199"/>
      <c r="W811" s="151">
        <f t="shared" si="265"/>
        <v>0</v>
      </c>
      <c r="X811" s="199"/>
      <c r="Y811" s="199"/>
      <c r="Z811" s="152" t="str">
        <f t="shared" si="275"/>
        <v/>
      </c>
      <c r="AA811" s="150">
        <f t="shared" si="280"/>
        <v>0</v>
      </c>
      <c r="AB811" s="151">
        <f t="shared" si="281"/>
        <v>0</v>
      </c>
      <c r="AC811" s="199"/>
      <c r="AD811" s="199"/>
      <c r="AE811" s="151">
        <f t="shared" si="282"/>
        <v>0</v>
      </c>
      <c r="AF811" s="202"/>
      <c r="AG811" s="333"/>
      <c r="AH811" s="202"/>
      <c r="AI811" s="333"/>
      <c r="AJ811" s="202"/>
      <c r="AK811" s="333"/>
      <c r="AL811" s="151">
        <f t="shared" si="283"/>
        <v>0</v>
      </c>
      <c r="AM811" s="199"/>
      <c r="AN811" s="199"/>
      <c r="AO811" s="167">
        <f t="shared" si="266"/>
        <v>0</v>
      </c>
      <c r="AP811" s="167">
        <f t="shared" si="267"/>
        <v>0</v>
      </c>
      <c r="AQ811" s="152" t="str">
        <f t="shared" si="263"/>
        <v/>
      </c>
      <c r="AR811" s="207">
        <f t="shared" si="264"/>
        <v>0</v>
      </c>
      <c r="AS811" s="167">
        <f t="shared" si="276"/>
        <v>0</v>
      </c>
      <c r="AT811" s="167">
        <f>IFERROR((AR811/SUM('4_Структура пл.соб.'!$F$4:$F$6))*100,0)</f>
        <v>0</v>
      </c>
      <c r="AU811" s="207">
        <f>IFERROR(AF811+(SUM($AC811:$AD811)/100*($AE$14/$AB$14*100))/'4_Структура пл.соб.'!$B$7*'4_Структура пл.соб.'!$B$4,0)</f>
        <v>0</v>
      </c>
      <c r="AV811" s="167">
        <f>IFERROR(AU811/'5_Розрахунок тарифів'!$H$7,0)</f>
        <v>0</v>
      </c>
      <c r="AW811" s="167">
        <f>IFERROR((AU811/SUM('4_Структура пл.соб.'!$F$4:$F$6))*100,0)</f>
        <v>0</v>
      </c>
      <c r="AX811" s="207">
        <f>IFERROR(AH811+(SUM($AC811:$AD811)/100*($AE$14/$AB$14*100))/'4_Структура пл.соб.'!$B$7*'4_Структура пл.соб.'!$B$5,0)</f>
        <v>0</v>
      </c>
      <c r="AY811" s="167">
        <f>IFERROR(AX811/'5_Розрахунок тарифів'!$L$7,0)</f>
        <v>0</v>
      </c>
      <c r="AZ811" s="167">
        <f>IFERROR((AX811/SUM('4_Структура пл.соб.'!$F$4:$F$6))*100,0)</f>
        <v>0</v>
      </c>
      <c r="BA811" s="207">
        <f>IFERROR(AJ811+(SUM($AC811:$AD811)/100*($AE$14/$AB$14*100))/'4_Структура пл.соб.'!$B$7*'4_Структура пл.соб.'!$B$6,0)</f>
        <v>0</v>
      </c>
      <c r="BB811" s="167">
        <f>IFERROR(BA811/'5_Розрахунок тарифів'!$P$7,0)</f>
        <v>0</v>
      </c>
      <c r="BC811" s="167">
        <f>IFERROR((BA811/SUM('4_Структура пл.соб.'!$F$4:$F$6))*100,0)</f>
        <v>0</v>
      </c>
      <c r="BD811" s="167">
        <f t="shared" si="277"/>
        <v>0</v>
      </c>
      <c r="BE811" s="167">
        <f t="shared" si="278"/>
        <v>0</v>
      </c>
      <c r="BF811" s="203"/>
      <c r="BG811" s="203"/>
    </row>
    <row r="812" spans="1:59" s="118" customFormat="1" x14ac:dyDescent="0.25">
      <c r="A812" s="128" t="str">
        <f>IF(ISBLANK(B812),"",COUNTA($B$11:B812))</f>
        <v/>
      </c>
      <c r="B812" s="200"/>
      <c r="C812" s="150">
        <f t="shared" si="268"/>
        <v>0</v>
      </c>
      <c r="D812" s="151">
        <f t="shared" si="269"/>
        <v>0</v>
      </c>
      <c r="E812" s="199"/>
      <c r="F812" s="199"/>
      <c r="G812" s="151">
        <f t="shared" si="270"/>
        <v>0</v>
      </c>
      <c r="H812" s="199"/>
      <c r="I812" s="199"/>
      <c r="J812" s="199"/>
      <c r="K812" s="151">
        <f t="shared" si="279"/>
        <v>0</v>
      </c>
      <c r="L812" s="199"/>
      <c r="M812" s="199"/>
      <c r="N812" s="152" t="str">
        <f t="shared" si="271"/>
        <v/>
      </c>
      <c r="O812" s="150">
        <f t="shared" si="272"/>
        <v>0</v>
      </c>
      <c r="P812" s="151">
        <f t="shared" si="273"/>
        <v>0</v>
      </c>
      <c r="Q812" s="199"/>
      <c r="R812" s="199"/>
      <c r="S812" s="151">
        <f t="shared" si="274"/>
        <v>0</v>
      </c>
      <c r="T812" s="199"/>
      <c r="U812" s="199"/>
      <c r="V812" s="199"/>
      <c r="W812" s="151">
        <f t="shared" si="265"/>
        <v>0</v>
      </c>
      <c r="X812" s="199"/>
      <c r="Y812" s="199"/>
      <c r="Z812" s="152" t="str">
        <f t="shared" si="275"/>
        <v/>
      </c>
      <c r="AA812" s="150">
        <f t="shared" si="280"/>
        <v>0</v>
      </c>
      <c r="AB812" s="151">
        <f t="shared" si="281"/>
        <v>0</v>
      </c>
      <c r="AC812" s="199"/>
      <c r="AD812" s="199"/>
      <c r="AE812" s="151">
        <f t="shared" si="282"/>
        <v>0</v>
      </c>
      <c r="AF812" s="202"/>
      <c r="AG812" s="333"/>
      <c r="AH812" s="202"/>
      <c r="AI812" s="333"/>
      <c r="AJ812" s="202"/>
      <c r="AK812" s="333"/>
      <c r="AL812" s="151">
        <f t="shared" si="283"/>
        <v>0</v>
      </c>
      <c r="AM812" s="199"/>
      <c r="AN812" s="199"/>
      <c r="AO812" s="167">
        <f t="shared" si="266"/>
        <v>0</v>
      </c>
      <c r="AP812" s="167">
        <f t="shared" si="267"/>
        <v>0</v>
      </c>
      <c r="AQ812" s="152" t="str">
        <f t="shared" si="263"/>
        <v/>
      </c>
      <c r="AR812" s="207">
        <f t="shared" si="264"/>
        <v>0</v>
      </c>
      <c r="AS812" s="167">
        <f t="shared" si="276"/>
        <v>0</v>
      </c>
      <c r="AT812" s="167">
        <f>IFERROR((AR812/SUM('4_Структура пл.соб.'!$F$4:$F$6))*100,0)</f>
        <v>0</v>
      </c>
      <c r="AU812" s="207">
        <f>IFERROR(AF812+(SUM($AC812:$AD812)/100*($AE$14/$AB$14*100))/'4_Структура пл.соб.'!$B$7*'4_Структура пл.соб.'!$B$4,0)</f>
        <v>0</v>
      </c>
      <c r="AV812" s="167">
        <f>IFERROR(AU812/'5_Розрахунок тарифів'!$H$7,0)</f>
        <v>0</v>
      </c>
      <c r="AW812" s="167">
        <f>IFERROR((AU812/SUM('4_Структура пл.соб.'!$F$4:$F$6))*100,0)</f>
        <v>0</v>
      </c>
      <c r="AX812" s="207">
        <f>IFERROR(AH812+(SUM($AC812:$AD812)/100*($AE$14/$AB$14*100))/'4_Структура пл.соб.'!$B$7*'4_Структура пл.соб.'!$B$5,0)</f>
        <v>0</v>
      </c>
      <c r="AY812" s="167">
        <f>IFERROR(AX812/'5_Розрахунок тарифів'!$L$7,0)</f>
        <v>0</v>
      </c>
      <c r="AZ812" s="167">
        <f>IFERROR((AX812/SUM('4_Структура пл.соб.'!$F$4:$F$6))*100,0)</f>
        <v>0</v>
      </c>
      <c r="BA812" s="207">
        <f>IFERROR(AJ812+(SUM($AC812:$AD812)/100*($AE$14/$AB$14*100))/'4_Структура пл.соб.'!$B$7*'4_Структура пл.соб.'!$B$6,0)</f>
        <v>0</v>
      </c>
      <c r="BB812" s="167">
        <f>IFERROR(BA812/'5_Розрахунок тарифів'!$P$7,0)</f>
        <v>0</v>
      </c>
      <c r="BC812" s="167">
        <f>IFERROR((BA812/SUM('4_Структура пл.соб.'!$F$4:$F$6))*100,0)</f>
        <v>0</v>
      </c>
      <c r="BD812" s="167">
        <f t="shared" si="277"/>
        <v>0</v>
      </c>
      <c r="BE812" s="167">
        <f t="shared" si="278"/>
        <v>0</v>
      </c>
      <c r="BF812" s="203"/>
      <c r="BG812" s="203"/>
    </row>
    <row r="813" spans="1:59" s="118" customFormat="1" x14ac:dyDescent="0.25">
      <c r="A813" s="128" t="str">
        <f>IF(ISBLANK(B813),"",COUNTA($B$11:B813))</f>
        <v/>
      </c>
      <c r="B813" s="200"/>
      <c r="C813" s="150">
        <f t="shared" si="268"/>
        <v>0</v>
      </c>
      <c r="D813" s="151">
        <f t="shared" si="269"/>
        <v>0</v>
      </c>
      <c r="E813" s="199"/>
      <c r="F813" s="199"/>
      <c r="G813" s="151">
        <f t="shared" si="270"/>
        <v>0</v>
      </c>
      <c r="H813" s="199"/>
      <c r="I813" s="199"/>
      <c r="J813" s="199"/>
      <c r="K813" s="151">
        <f t="shared" si="279"/>
        <v>0</v>
      </c>
      <c r="L813" s="199"/>
      <c r="M813" s="199"/>
      <c r="N813" s="152" t="str">
        <f t="shared" si="271"/>
        <v/>
      </c>
      <c r="O813" s="150">
        <f t="shared" si="272"/>
        <v>0</v>
      </c>
      <c r="P813" s="151">
        <f t="shared" si="273"/>
        <v>0</v>
      </c>
      <c r="Q813" s="199"/>
      <c r="R813" s="199"/>
      <c r="S813" s="151">
        <f t="shared" si="274"/>
        <v>0</v>
      </c>
      <c r="T813" s="199"/>
      <c r="U813" s="199"/>
      <c r="V813" s="199"/>
      <c r="W813" s="151">
        <f t="shared" si="265"/>
        <v>0</v>
      </c>
      <c r="X813" s="199"/>
      <c r="Y813" s="199"/>
      <c r="Z813" s="152" t="str">
        <f t="shared" si="275"/>
        <v/>
      </c>
      <c r="AA813" s="150">
        <f t="shared" si="280"/>
        <v>0</v>
      </c>
      <c r="AB813" s="151">
        <f t="shared" si="281"/>
        <v>0</v>
      </c>
      <c r="AC813" s="199"/>
      <c r="AD813" s="199"/>
      <c r="AE813" s="151">
        <f t="shared" si="282"/>
        <v>0</v>
      </c>
      <c r="AF813" s="202"/>
      <c r="AG813" s="333"/>
      <c r="AH813" s="202"/>
      <c r="AI813" s="333"/>
      <c r="AJ813" s="202"/>
      <c r="AK813" s="333"/>
      <c r="AL813" s="151">
        <f t="shared" si="283"/>
        <v>0</v>
      </c>
      <c r="AM813" s="199"/>
      <c r="AN813" s="199"/>
      <c r="AO813" s="167">
        <f t="shared" si="266"/>
        <v>0</v>
      </c>
      <c r="AP813" s="167">
        <f t="shared" si="267"/>
        <v>0</v>
      </c>
      <c r="AQ813" s="152" t="str">
        <f t="shared" si="263"/>
        <v/>
      </c>
      <c r="AR813" s="207">
        <f t="shared" si="264"/>
        <v>0</v>
      </c>
      <c r="AS813" s="167">
        <f t="shared" si="276"/>
        <v>0</v>
      </c>
      <c r="AT813" s="167">
        <f>IFERROR((AR813/SUM('4_Структура пл.соб.'!$F$4:$F$6))*100,0)</f>
        <v>0</v>
      </c>
      <c r="AU813" s="207">
        <f>IFERROR(AF813+(SUM($AC813:$AD813)/100*($AE$14/$AB$14*100))/'4_Структура пл.соб.'!$B$7*'4_Структура пл.соб.'!$B$4,0)</f>
        <v>0</v>
      </c>
      <c r="AV813" s="167">
        <f>IFERROR(AU813/'5_Розрахунок тарифів'!$H$7,0)</f>
        <v>0</v>
      </c>
      <c r="AW813" s="167">
        <f>IFERROR((AU813/SUM('4_Структура пл.соб.'!$F$4:$F$6))*100,0)</f>
        <v>0</v>
      </c>
      <c r="AX813" s="207">
        <f>IFERROR(AH813+(SUM($AC813:$AD813)/100*($AE$14/$AB$14*100))/'4_Структура пл.соб.'!$B$7*'4_Структура пл.соб.'!$B$5,0)</f>
        <v>0</v>
      </c>
      <c r="AY813" s="167">
        <f>IFERROR(AX813/'5_Розрахунок тарифів'!$L$7,0)</f>
        <v>0</v>
      </c>
      <c r="AZ813" s="167">
        <f>IFERROR((AX813/SUM('4_Структура пл.соб.'!$F$4:$F$6))*100,0)</f>
        <v>0</v>
      </c>
      <c r="BA813" s="207">
        <f>IFERROR(AJ813+(SUM($AC813:$AD813)/100*($AE$14/$AB$14*100))/'4_Структура пл.соб.'!$B$7*'4_Структура пл.соб.'!$B$6,0)</f>
        <v>0</v>
      </c>
      <c r="BB813" s="167">
        <f>IFERROR(BA813/'5_Розрахунок тарифів'!$P$7,0)</f>
        <v>0</v>
      </c>
      <c r="BC813" s="167">
        <f>IFERROR((BA813/SUM('4_Структура пл.соб.'!$F$4:$F$6))*100,0)</f>
        <v>0</v>
      </c>
      <c r="BD813" s="167">
        <f t="shared" si="277"/>
        <v>0</v>
      </c>
      <c r="BE813" s="167">
        <f t="shared" si="278"/>
        <v>0</v>
      </c>
      <c r="BF813" s="203"/>
      <c r="BG813" s="203"/>
    </row>
    <row r="814" spans="1:59" s="118" customFormat="1" x14ac:dyDescent="0.25">
      <c r="A814" s="128" t="str">
        <f>IF(ISBLANK(B814),"",COUNTA($B$11:B814))</f>
        <v/>
      </c>
      <c r="B814" s="200"/>
      <c r="C814" s="150">
        <f t="shared" si="268"/>
        <v>0</v>
      </c>
      <c r="D814" s="151">
        <f t="shared" si="269"/>
        <v>0</v>
      </c>
      <c r="E814" s="199"/>
      <c r="F814" s="199"/>
      <c r="G814" s="151">
        <f t="shared" si="270"/>
        <v>0</v>
      </c>
      <c r="H814" s="199"/>
      <c r="I814" s="199"/>
      <c r="J814" s="199"/>
      <c r="K814" s="151">
        <f t="shared" si="279"/>
        <v>0</v>
      </c>
      <c r="L814" s="199"/>
      <c r="M814" s="199"/>
      <c r="N814" s="152" t="str">
        <f t="shared" si="271"/>
        <v/>
      </c>
      <c r="O814" s="150">
        <f t="shared" si="272"/>
        <v>0</v>
      </c>
      <c r="P814" s="151">
        <f t="shared" si="273"/>
        <v>0</v>
      </c>
      <c r="Q814" s="199"/>
      <c r="R814" s="199"/>
      <c r="S814" s="151">
        <f t="shared" si="274"/>
        <v>0</v>
      </c>
      <c r="T814" s="199"/>
      <c r="U814" s="199"/>
      <c r="V814" s="199"/>
      <c r="W814" s="151">
        <f t="shared" si="265"/>
        <v>0</v>
      </c>
      <c r="X814" s="199"/>
      <c r="Y814" s="199"/>
      <c r="Z814" s="152" t="str">
        <f t="shared" si="275"/>
        <v/>
      </c>
      <c r="AA814" s="150">
        <f t="shared" si="280"/>
        <v>0</v>
      </c>
      <c r="AB814" s="151">
        <f t="shared" si="281"/>
        <v>0</v>
      </c>
      <c r="AC814" s="199"/>
      <c r="AD814" s="199"/>
      <c r="AE814" s="151">
        <f t="shared" si="282"/>
        <v>0</v>
      </c>
      <c r="AF814" s="202"/>
      <c r="AG814" s="333"/>
      <c r="AH814" s="202"/>
      <c r="AI814" s="333"/>
      <c r="AJ814" s="202"/>
      <c r="AK814" s="333"/>
      <c r="AL814" s="151">
        <f t="shared" si="283"/>
        <v>0</v>
      </c>
      <c r="AM814" s="199"/>
      <c r="AN814" s="199"/>
      <c r="AO814" s="167">
        <f t="shared" si="266"/>
        <v>0</v>
      </c>
      <c r="AP814" s="167">
        <f t="shared" si="267"/>
        <v>0</v>
      </c>
      <c r="AQ814" s="152" t="str">
        <f t="shared" si="263"/>
        <v/>
      </c>
      <c r="AR814" s="207">
        <f t="shared" si="264"/>
        <v>0</v>
      </c>
      <c r="AS814" s="167">
        <f t="shared" si="276"/>
        <v>0</v>
      </c>
      <c r="AT814" s="167">
        <f>IFERROR((AR814/SUM('4_Структура пл.соб.'!$F$4:$F$6))*100,0)</f>
        <v>0</v>
      </c>
      <c r="AU814" s="207">
        <f>IFERROR(AF814+(SUM($AC814:$AD814)/100*($AE$14/$AB$14*100))/'4_Структура пл.соб.'!$B$7*'4_Структура пл.соб.'!$B$4,0)</f>
        <v>0</v>
      </c>
      <c r="AV814" s="167">
        <f>IFERROR(AU814/'5_Розрахунок тарифів'!$H$7,0)</f>
        <v>0</v>
      </c>
      <c r="AW814" s="167">
        <f>IFERROR((AU814/SUM('4_Структура пл.соб.'!$F$4:$F$6))*100,0)</f>
        <v>0</v>
      </c>
      <c r="AX814" s="207">
        <f>IFERROR(AH814+(SUM($AC814:$AD814)/100*($AE$14/$AB$14*100))/'4_Структура пл.соб.'!$B$7*'4_Структура пл.соб.'!$B$5,0)</f>
        <v>0</v>
      </c>
      <c r="AY814" s="167">
        <f>IFERROR(AX814/'5_Розрахунок тарифів'!$L$7,0)</f>
        <v>0</v>
      </c>
      <c r="AZ814" s="167">
        <f>IFERROR((AX814/SUM('4_Структура пл.соб.'!$F$4:$F$6))*100,0)</f>
        <v>0</v>
      </c>
      <c r="BA814" s="207">
        <f>IFERROR(AJ814+(SUM($AC814:$AD814)/100*($AE$14/$AB$14*100))/'4_Структура пл.соб.'!$B$7*'4_Структура пл.соб.'!$B$6,0)</f>
        <v>0</v>
      </c>
      <c r="BB814" s="167">
        <f>IFERROR(BA814/'5_Розрахунок тарифів'!$P$7,0)</f>
        <v>0</v>
      </c>
      <c r="BC814" s="167">
        <f>IFERROR((BA814/SUM('4_Структура пл.соб.'!$F$4:$F$6))*100,0)</f>
        <v>0</v>
      </c>
      <c r="BD814" s="167">
        <f t="shared" si="277"/>
        <v>0</v>
      </c>
      <c r="BE814" s="167">
        <f t="shared" si="278"/>
        <v>0</v>
      </c>
      <c r="BF814" s="203"/>
      <c r="BG814" s="203"/>
    </row>
    <row r="815" spans="1:59" s="118" customFormat="1" x14ac:dyDescent="0.25">
      <c r="A815" s="128" t="str">
        <f>IF(ISBLANK(B815),"",COUNTA($B$11:B815))</f>
        <v/>
      </c>
      <c r="B815" s="200"/>
      <c r="C815" s="150">
        <f t="shared" si="268"/>
        <v>0</v>
      </c>
      <c r="D815" s="151">
        <f t="shared" si="269"/>
        <v>0</v>
      </c>
      <c r="E815" s="199"/>
      <c r="F815" s="199"/>
      <c r="G815" s="151">
        <f t="shared" si="270"/>
        <v>0</v>
      </c>
      <c r="H815" s="199"/>
      <c r="I815" s="199"/>
      <c r="J815" s="199"/>
      <c r="K815" s="151">
        <f t="shared" si="279"/>
        <v>0</v>
      </c>
      <c r="L815" s="199"/>
      <c r="M815" s="199"/>
      <c r="N815" s="152" t="str">
        <f t="shared" si="271"/>
        <v/>
      </c>
      <c r="O815" s="150">
        <f t="shared" si="272"/>
        <v>0</v>
      </c>
      <c r="P815" s="151">
        <f t="shared" si="273"/>
        <v>0</v>
      </c>
      <c r="Q815" s="199"/>
      <c r="R815" s="199"/>
      <c r="S815" s="151">
        <f t="shared" si="274"/>
        <v>0</v>
      </c>
      <c r="T815" s="199"/>
      <c r="U815" s="199"/>
      <c r="V815" s="199"/>
      <c r="W815" s="151">
        <f t="shared" si="265"/>
        <v>0</v>
      </c>
      <c r="X815" s="199"/>
      <c r="Y815" s="199"/>
      <c r="Z815" s="152" t="str">
        <f t="shared" si="275"/>
        <v/>
      </c>
      <c r="AA815" s="150">
        <f t="shared" si="280"/>
        <v>0</v>
      </c>
      <c r="AB815" s="151">
        <f t="shared" si="281"/>
        <v>0</v>
      </c>
      <c r="AC815" s="199"/>
      <c r="AD815" s="199"/>
      <c r="AE815" s="151">
        <f t="shared" si="282"/>
        <v>0</v>
      </c>
      <c r="AF815" s="202"/>
      <c r="AG815" s="333"/>
      <c r="AH815" s="202"/>
      <c r="AI815" s="333"/>
      <c r="AJ815" s="202"/>
      <c r="AK815" s="333"/>
      <c r="AL815" s="151">
        <f t="shared" si="283"/>
        <v>0</v>
      </c>
      <c r="AM815" s="199"/>
      <c r="AN815" s="199"/>
      <c r="AO815" s="167">
        <f t="shared" si="266"/>
        <v>0</v>
      </c>
      <c r="AP815" s="167">
        <f t="shared" si="267"/>
        <v>0</v>
      </c>
      <c r="AQ815" s="152" t="str">
        <f t="shared" si="263"/>
        <v/>
      </c>
      <c r="AR815" s="207">
        <f t="shared" si="264"/>
        <v>0</v>
      </c>
      <c r="AS815" s="167">
        <f t="shared" si="276"/>
        <v>0</v>
      </c>
      <c r="AT815" s="167">
        <f>IFERROR((AR815/SUM('4_Структура пл.соб.'!$F$4:$F$6))*100,0)</f>
        <v>0</v>
      </c>
      <c r="AU815" s="207">
        <f>IFERROR(AF815+(SUM($AC815:$AD815)/100*($AE$14/$AB$14*100))/'4_Структура пл.соб.'!$B$7*'4_Структура пл.соб.'!$B$4,0)</f>
        <v>0</v>
      </c>
      <c r="AV815" s="167">
        <f>IFERROR(AU815/'5_Розрахунок тарифів'!$H$7,0)</f>
        <v>0</v>
      </c>
      <c r="AW815" s="167">
        <f>IFERROR((AU815/SUM('4_Структура пл.соб.'!$F$4:$F$6))*100,0)</f>
        <v>0</v>
      </c>
      <c r="AX815" s="207">
        <f>IFERROR(AH815+(SUM($AC815:$AD815)/100*($AE$14/$AB$14*100))/'4_Структура пл.соб.'!$B$7*'4_Структура пл.соб.'!$B$5,0)</f>
        <v>0</v>
      </c>
      <c r="AY815" s="167">
        <f>IFERROR(AX815/'5_Розрахунок тарифів'!$L$7,0)</f>
        <v>0</v>
      </c>
      <c r="AZ815" s="167">
        <f>IFERROR((AX815/SUM('4_Структура пл.соб.'!$F$4:$F$6))*100,0)</f>
        <v>0</v>
      </c>
      <c r="BA815" s="207">
        <f>IFERROR(AJ815+(SUM($AC815:$AD815)/100*($AE$14/$AB$14*100))/'4_Структура пл.соб.'!$B$7*'4_Структура пл.соб.'!$B$6,0)</f>
        <v>0</v>
      </c>
      <c r="BB815" s="167">
        <f>IFERROR(BA815/'5_Розрахунок тарифів'!$P$7,0)</f>
        <v>0</v>
      </c>
      <c r="BC815" s="167">
        <f>IFERROR((BA815/SUM('4_Структура пл.соб.'!$F$4:$F$6))*100,0)</f>
        <v>0</v>
      </c>
      <c r="BD815" s="167">
        <f t="shared" si="277"/>
        <v>0</v>
      </c>
      <c r="BE815" s="167">
        <f t="shared" si="278"/>
        <v>0</v>
      </c>
      <c r="BF815" s="203"/>
      <c r="BG815" s="203"/>
    </row>
    <row r="816" spans="1:59" s="118" customFormat="1" x14ac:dyDescent="0.25">
      <c r="A816" s="128" t="str">
        <f>IF(ISBLANK(B816),"",COUNTA($B$11:B816))</f>
        <v/>
      </c>
      <c r="B816" s="200"/>
      <c r="C816" s="150">
        <f t="shared" si="268"/>
        <v>0</v>
      </c>
      <c r="D816" s="151">
        <f t="shared" si="269"/>
        <v>0</v>
      </c>
      <c r="E816" s="199"/>
      <c r="F816" s="199"/>
      <c r="G816" s="151">
        <f t="shared" si="270"/>
        <v>0</v>
      </c>
      <c r="H816" s="199"/>
      <c r="I816" s="199"/>
      <c r="J816" s="199"/>
      <c r="K816" s="151">
        <f t="shared" si="279"/>
        <v>0</v>
      </c>
      <c r="L816" s="199"/>
      <c r="M816" s="199"/>
      <c r="N816" s="152" t="str">
        <f t="shared" si="271"/>
        <v/>
      </c>
      <c r="O816" s="150">
        <f t="shared" si="272"/>
        <v>0</v>
      </c>
      <c r="P816" s="151">
        <f t="shared" si="273"/>
        <v>0</v>
      </c>
      <c r="Q816" s="199"/>
      <c r="R816" s="199"/>
      <c r="S816" s="151">
        <f t="shared" si="274"/>
        <v>0</v>
      </c>
      <c r="T816" s="199"/>
      <c r="U816" s="199"/>
      <c r="V816" s="199"/>
      <c r="W816" s="151">
        <f t="shared" si="265"/>
        <v>0</v>
      </c>
      <c r="X816" s="199"/>
      <c r="Y816" s="199"/>
      <c r="Z816" s="152" t="str">
        <f t="shared" si="275"/>
        <v/>
      </c>
      <c r="AA816" s="150">
        <f t="shared" si="280"/>
        <v>0</v>
      </c>
      <c r="AB816" s="151">
        <f t="shared" si="281"/>
        <v>0</v>
      </c>
      <c r="AC816" s="199"/>
      <c r="AD816" s="199"/>
      <c r="AE816" s="151">
        <f t="shared" si="282"/>
        <v>0</v>
      </c>
      <c r="AF816" s="202"/>
      <c r="AG816" s="333"/>
      <c r="AH816" s="202"/>
      <c r="AI816" s="333"/>
      <c r="AJ816" s="202"/>
      <c r="AK816" s="333"/>
      <c r="AL816" s="151">
        <f t="shared" si="283"/>
        <v>0</v>
      </c>
      <c r="AM816" s="199"/>
      <c r="AN816" s="199"/>
      <c r="AO816" s="167">
        <f t="shared" si="266"/>
        <v>0</v>
      </c>
      <c r="AP816" s="167">
        <f t="shared" si="267"/>
        <v>0</v>
      </c>
      <c r="AQ816" s="152" t="str">
        <f t="shared" si="263"/>
        <v/>
      </c>
      <c r="AR816" s="207">
        <f t="shared" si="264"/>
        <v>0</v>
      </c>
      <c r="AS816" s="167">
        <f t="shared" si="276"/>
        <v>0</v>
      </c>
      <c r="AT816" s="167">
        <f>IFERROR((AR816/SUM('4_Структура пл.соб.'!$F$4:$F$6))*100,0)</f>
        <v>0</v>
      </c>
      <c r="AU816" s="207">
        <f>IFERROR(AF816+(SUM($AC816:$AD816)/100*($AE$14/$AB$14*100))/'4_Структура пл.соб.'!$B$7*'4_Структура пл.соб.'!$B$4,0)</f>
        <v>0</v>
      </c>
      <c r="AV816" s="167">
        <f>IFERROR(AU816/'5_Розрахунок тарифів'!$H$7,0)</f>
        <v>0</v>
      </c>
      <c r="AW816" s="167">
        <f>IFERROR((AU816/SUM('4_Структура пл.соб.'!$F$4:$F$6))*100,0)</f>
        <v>0</v>
      </c>
      <c r="AX816" s="207">
        <f>IFERROR(AH816+(SUM($AC816:$AD816)/100*($AE$14/$AB$14*100))/'4_Структура пл.соб.'!$B$7*'4_Структура пл.соб.'!$B$5,0)</f>
        <v>0</v>
      </c>
      <c r="AY816" s="167">
        <f>IFERROR(AX816/'5_Розрахунок тарифів'!$L$7,0)</f>
        <v>0</v>
      </c>
      <c r="AZ816" s="167">
        <f>IFERROR((AX816/SUM('4_Структура пл.соб.'!$F$4:$F$6))*100,0)</f>
        <v>0</v>
      </c>
      <c r="BA816" s="207">
        <f>IFERROR(AJ816+(SUM($AC816:$AD816)/100*($AE$14/$AB$14*100))/'4_Структура пл.соб.'!$B$7*'4_Структура пл.соб.'!$B$6,0)</f>
        <v>0</v>
      </c>
      <c r="BB816" s="167">
        <f>IFERROR(BA816/'5_Розрахунок тарифів'!$P$7,0)</f>
        <v>0</v>
      </c>
      <c r="BC816" s="167">
        <f>IFERROR((BA816/SUM('4_Структура пл.соб.'!$F$4:$F$6))*100,0)</f>
        <v>0</v>
      </c>
      <c r="BD816" s="167">
        <f t="shared" si="277"/>
        <v>0</v>
      </c>
      <c r="BE816" s="167">
        <f t="shared" si="278"/>
        <v>0</v>
      </c>
      <c r="BF816" s="203"/>
      <c r="BG816" s="203"/>
    </row>
    <row r="817" spans="1:59" s="118" customFormat="1" x14ac:dyDescent="0.25">
      <c r="A817" s="128" t="str">
        <f>IF(ISBLANK(B817),"",COUNTA($B$11:B817))</f>
        <v/>
      </c>
      <c r="B817" s="200"/>
      <c r="C817" s="150">
        <f t="shared" si="268"/>
        <v>0</v>
      </c>
      <c r="D817" s="151">
        <f t="shared" si="269"/>
        <v>0</v>
      </c>
      <c r="E817" s="199"/>
      <c r="F817" s="199"/>
      <c r="G817" s="151">
        <f t="shared" si="270"/>
        <v>0</v>
      </c>
      <c r="H817" s="199"/>
      <c r="I817" s="199"/>
      <c r="J817" s="199"/>
      <c r="K817" s="151">
        <f t="shared" si="279"/>
        <v>0</v>
      </c>
      <c r="L817" s="199"/>
      <c r="M817" s="199"/>
      <c r="N817" s="152" t="str">
        <f t="shared" si="271"/>
        <v/>
      </c>
      <c r="O817" s="150">
        <f t="shared" si="272"/>
        <v>0</v>
      </c>
      <c r="P817" s="151">
        <f t="shared" si="273"/>
        <v>0</v>
      </c>
      <c r="Q817" s="199"/>
      <c r="R817" s="199"/>
      <c r="S817" s="151">
        <f t="shared" si="274"/>
        <v>0</v>
      </c>
      <c r="T817" s="199"/>
      <c r="U817" s="199"/>
      <c r="V817" s="199"/>
      <c r="W817" s="151">
        <f t="shared" si="265"/>
        <v>0</v>
      </c>
      <c r="X817" s="199"/>
      <c r="Y817" s="199"/>
      <c r="Z817" s="152" t="str">
        <f t="shared" si="275"/>
        <v/>
      </c>
      <c r="AA817" s="150">
        <f t="shared" si="280"/>
        <v>0</v>
      </c>
      <c r="AB817" s="151">
        <f t="shared" si="281"/>
        <v>0</v>
      </c>
      <c r="AC817" s="199"/>
      <c r="AD817" s="199"/>
      <c r="AE817" s="151">
        <f t="shared" si="282"/>
        <v>0</v>
      </c>
      <c r="AF817" s="202"/>
      <c r="AG817" s="333"/>
      <c r="AH817" s="202"/>
      <c r="AI817" s="333"/>
      <c r="AJ817" s="202"/>
      <c r="AK817" s="333"/>
      <c r="AL817" s="151">
        <f t="shared" si="283"/>
        <v>0</v>
      </c>
      <c r="AM817" s="199"/>
      <c r="AN817" s="199"/>
      <c r="AO817" s="167">
        <f t="shared" si="266"/>
        <v>0</v>
      </c>
      <c r="AP817" s="167">
        <f t="shared" si="267"/>
        <v>0</v>
      </c>
      <c r="AQ817" s="152" t="str">
        <f t="shared" si="263"/>
        <v/>
      </c>
      <c r="AR817" s="207">
        <f t="shared" si="264"/>
        <v>0</v>
      </c>
      <c r="AS817" s="167">
        <f t="shared" si="276"/>
        <v>0</v>
      </c>
      <c r="AT817" s="167">
        <f>IFERROR((AR817/SUM('4_Структура пл.соб.'!$F$4:$F$6))*100,0)</f>
        <v>0</v>
      </c>
      <c r="AU817" s="207">
        <f>IFERROR(AF817+(SUM($AC817:$AD817)/100*($AE$14/$AB$14*100))/'4_Структура пл.соб.'!$B$7*'4_Структура пл.соб.'!$B$4,0)</f>
        <v>0</v>
      </c>
      <c r="AV817" s="167">
        <f>IFERROR(AU817/'5_Розрахунок тарифів'!$H$7,0)</f>
        <v>0</v>
      </c>
      <c r="AW817" s="167">
        <f>IFERROR((AU817/SUM('4_Структура пл.соб.'!$F$4:$F$6))*100,0)</f>
        <v>0</v>
      </c>
      <c r="AX817" s="207">
        <f>IFERROR(AH817+(SUM($AC817:$AD817)/100*($AE$14/$AB$14*100))/'4_Структура пл.соб.'!$B$7*'4_Структура пл.соб.'!$B$5,0)</f>
        <v>0</v>
      </c>
      <c r="AY817" s="167">
        <f>IFERROR(AX817/'5_Розрахунок тарифів'!$L$7,0)</f>
        <v>0</v>
      </c>
      <c r="AZ817" s="167">
        <f>IFERROR((AX817/SUM('4_Структура пл.соб.'!$F$4:$F$6))*100,0)</f>
        <v>0</v>
      </c>
      <c r="BA817" s="207">
        <f>IFERROR(AJ817+(SUM($AC817:$AD817)/100*($AE$14/$AB$14*100))/'4_Структура пл.соб.'!$B$7*'4_Структура пл.соб.'!$B$6,0)</f>
        <v>0</v>
      </c>
      <c r="BB817" s="167">
        <f>IFERROR(BA817/'5_Розрахунок тарифів'!$P$7,0)</f>
        <v>0</v>
      </c>
      <c r="BC817" s="167">
        <f>IFERROR((BA817/SUM('4_Структура пл.соб.'!$F$4:$F$6))*100,0)</f>
        <v>0</v>
      </c>
      <c r="BD817" s="167">
        <f t="shared" si="277"/>
        <v>0</v>
      </c>
      <c r="BE817" s="167">
        <f t="shared" si="278"/>
        <v>0</v>
      </c>
      <c r="BF817" s="203"/>
      <c r="BG817" s="203"/>
    </row>
    <row r="818" spans="1:59" s="118" customFormat="1" x14ac:dyDescent="0.25">
      <c r="A818" s="128" t="str">
        <f>IF(ISBLANK(B818),"",COUNTA($B$11:B818))</f>
        <v/>
      </c>
      <c r="B818" s="200"/>
      <c r="C818" s="150">
        <f t="shared" si="268"/>
        <v>0</v>
      </c>
      <c r="D818" s="151">
        <f t="shared" si="269"/>
        <v>0</v>
      </c>
      <c r="E818" s="199"/>
      <c r="F818" s="199"/>
      <c r="G818" s="151">
        <f t="shared" si="270"/>
        <v>0</v>
      </c>
      <c r="H818" s="199"/>
      <c r="I818" s="199"/>
      <c r="J818" s="199"/>
      <c r="K818" s="151">
        <f t="shared" si="279"/>
        <v>0</v>
      </c>
      <c r="L818" s="199"/>
      <c r="M818" s="199"/>
      <c r="N818" s="152" t="str">
        <f t="shared" si="271"/>
        <v/>
      </c>
      <c r="O818" s="150">
        <f t="shared" si="272"/>
        <v>0</v>
      </c>
      <c r="P818" s="151">
        <f t="shared" si="273"/>
        <v>0</v>
      </c>
      <c r="Q818" s="199"/>
      <c r="R818" s="199"/>
      <c r="S818" s="151">
        <f t="shared" si="274"/>
        <v>0</v>
      </c>
      <c r="T818" s="199"/>
      <c r="U818" s="199"/>
      <c r="V818" s="199"/>
      <c r="W818" s="151">
        <f t="shared" si="265"/>
        <v>0</v>
      </c>
      <c r="X818" s="199"/>
      <c r="Y818" s="199"/>
      <c r="Z818" s="152" t="str">
        <f t="shared" si="275"/>
        <v/>
      </c>
      <c r="AA818" s="150">
        <f t="shared" si="280"/>
        <v>0</v>
      </c>
      <c r="AB818" s="151">
        <f t="shared" si="281"/>
        <v>0</v>
      </c>
      <c r="AC818" s="199"/>
      <c r="AD818" s="199"/>
      <c r="AE818" s="151">
        <f t="shared" si="282"/>
        <v>0</v>
      </c>
      <c r="AF818" s="202"/>
      <c r="AG818" s="333"/>
      <c r="AH818" s="202"/>
      <c r="AI818" s="333"/>
      <c r="AJ818" s="202"/>
      <c r="AK818" s="333"/>
      <c r="AL818" s="151">
        <f t="shared" si="283"/>
        <v>0</v>
      </c>
      <c r="AM818" s="199"/>
      <c r="AN818" s="199"/>
      <c r="AO818" s="167">
        <f t="shared" si="266"/>
        <v>0</v>
      </c>
      <c r="AP818" s="167">
        <f t="shared" si="267"/>
        <v>0</v>
      </c>
      <c r="AQ818" s="152" t="str">
        <f t="shared" si="263"/>
        <v/>
      </c>
      <c r="AR818" s="207">
        <f t="shared" si="264"/>
        <v>0</v>
      </c>
      <c r="AS818" s="167">
        <f t="shared" si="276"/>
        <v>0</v>
      </c>
      <c r="AT818" s="167">
        <f>IFERROR((AR818/SUM('4_Структура пл.соб.'!$F$4:$F$6))*100,0)</f>
        <v>0</v>
      </c>
      <c r="AU818" s="207">
        <f>IFERROR(AF818+(SUM($AC818:$AD818)/100*($AE$14/$AB$14*100))/'4_Структура пл.соб.'!$B$7*'4_Структура пл.соб.'!$B$4,0)</f>
        <v>0</v>
      </c>
      <c r="AV818" s="167">
        <f>IFERROR(AU818/'5_Розрахунок тарифів'!$H$7,0)</f>
        <v>0</v>
      </c>
      <c r="AW818" s="167">
        <f>IFERROR((AU818/SUM('4_Структура пл.соб.'!$F$4:$F$6))*100,0)</f>
        <v>0</v>
      </c>
      <c r="AX818" s="207">
        <f>IFERROR(AH818+(SUM($AC818:$AD818)/100*($AE$14/$AB$14*100))/'4_Структура пл.соб.'!$B$7*'4_Структура пл.соб.'!$B$5,0)</f>
        <v>0</v>
      </c>
      <c r="AY818" s="167">
        <f>IFERROR(AX818/'5_Розрахунок тарифів'!$L$7,0)</f>
        <v>0</v>
      </c>
      <c r="AZ818" s="167">
        <f>IFERROR((AX818/SUM('4_Структура пл.соб.'!$F$4:$F$6))*100,0)</f>
        <v>0</v>
      </c>
      <c r="BA818" s="207">
        <f>IFERROR(AJ818+(SUM($AC818:$AD818)/100*($AE$14/$AB$14*100))/'4_Структура пл.соб.'!$B$7*'4_Структура пл.соб.'!$B$6,0)</f>
        <v>0</v>
      </c>
      <c r="BB818" s="167">
        <f>IFERROR(BA818/'5_Розрахунок тарифів'!$P$7,0)</f>
        <v>0</v>
      </c>
      <c r="BC818" s="167">
        <f>IFERROR((BA818/SUM('4_Структура пл.соб.'!$F$4:$F$6))*100,0)</f>
        <v>0</v>
      </c>
      <c r="BD818" s="167">
        <f t="shared" si="277"/>
        <v>0</v>
      </c>
      <c r="BE818" s="167">
        <f t="shared" si="278"/>
        <v>0</v>
      </c>
      <c r="BF818" s="203"/>
      <c r="BG818" s="203"/>
    </row>
    <row r="819" spans="1:59" s="118" customFormat="1" x14ac:dyDescent="0.25">
      <c r="A819" s="128" t="str">
        <f>IF(ISBLANK(B819),"",COUNTA($B$11:B819))</f>
        <v/>
      </c>
      <c r="B819" s="200"/>
      <c r="C819" s="150">
        <f t="shared" si="268"/>
        <v>0</v>
      </c>
      <c r="D819" s="151">
        <f t="shared" si="269"/>
        <v>0</v>
      </c>
      <c r="E819" s="199"/>
      <c r="F819" s="199"/>
      <c r="G819" s="151">
        <f t="shared" si="270"/>
        <v>0</v>
      </c>
      <c r="H819" s="199"/>
      <c r="I819" s="199"/>
      <c r="J819" s="199"/>
      <c r="K819" s="151">
        <f t="shared" si="279"/>
        <v>0</v>
      </c>
      <c r="L819" s="199"/>
      <c r="M819" s="199"/>
      <c r="N819" s="152" t="str">
        <f t="shared" si="271"/>
        <v/>
      </c>
      <c r="O819" s="150">
        <f t="shared" si="272"/>
        <v>0</v>
      </c>
      <c r="P819" s="151">
        <f t="shared" si="273"/>
        <v>0</v>
      </c>
      <c r="Q819" s="199"/>
      <c r="R819" s="199"/>
      <c r="S819" s="151">
        <f t="shared" si="274"/>
        <v>0</v>
      </c>
      <c r="T819" s="199"/>
      <c r="U819" s="199"/>
      <c r="V819" s="199"/>
      <c r="W819" s="151">
        <f t="shared" si="265"/>
        <v>0</v>
      </c>
      <c r="X819" s="199"/>
      <c r="Y819" s="199"/>
      <c r="Z819" s="152" t="str">
        <f t="shared" si="275"/>
        <v/>
      </c>
      <c r="AA819" s="150">
        <f t="shared" si="280"/>
        <v>0</v>
      </c>
      <c r="AB819" s="151">
        <f t="shared" si="281"/>
        <v>0</v>
      </c>
      <c r="AC819" s="199"/>
      <c r="AD819" s="199"/>
      <c r="AE819" s="151">
        <f t="shared" si="282"/>
        <v>0</v>
      </c>
      <c r="AF819" s="202"/>
      <c r="AG819" s="333"/>
      <c r="AH819" s="202"/>
      <c r="AI819" s="333"/>
      <c r="AJ819" s="202"/>
      <c r="AK819" s="333"/>
      <c r="AL819" s="151">
        <f t="shared" si="283"/>
        <v>0</v>
      </c>
      <c r="AM819" s="199"/>
      <c r="AN819" s="199"/>
      <c r="AO819" s="167">
        <f t="shared" si="266"/>
        <v>0</v>
      </c>
      <c r="AP819" s="167">
        <f t="shared" si="267"/>
        <v>0</v>
      </c>
      <c r="AQ819" s="152" t="str">
        <f t="shared" si="263"/>
        <v/>
      </c>
      <c r="AR819" s="207">
        <f t="shared" si="264"/>
        <v>0</v>
      </c>
      <c r="AS819" s="167">
        <f t="shared" si="276"/>
        <v>0</v>
      </c>
      <c r="AT819" s="167">
        <f>IFERROR((AR819/SUM('4_Структура пл.соб.'!$F$4:$F$6))*100,0)</f>
        <v>0</v>
      </c>
      <c r="AU819" s="207">
        <f>IFERROR(AF819+(SUM($AC819:$AD819)/100*($AE$14/$AB$14*100))/'4_Структура пл.соб.'!$B$7*'4_Структура пл.соб.'!$B$4,0)</f>
        <v>0</v>
      </c>
      <c r="AV819" s="167">
        <f>IFERROR(AU819/'5_Розрахунок тарифів'!$H$7,0)</f>
        <v>0</v>
      </c>
      <c r="AW819" s="167">
        <f>IFERROR((AU819/SUM('4_Структура пл.соб.'!$F$4:$F$6))*100,0)</f>
        <v>0</v>
      </c>
      <c r="AX819" s="207">
        <f>IFERROR(AH819+(SUM($AC819:$AD819)/100*($AE$14/$AB$14*100))/'4_Структура пл.соб.'!$B$7*'4_Структура пл.соб.'!$B$5,0)</f>
        <v>0</v>
      </c>
      <c r="AY819" s="167">
        <f>IFERROR(AX819/'5_Розрахунок тарифів'!$L$7,0)</f>
        <v>0</v>
      </c>
      <c r="AZ819" s="167">
        <f>IFERROR((AX819/SUM('4_Структура пл.соб.'!$F$4:$F$6))*100,0)</f>
        <v>0</v>
      </c>
      <c r="BA819" s="207">
        <f>IFERROR(AJ819+(SUM($AC819:$AD819)/100*($AE$14/$AB$14*100))/'4_Структура пл.соб.'!$B$7*'4_Структура пл.соб.'!$B$6,0)</f>
        <v>0</v>
      </c>
      <c r="BB819" s="167">
        <f>IFERROR(BA819/'5_Розрахунок тарифів'!$P$7,0)</f>
        <v>0</v>
      </c>
      <c r="BC819" s="167">
        <f>IFERROR((BA819/SUM('4_Структура пл.соб.'!$F$4:$F$6))*100,0)</f>
        <v>0</v>
      </c>
      <c r="BD819" s="167">
        <f t="shared" si="277"/>
        <v>0</v>
      </c>
      <c r="BE819" s="167">
        <f t="shared" si="278"/>
        <v>0</v>
      </c>
      <c r="BF819" s="203"/>
      <c r="BG819" s="203"/>
    </row>
    <row r="820" spans="1:59" s="118" customFormat="1" x14ac:dyDescent="0.25">
      <c r="A820" s="128" t="str">
        <f>IF(ISBLANK(B820),"",COUNTA($B$11:B820))</f>
        <v/>
      </c>
      <c r="B820" s="200"/>
      <c r="C820" s="150">
        <f t="shared" si="268"/>
        <v>0</v>
      </c>
      <c r="D820" s="151">
        <f t="shared" si="269"/>
        <v>0</v>
      </c>
      <c r="E820" s="199"/>
      <c r="F820" s="199"/>
      <c r="G820" s="151">
        <f t="shared" si="270"/>
        <v>0</v>
      </c>
      <c r="H820" s="199"/>
      <c r="I820" s="199"/>
      <c r="J820" s="199"/>
      <c r="K820" s="151">
        <f t="shared" si="279"/>
        <v>0</v>
      </c>
      <c r="L820" s="199"/>
      <c r="M820" s="199"/>
      <c r="N820" s="152" t="str">
        <f t="shared" si="271"/>
        <v/>
      </c>
      <c r="O820" s="150">
        <f t="shared" si="272"/>
        <v>0</v>
      </c>
      <c r="P820" s="151">
        <f t="shared" si="273"/>
        <v>0</v>
      </c>
      <c r="Q820" s="199"/>
      <c r="R820" s="199"/>
      <c r="S820" s="151">
        <f t="shared" si="274"/>
        <v>0</v>
      </c>
      <c r="T820" s="199"/>
      <c r="U820" s="199"/>
      <c r="V820" s="199"/>
      <c r="W820" s="151">
        <f t="shared" si="265"/>
        <v>0</v>
      </c>
      <c r="X820" s="199"/>
      <c r="Y820" s="199"/>
      <c r="Z820" s="152" t="str">
        <f t="shared" si="275"/>
        <v/>
      </c>
      <c r="AA820" s="150">
        <f t="shared" si="280"/>
        <v>0</v>
      </c>
      <c r="AB820" s="151">
        <f t="shared" si="281"/>
        <v>0</v>
      </c>
      <c r="AC820" s="199"/>
      <c r="AD820" s="199"/>
      <c r="AE820" s="151">
        <f t="shared" si="282"/>
        <v>0</v>
      </c>
      <c r="AF820" s="202"/>
      <c r="AG820" s="333"/>
      <c r="AH820" s="202"/>
      <c r="AI820" s="333"/>
      <c r="AJ820" s="202"/>
      <c r="AK820" s="333"/>
      <c r="AL820" s="151">
        <f t="shared" si="283"/>
        <v>0</v>
      </c>
      <c r="AM820" s="199"/>
      <c r="AN820" s="199"/>
      <c r="AO820" s="167">
        <f t="shared" si="266"/>
        <v>0</v>
      </c>
      <c r="AP820" s="167">
        <f t="shared" si="267"/>
        <v>0</v>
      </c>
      <c r="AQ820" s="152" t="str">
        <f t="shared" si="263"/>
        <v/>
      </c>
      <c r="AR820" s="207">
        <f t="shared" si="264"/>
        <v>0</v>
      </c>
      <c r="AS820" s="167">
        <f t="shared" si="276"/>
        <v>0</v>
      </c>
      <c r="AT820" s="167">
        <f>IFERROR((AR820/SUM('4_Структура пл.соб.'!$F$4:$F$6))*100,0)</f>
        <v>0</v>
      </c>
      <c r="AU820" s="207">
        <f>IFERROR(AF820+(SUM($AC820:$AD820)/100*($AE$14/$AB$14*100))/'4_Структура пл.соб.'!$B$7*'4_Структура пл.соб.'!$B$4,0)</f>
        <v>0</v>
      </c>
      <c r="AV820" s="167">
        <f>IFERROR(AU820/'5_Розрахунок тарифів'!$H$7,0)</f>
        <v>0</v>
      </c>
      <c r="AW820" s="167">
        <f>IFERROR((AU820/SUM('4_Структура пл.соб.'!$F$4:$F$6))*100,0)</f>
        <v>0</v>
      </c>
      <c r="AX820" s="207">
        <f>IFERROR(AH820+(SUM($AC820:$AD820)/100*($AE$14/$AB$14*100))/'4_Структура пл.соб.'!$B$7*'4_Структура пл.соб.'!$B$5,0)</f>
        <v>0</v>
      </c>
      <c r="AY820" s="167">
        <f>IFERROR(AX820/'5_Розрахунок тарифів'!$L$7,0)</f>
        <v>0</v>
      </c>
      <c r="AZ820" s="167">
        <f>IFERROR((AX820/SUM('4_Структура пл.соб.'!$F$4:$F$6))*100,0)</f>
        <v>0</v>
      </c>
      <c r="BA820" s="207">
        <f>IFERROR(AJ820+(SUM($AC820:$AD820)/100*($AE$14/$AB$14*100))/'4_Структура пл.соб.'!$B$7*'4_Структура пл.соб.'!$B$6,0)</f>
        <v>0</v>
      </c>
      <c r="BB820" s="167">
        <f>IFERROR(BA820/'5_Розрахунок тарифів'!$P$7,0)</f>
        <v>0</v>
      </c>
      <c r="BC820" s="167">
        <f>IFERROR((BA820/SUM('4_Структура пл.соб.'!$F$4:$F$6))*100,0)</f>
        <v>0</v>
      </c>
      <c r="BD820" s="167">
        <f t="shared" si="277"/>
        <v>0</v>
      </c>
      <c r="BE820" s="167">
        <f t="shared" si="278"/>
        <v>0</v>
      </c>
      <c r="BF820" s="203"/>
      <c r="BG820" s="203"/>
    </row>
    <row r="821" spans="1:59" s="118" customFormat="1" x14ac:dyDescent="0.25">
      <c r="A821" s="128" t="str">
        <f>IF(ISBLANK(B821),"",COUNTA($B$11:B821))</f>
        <v/>
      </c>
      <c r="B821" s="200"/>
      <c r="C821" s="150">
        <f t="shared" si="268"/>
        <v>0</v>
      </c>
      <c r="D821" s="151">
        <f t="shared" si="269"/>
        <v>0</v>
      </c>
      <c r="E821" s="199"/>
      <c r="F821" s="199"/>
      <c r="G821" s="151">
        <f t="shared" si="270"/>
        <v>0</v>
      </c>
      <c r="H821" s="199"/>
      <c r="I821" s="199"/>
      <c r="J821" s="199"/>
      <c r="K821" s="151">
        <f t="shared" si="279"/>
        <v>0</v>
      </c>
      <c r="L821" s="199"/>
      <c r="M821" s="199"/>
      <c r="N821" s="152" t="str">
        <f t="shared" si="271"/>
        <v/>
      </c>
      <c r="O821" s="150">
        <f t="shared" si="272"/>
        <v>0</v>
      </c>
      <c r="P821" s="151">
        <f t="shared" si="273"/>
        <v>0</v>
      </c>
      <c r="Q821" s="199"/>
      <c r="R821" s="199"/>
      <c r="S821" s="151">
        <f t="shared" si="274"/>
        <v>0</v>
      </c>
      <c r="T821" s="199"/>
      <c r="U821" s="199"/>
      <c r="V821" s="199"/>
      <c r="W821" s="151">
        <f t="shared" si="265"/>
        <v>0</v>
      </c>
      <c r="X821" s="199"/>
      <c r="Y821" s="199"/>
      <c r="Z821" s="152" t="str">
        <f t="shared" si="275"/>
        <v/>
      </c>
      <c r="AA821" s="150">
        <f t="shared" si="280"/>
        <v>0</v>
      </c>
      <c r="AB821" s="151">
        <f t="shared" si="281"/>
        <v>0</v>
      </c>
      <c r="AC821" s="199"/>
      <c r="AD821" s="199"/>
      <c r="AE821" s="151">
        <f t="shared" si="282"/>
        <v>0</v>
      </c>
      <c r="AF821" s="202"/>
      <c r="AG821" s="333"/>
      <c r="AH821" s="202"/>
      <c r="AI821" s="333"/>
      <c r="AJ821" s="202"/>
      <c r="AK821" s="333"/>
      <c r="AL821" s="151">
        <f t="shared" si="283"/>
        <v>0</v>
      </c>
      <c r="AM821" s="199"/>
      <c r="AN821" s="199"/>
      <c r="AO821" s="167">
        <f t="shared" si="266"/>
        <v>0</v>
      </c>
      <c r="AP821" s="167">
        <f t="shared" si="267"/>
        <v>0</v>
      </c>
      <c r="AQ821" s="152" t="str">
        <f t="shared" si="263"/>
        <v/>
      </c>
      <c r="AR821" s="207">
        <f t="shared" si="264"/>
        <v>0</v>
      </c>
      <c r="AS821" s="167">
        <f t="shared" si="276"/>
        <v>0</v>
      </c>
      <c r="AT821" s="167">
        <f>IFERROR((AR821/SUM('4_Структура пл.соб.'!$F$4:$F$6))*100,0)</f>
        <v>0</v>
      </c>
      <c r="AU821" s="207">
        <f>IFERROR(AF821+(SUM($AC821:$AD821)/100*($AE$14/$AB$14*100))/'4_Структура пл.соб.'!$B$7*'4_Структура пл.соб.'!$B$4,0)</f>
        <v>0</v>
      </c>
      <c r="AV821" s="167">
        <f>IFERROR(AU821/'5_Розрахунок тарифів'!$H$7,0)</f>
        <v>0</v>
      </c>
      <c r="AW821" s="167">
        <f>IFERROR((AU821/SUM('4_Структура пл.соб.'!$F$4:$F$6))*100,0)</f>
        <v>0</v>
      </c>
      <c r="AX821" s="207">
        <f>IFERROR(AH821+(SUM($AC821:$AD821)/100*($AE$14/$AB$14*100))/'4_Структура пл.соб.'!$B$7*'4_Структура пл.соб.'!$B$5,0)</f>
        <v>0</v>
      </c>
      <c r="AY821" s="167">
        <f>IFERROR(AX821/'5_Розрахунок тарифів'!$L$7,0)</f>
        <v>0</v>
      </c>
      <c r="AZ821" s="167">
        <f>IFERROR((AX821/SUM('4_Структура пл.соб.'!$F$4:$F$6))*100,0)</f>
        <v>0</v>
      </c>
      <c r="BA821" s="207">
        <f>IFERROR(AJ821+(SUM($AC821:$AD821)/100*($AE$14/$AB$14*100))/'4_Структура пл.соб.'!$B$7*'4_Структура пл.соб.'!$B$6,0)</f>
        <v>0</v>
      </c>
      <c r="BB821" s="167">
        <f>IFERROR(BA821/'5_Розрахунок тарифів'!$P$7,0)</f>
        <v>0</v>
      </c>
      <c r="BC821" s="167">
        <f>IFERROR((BA821/SUM('4_Структура пл.соб.'!$F$4:$F$6))*100,0)</f>
        <v>0</v>
      </c>
      <c r="BD821" s="167">
        <f t="shared" si="277"/>
        <v>0</v>
      </c>
      <c r="BE821" s="167">
        <f t="shared" si="278"/>
        <v>0</v>
      </c>
      <c r="BF821" s="203"/>
      <c r="BG821" s="203"/>
    </row>
    <row r="822" spans="1:59" s="118" customFormat="1" x14ac:dyDescent="0.25">
      <c r="A822" s="128" t="str">
        <f>IF(ISBLANK(B822),"",COUNTA($B$11:B822))</f>
        <v/>
      </c>
      <c r="B822" s="200"/>
      <c r="C822" s="150">
        <f t="shared" si="268"/>
        <v>0</v>
      </c>
      <c r="D822" s="151">
        <f t="shared" si="269"/>
        <v>0</v>
      </c>
      <c r="E822" s="199"/>
      <c r="F822" s="199"/>
      <c r="G822" s="151">
        <f t="shared" si="270"/>
        <v>0</v>
      </c>
      <c r="H822" s="199"/>
      <c r="I822" s="199"/>
      <c r="J822" s="199"/>
      <c r="K822" s="151">
        <f t="shared" si="279"/>
        <v>0</v>
      </c>
      <c r="L822" s="199"/>
      <c r="M822" s="199"/>
      <c r="N822" s="152" t="str">
        <f t="shared" si="271"/>
        <v/>
      </c>
      <c r="O822" s="150">
        <f t="shared" si="272"/>
        <v>0</v>
      </c>
      <c r="P822" s="151">
        <f t="shared" si="273"/>
        <v>0</v>
      </c>
      <c r="Q822" s="199"/>
      <c r="R822" s="199"/>
      <c r="S822" s="151">
        <f t="shared" si="274"/>
        <v>0</v>
      </c>
      <c r="T822" s="199"/>
      <c r="U822" s="199"/>
      <c r="V822" s="199"/>
      <c r="W822" s="151">
        <f t="shared" si="265"/>
        <v>0</v>
      </c>
      <c r="X822" s="199"/>
      <c r="Y822" s="199"/>
      <c r="Z822" s="152" t="str">
        <f t="shared" si="275"/>
        <v/>
      </c>
      <c r="AA822" s="150">
        <f t="shared" si="280"/>
        <v>0</v>
      </c>
      <c r="AB822" s="151">
        <f t="shared" si="281"/>
        <v>0</v>
      </c>
      <c r="AC822" s="199"/>
      <c r="AD822" s="199"/>
      <c r="AE822" s="151">
        <f t="shared" si="282"/>
        <v>0</v>
      </c>
      <c r="AF822" s="202"/>
      <c r="AG822" s="333"/>
      <c r="AH822" s="202"/>
      <c r="AI822" s="333"/>
      <c r="AJ822" s="202"/>
      <c r="AK822" s="333"/>
      <c r="AL822" s="151">
        <f t="shared" si="283"/>
        <v>0</v>
      </c>
      <c r="AM822" s="199"/>
      <c r="AN822" s="199"/>
      <c r="AO822" s="167">
        <f t="shared" si="266"/>
        <v>0</v>
      </c>
      <c r="AP822" s="167">
        <f t="shared" si="267"/>
        <v>0</v>
      </c>
      <c r="AQ822" s="152" t="str">
        <f t="shared" si="263"/>
        <v/>
      </c>
      <c r="AR822" s="207">
        <f t="shared" si="264"/>
        <v>0</v>
      </c>
      <c r="AS822" s="167">
        <f t="shared" si="276"/>
        <v>0</v>
      </c>
      <c r="AT822" s="167">
        <f>IFERROR((AR822/SUM('4_Структура пл.соб.'!$F$4:$F$6))*100,0)</f>
        <v>0</v>
      </c>
      <c r="AU822" s="207">
        <f>IFERROR(AF822+(SUM($AC822:$AD822)/100*($AE$14/$AB$14*100))/'4_Структура пл.соб.'!$B$7*'4_Структура пл.соб.'!$B$4,0)</f>
        <v>0</v>
      </c>
      <c r="AV822" s="167">
        <f>IFERROR(AU822/'5_Розрахунок тарифів'!$H$7,0)</f>
        <v>0</v>
      </c>
      <c r="AW822" s="167">
        <f>IFERROR((AU822/SUM('4_Структура пл.соб.'!$F$4:$F$6))*100,0)</f>
        <v>0</v>
      </c>
      <c r="AX822" s="207">
        <f>IFERROR(AH822+(SUM($AC822:$AD822)/100*($AE$14/$AB$14*100))/'4_Структура пл.соб.'!$B$7*'4_Структура пл.соб.'!$B$5,0)</f>
        <v>0</v>
      </c>
      <c r="AY822" s="167">
        <f>IFERROR(AX822/'5_Розрахунок тарифів'!$L$7,0)</f>
        <v>0</v>
      </c>
      <c r="AZ822" s="167">
        <f>IFERROR((AX822/SUM('4_Структура пл.соб.'!$F$4:$F$6))*100,0)</f>
        <v>0</v>
      </c>
      <c r="BA822" s="207">
        <f>IFERROR(AJ822+(SUM($AC822:$AD822)/100*($AE$14/$AB$14*100))/'4_Структура пл.соб.'!$B$7*'4_Структура пл.соб.'!$B$6,0)</f>
        <v>0</v>
      </c>
      <c r="BB822" s="167">
        <f>IFERROR(BA822/'5_Розрахунок тарифів'!$P$7,0)</f>
        <v>0</v>
      </c>
      <c r="BC822" s="167">
        <f>IFERROR((BA822/SUM('4_Структура пл.соб.'!$F$4:$F$6))*100,0)</f>
        <v>0</v>
      </c>
      <c r="BD822" s="167">
        <f t="shared" si="277"/>
        <v>0</v>
      </c>
      <c r="BE822" s="167">
        <f t="shared" si="278"/>
        <v>0</v>
      </c>
      <c r="BF822" s="203"/>
      <c r="BG822" s="203"/>
    </row>
    <row r="823" spans="1:59" s="118" customFormat="1" x14ac:dyDescent="0.25">
      <c r="A823" s="128" t="str">
        <f>IF(ISBLANK(B823),"",COUNTA($B$11:B823))</f>
        <v/>
      </c>
      <c r="B823" s="200"/>
      <c r="C823" s="150">
        <f t="shared" si="268"/>
        <v>0</v>
      </c>
      <c r="D823" s="151">
        <f t="shared" si="269"/>
        <v>0</v>
      </c>
      <c r="E823" s="199"/>
      <c r="F823" s="199"/>
      <c r="G823" s="151">
        <f t="shared" si="270"/>
        <v>0</v>
      </c>
      <c r="H823" s="199"/>
      <c r="I823" s="199"/>
      <c r="J823" s="199"/>
      <c r="K823" s="151">
        <f t="shared" si="279"/>
        <v>0</v>
      </c>
      <c r="L823" s="199"/>
      <c r="M823" s="199"/>
      <c r="N823" s="152" t="str">
        <f t="shared" si="271"/>
        <v/>
      </c>
      <c r="O823" s="150">
        <f t="shared" si="272"/>
        <v>0</v>
      </c>
      <c r="P823" s="151">
        <f t="shared" si="273"/>
        <v>0</v>
      </c>
      <c r="Q823" s="199"/>
      <c r="R823" s="199"/>
      <c r="S823" s="151">
        <f t="shared" si="274"/>
        <v>0</v>
      </c>
      <c r="T823" s="199"/>
      <c r="U823" s="199"/>
      <c r="V823" s="199"/>
      <c r="W823" s="151">
        <f t="shared" si="265"/>
        <v>0</v>
      </c>
      <c r="X823" s="199"/>
      <c r="Y823" s="199"/>
      <c r="Z823" s="152" t="str">
        <f t="shared" si="275"/>
        <v/>
      </c>
      <c r="AA823" s="150">
        <f t="shared" si="280"/>
        <v>0</v>
      </c>
      <c r="AB823" s="151">
        <f t="shared" si="281"/>
        <v>0</v>
      </c>
      <c r="AC823" s="199"/>
      <c r="AD823" s="199"/>
      <c r="AE823" s="151">
        <f t="shared" si="282"/>
        <v>0</v>
      </c>
      <c r="AF823" s="202"/>
      <c r="AG823" s="333"/>
      <c r="AH823" s="202"/>
      <c r="AI823" s="333"/>
      <c r="AJ823" s="202"/>
      <c r="AK823" s="333"/>
      <c r="AL823" s="151">
        <f t="shared" si="283"/>
        <v>0</v>
      </c>
      <c r="AM823" s="199"/>
      <c r="AN823" s="199"/>
      <c r="AO823" s="167">
        <f t="shared" si="266"/>
        <v>0</v>
      </c>
      <c r="AP823" s="167">
        <f t="shared" si="267"/>
        <v>0</v>
      </c>
      <c r="AQ823" s="152" t="str">
        <f t="shared" si="263"/>
        <v/>
      </c>
      <c r="AR823" s="207">
        <f t="shared" si="264"/>
        <v>0</v>
      </c>
      <c r="AS823" s="167">
        <f t="shared" si="276"/>
        <v>0</v>
      </c>
      <c r="AT823" s="167">
        <f>IFERROR((AR823/SUM('4_Структура пл.соб.'!$F$4:$F$6))*100,0)</f>
        <v>0</v>
      </c>
      <c r="AU823" s="207">
        <f>IFERROR(AF823+(SUM($AC823:$AD823)/100*($AE$14/$AB$14*100))/'4_Структура пл.соб.'!$B$7*'4_Структура пл.соб.'!$B$4,0)</f>
        <v>0</v>
      </c>
      <c r="AV823" s="167">
        <f>IFERROR(AU823/'5_Розрахунок тарифів'!$H$7,0)</f>
        <v>0</v>
      </c>
      <c r="AW823" s="167">
        <f>IFERROR((AU823/SUM('4_Структура пл.соб.'!$F$4:$F$6))*100,0)</f>
        <v>0</v>
      </c>
      <c r="AX823" s="207">
        <f>IFERROR(AH823+(SUM($AC823:$AD823)/100*($AE$14/$AB$14*100))/'4_Структура пл.соб.'!$B$7*'4_Структура пл.соб.'!$B$5,0)</f>
        <v>0</v>
      </c>
      <c r="AY823" s="167">
        <f>IFERROR(AX823/'5_Розрахунок тарифів'!$L$7,0)</f>
        <v>0</v>
      </c>
      <c r="AZ823" s="167">
        <f>IFERROR((AX823/SUM('4_Структура пл.соб.'!$F$4:$F$6))*100,0)</f>
        <v>0</v>
      </c>
      <c r="BA823" s="207">
        <f>IFERROR(AJ823+(SUM($AC823:$AD823)/100*($AE$14/$AB$14*100))/'4_Структура пл.соб.'!$B$7*'4_Структура пл.соб.'!$B$6,0)</f>
        <v>0</v>
      </c>
      <c r="BB823" s="167">
        <f>IFERROR(BA823/'5_Розрахунок тарифів'!$P$7,0)</f>
        <v>0</v>
      </c>
      <c r="BC823" s="167">
        <f>IFERROR((BA823/SUM('4_Структура пл.соб.'!$F$4:$F$6))*100,0)</f>
        <v>0</v>
      </c>
      <c r="BD823" s="167">
        <f t="shared" si="277"/>
        <v>0</v>
      </c>
      <c r="BE823" s="167">
        <f t="shared" si="278"/>
        <v>0</v>
      </c>
      <c r="BF823" s="203"/>
      <c r="BG823" s="203"/>
    </row>
    <row r="824" spans="1:59" s="118" customFormat="1" x14ac:dyDescent="0.25">
      <c r="A824" s="128" t="str">
        <f>IF(ISBLANK(B824),"",COUNTA($B$11:B824))</f>
        <v/>
      </c>
      <c r="B824" s="200"/>
      <c r="C824" s="150">
        <f t="shared" si="268"/>
        <v>0</v>
      </c>
      <c r="D824" s="151">
        <f t="shared" si="269"/>
        <v>0</v>
      </c>
      <c r="E824" s="199"/>
      <c r="F824" s="199"/>
      <c r="G824" s="151">
        <f t="shared" si="270"/>
        <v>0</v>
      </c>
      <c r="H824" s="199"/>
      <c r="I824" s="199"/>
      <c r="J824" s="199"/>
      <c r="K824" s="151">
        <f t="shared" si="279"/>
        <v>0</v>
      </c>
      <c r="L824" s="199"/>
      <c r="M824" s="199"/>
      <c r="N824" s="152" t="str">
        <f t="shared" si="271"/>
        <v/>
      </c>
      <c r="O824" s="150">
        <f t="shared" si="272"/>
        <v>0</v>
      </c>
      <c r="P824" s="151">
        <f t="shared" si="273"/>
        <v>0</v>
      </c>
      <c r="Q824" s="199"/>
      <c r="R824" s="199"/>
      <c r="S824" s="151">
        <f t="shared" si="274"/>
        <v>0</v>
      </c>
      <c r="T824" s="199"/>
      <c r="U824" s="199"/>
      <c r="V824" s="199"/>
      <c r="W824" s="151">
        <f t="shared" si="265"/>
        <v>0</v>
      </c>
      <c r="X824" s="199"/>
      <c r="Y824" s="199"/>
      <c r="Z824" s="152" t="str">
        <f t="shared" si="275"/>
        <v/>
      </c>
      <c r="AA824" s="150">
        <f t="shared" si="280"/>
        <v>0</v>
      </c>
      <c r="AB824" s="151">
        <f t="shared" si="281"/>
        <v>0</v>
      </c>
      <c r="AC824" s="199"/>
      <c r="AD824" s="199"/>
      <c r="AE824" s="151">
        <f t="shared" si="282"/>
        <v>0</v>
      </c>
      <c r="AF824" s="202"/>
      <c r="AG824" s="333"/>
      <c r="AH824" s="202"/>
      <c r="AI824" s="333"/>
      <c r="AJ824" s="202"/>
      <c r="AK824" s="333"/>
      <c r="AL824" s="151">
        <f t="shared" si="283"/>
        <v>0</v>
      </c>
      <c r="AM824" s="199"/>
      <c r="AN824" s="199"/>
      <c r="AO824" s="167">
        <f t="shared" si="266"/>
        <v>0</v>
      </c>
      <c r="AP824" s="167">
        <f t="shared" si="267"/>
        <v>0</v>
      </c>
      <c r="AQ824" s="152" t="str">
        <f t="shared" si="263"/>
        <v/>
      </c>
      <c r="AR824" s="207">
        <f t="shared" si="264"/>
        <v>0</v>
      </c>
      <c r="AS824" s="167">
        <f t="shared" si="276"/>
        <v>0</v>
      </c>
      <c r="AT824" s="167">
        <f>IFERROR((AR824/SUM('4_Структура пл.соб.'!$F$4:$F$6))*100,0)</f>
        <v>0</v>
      </c>
      <c r="AU824" s="207">
        <f>IFERROR(AF824+(SUM($AC824:$AD824)/100*($AE$14/$AB$14*100))/'4_Структура пл.соб.'!$B$7*'4_Структура пл.соб.'!$B$4,0)</f>
        <v>0</v>
      </c>
      <c r="AV824" s="167">
        <f>IFERROR(AU824/'5_Розрахунок тарифів'!$H$7,0)</f>
        <v>0</v>
      </c>
      <c r="AW824" s="167">
        <f>IFERROR((AU824/SUM('4_Структура пл.соб.'!$F$4:$F$6))*100,0)</f>
        <v>0</v>
      </c>
      <c r="AX824" s="207">
        <f>IFERROR(AH824+(SUM($AC824:$AD824)/100*($AE$14/$AB$14*100))/'4_Структура пл.соб.'!$B$7*'4_Структура пл.соб.'!$B$5,0)</f>
        <v>0</v>
      </c>
      <c r="AY824" s="167">
        <f>IFERROR(AX824/'5_Розрахунок тарифів'!$L$7,0)</f>
        <v>0</v>
      </c>
      <c r="AZ824" s="167">
        <f>IFERROR((AX824/SUM('4_Структура пл.соб.'!$F$4:$F$6))*100,0)</f>
        <v>0</v>
      </c>
      <c r="BA824" s="207">
        <f>IFERROR(AJ824+(SUM($AC824:$AD824)/100*($AE$14/$AB$14*100))/'4_Структура пл.соб.'!$B$7*'4_Структура пл.соб.'!$B$6,0)</f>
        <v>0</v>
      </c>
      <c r="BB824" s="167">
        <f>IFERROR(BA824/'5_Розрахунок тарифів'!$P$7,0)</f>
        <v>0</v>
      </c>
      <c r="BC824" s="167">
        <f>IFERROR((BA824/SUM('4_Структура пл.соб.'!$F$4:$F$6))*100,0)</f>
        <v>0</v>
      </c>
      <c r="BD824" s="167">
        <f t="shared" si="277"/>
        <v>0</v>
      </c>
      <c r="BE824" s="167">
        <f t="shared" si="278"/>
        <v>0</v>
      </c>
      <c r="BF824" s="203"/>
      <c r="BG824" s="203"/>
    </row>
    <row r="825" spans="1:59" s="118" customFormat="1" x14ac:dyDescent="0.25">
      <c r="A825" s="128" t="str">
        <f>IF(ISBLANK(B825),"",COUNTA($B$11:B825))</f>
        <v/>
      </c>
      <c r="B825" s="200"/>
      <c r="C825" s="150">
        <f t="shared" si="268"/>
        <v>0</v>
      </c>
      <c r="D825" s="151">
        <f t="shared" si="269"/>
        <v>0</v>
      </c>
      <c r="E825" s="199"/>
      <c r="F825" s="199"/>
      <c r="G825" s="151">
        <f t="shared" si="270"/>
        <v>0</v>
      </c>
      <c r="H825" s="199"/>
      <c r="I825" s="199"/>
      <c r="J825" s="199"/>
      <c r="K825" s="151">
        <f t="shared" si="279"/>
        <v>0</v>
      </c>
      <c r="L825" s="199"/>
      <c r="M825" s="199"/>
      <c r="N825" s="152" t="str">
        <f t="shared" si="271"/>
        <v/>
      </c>
      <c r="O825" s="150">
        <f t="shared" si="272"/>
        <v>0</v>
      </c>
      <c r="P825" s="151">
        <f t="shared" si="273"/>
        <v>0</v>
      </c>
      <c r="Q825" s="199"/>
      <c r="R825" s="199"/>
      <c r="S825" s="151">
        <f t="shared" si="274"/>
        <v>0</v>
      </c>
      <c r="T825" s="199"/>
      <c r="U825" s="199"/>
      <c r="V825" s="199"/>
      <c r="W825" s="151">
        <f t="shared" si="265"/>
        <v>0</v>
      </c>
      <c r="X825" s="199"/>
      <c r="Y825" s="199"/>
      <c r="Z825" s="152" t="str">
        <f t="shared" si="275"/>
        <v/>
      </c>
      <c r="AA825" s="150">
        <f t="shared" si="280"/>
        <v>0</v>
      </c>
      <c r="AB825" s="151">
        <f t="shared" si="281"/>
        <v>0</v>
      </c>
      <c r="AC825" s="199"/>
      <c r="AD825" s="199"/>
      <c r="AE825" s="151">
        <f t="shared" si="282"/>
        <v>0</v>
      </c>
      <c r="AF825" s="202"/>
      <c r="AG825" s="333"/>
      <c r="AH825" s="202"/>
      <c r="AI825" s="333"/>
      <c r="AJ825" s="202"/>
      <c r="AK825" s="333"/>
      <c r="AL825" s="151">
        <f t="shared" si="283"/>
        <v>0</v>
      </c>
      <c r="AM825" s="199"/>
      <c r="AN825" s="199"/>
      <c r="AO825" s="167">
        <f t="shared" si="266"/>
        <v>0</v>
      </c>
      <c r="AP825" s="167">
        <f t="shared" si="267"/>
        <v>0</v>
      </c>
      <c r="AQ825" s="152" t="str">
        <f t="shared" si="263"/>
        <v/>
      </c>
      <c r="AR825" s="207">
        <f t="shared" si="264"/>
        <v>0</v>
      </c>
      <c r="AS825" s="167">
        <f t="shared" si="276"/>
        <v>0</v>
      </c>
      <c r="AT825" s="167">
        <f>IFERROR((AR825/SUM('4_Структура пл.соб.'!$F$4:$F$6))*100,0)</f>
        <v>0</v>
      </c>
      <c r="AU825" s="207">
        <f>IFERROR(AF825+(SUM($AC825:$AD825)/100*($AE$14/$AB$14*100))/'4_Структура пл.соб.'!$B$7*'4_Структура пл.соб.'!$B$4,0)</f>
        <v>0</v>
      </c>
      <c r="AV825" s="167">
        <f>IFERROR(AU825/'5_Розрахунок тарифів'!$H$7,0)</f>
        <v>0</v>
      </c>
      <c r="AW825" s="167">
        <f>IFERROR((AU825/SUM('4_Структура пл.соб.'!$F$4:$F$6))*100,0)</f>
        <v>0</v>
      </c>
      <c r="AX825" s="207">
        <f>IFERROR(AH825+(SUM($AC825:$AD825)/100*($AE$14/$AB$14*100))/'4_Структура пл.соб.'!$B$7*'4_Структура пл.соб.'!$B$5,0)</f>
        <v>0</v>
      </c>
      <c r="AY825" s="167">
        <f>IFERROR(AX825/'5_Розрахунок тарифів'!$L$7,0)</f>
        <v>0</v>
      </c>
      <c r="AZ825" s="167">
        <f>IFERROR((AX825/SUM('4_Структура пл.соб.'!$F$4:$F$6))*100,0)</f>
        <v>0</v>
      </c>
      <c r="BA825" s="207">
        <f>IFERROR(AJ825+(SUM($AC825:$AD825)/100*($AE$14/$AB$14*100))/'4_Структура пл.соб.'!$B$7*'4_Структура пл.соб.'!$B$6,0)</f>
        <v>0</v>
      </c>
      <c r="BB825" s="167">
        <f>IFERROR(BA825/'5_Розрахунок тарифів'!$P$7,0)</f>
        <v>0</v>
      </c>
      <c r="BC825" s="167">
        <f>IFERROR((BA825/SUM('4_Структура пл.соб.'!$F$4:$F$6))*100,0)</f>
        <v>0</v>
      </c>
      <c r="BD825" s="167">
        <f t="shared" si="277"/>
        <v>0</v>
      </c>
      <c r="BE825" s="167">
        <f t="shared" si="278"/>
        <v>0</v>
      </c>
      <c r="BF825" s="203"/>
      <c r="BG825" s="203"/>
    </row>
    <row r="826" spans="1:59" s="118" customFormat="1" x14ac:dyDescent="0.25">
      <c r="A826" s="128" t="str">
        <f>IF(ISBLANK(B826),"",COUNTA($B$11:B826))</f>
        <v/>
      </c>
      <c r="B826" s="200"/>
      <c r="C826" s="150">
        <f t="shared" si="268"/>
        <v>0</v>
      </c>
      <c r="D826" s="151">
        <f t="shared" si="269"/>
        <v>0</v>
      </c>
      <c r="E826" s="199"/>
      <c r="F826" s="199"/>
      <c r="G826" s="151">
        <f t="shared" si="270"/>
        <v>0</v>
      </c>
      <c r="H826" s="199"/>
      <c r="I826" s="199"/>
      <c r="J826" s="199"/>
      <c r="K826" s="151">
        <f t="shared" si="279"/>
        <v>0</v>
      </c>
      <c r="L826" s="199"/>
      <c r="M826" s="199"/>
      <c r="N826" s="152" t="str">
        <f t="shared" si="271"/>
        <v/>
      </c>
      <c r="O826" s="150">
        <f t="shared" si="272"/>
        <v>0</v>
      </c>
      <c r="P826" s="151">
        <f t="shared" si="273"/>
        <v>0</v>
      </c>
      <c r="Q826" s="199"/>
      <c r="R826" s="199"/>
      <c r="S826" s="151">
        <f t="shared" si="274"/>
        <v>0</v>
      </c>
      <c r="T826" s="199"/>
      <c r="U826" s="199"/>
      <c r="V826" s="199"/>
      <c r="W826" s="151">
        <f t="shared" si="265"/>
        <v>0</v>
      </c>
      <c r="X826" s="199"/>
      <c r="Y826" s="199"/>
      <c r="Z826" s="152" t="str">
        <f t="shared" si="275"/>
        <v/>
      </c>
      <c r="AA826" s="150">
        <f t="shared" si="280"/>
        <v>0</v>
      </c>
      <c r="AB826" s="151">
        <f t="shared" si="281"/>
        <v>0</v>
      </c>
      <c r="AC826" s="199"/>
      <c r="AD826" s="199"/>
      <c r="AE826" s="151">
        <f t="shared" si="282"/>
        <v>0</v>
      </c>
      <c r="AF826" s="202"/>
      <c r="AG826" s="333"/>
      <c r="AH826" s="202"/>
      <c r="AI826" s="333"/>
      <c r="AJ826" s="202"/>
      <c r="AK826" s="333"/>
      <c r="AL826" s="151">
        <f t="shared" si="283"/>
        <v>0</v>
      </c>
      <c r="AM826" s="199"/>
      <c r="AN826" s="199"/>
      <c r="AO826" s="167">
        <f t="shared" si="266"/>
        <v>0</v>
      </c>
      <c r="AP826" s="167">
        <f t="shared" si="267"/>
        <v>0</v>
      </c>
      <c r="AQ826" s="152" t="str">
        <f t="shared" si="263"/>
        <v/>
      </c>
      <c r="AR826" s="207">
        <f t="shared" si="264"/>
        <v>0</v>
      </c>
      <c r="AS826" s="167">
        <f t="shared" si="276"/>
        <v>0</v>
      </c>
      <c r="AT826" s="167">
        <f>IFERROR((AR826/SUM('4_Структура пл.соб.'!$F$4:$F$6))*100,0)</f>
        <v>0</v>
      </c>
      <c r="AU826" s="207">
        <f>IFERROR(AF826+(SUM($AC826:$AD826)/100*($AE$14/$AB$14*100))/'4_Структура пл.соб.'!$B$7*'4_Структура пл.соб.'!$B$4,0)</f>
        <v>0</v>
      </c>
      <c r="AV826" s="167">
        <f>IFERROR(AU826/'5_Розрахунок тарифів'!$H$7,0)</f>
        <v>0</v>
      </c>
      <c r="AW826" s="167">
        <f>IFERROR((AU826/SUM('4_Структура пл.соб.'!$F$4:$F$6))*100,0)</f>
        <v>0</v>
      </c>
      <c r="AX826" s="207">
        <f>IFERROR(AH826+(SUM($AC826:$AD826)/100*($AE$14/$AB$14*100))/'4_Структура пл.соб.'!$B$7*'4_Структура пл.соб.'!$B$5,0)</f>
        <v>0</v>
      </c>
      <c r="AY826" s="167">
        <f>IFERROR(AX826/'5_Розрахунок тарифів'!$L$7,0)</f>
        <v>0</v>
      </c>
      <c r="AZ826" s="167">
        <f>IFERROR((AX826/SUM('4_Структура пл.соб.'!$F$4:$F$6))*100,0)</f>
        <v>0</v>
      </c>
      <c r="BA826" s="207">
        <f>IFERROR(AJ826+(SUM($AC826:$AD826)/100*($AE$14/$AB$14*100))/'4_Структура пл.соб.'!$B$7*'4_Структура пл.соб.'!$B$6,0)</f>
        <v>0</v>
      </c>
      <c r="BB826" s="167">
        <f>IFERROR(BA826/'5_Розрахунок тарифів'!$P$7,0)</f>
        <v>0</v>
      </c>
      <c r="BC826" s="167">
        <f>IFERROR((BA826/SUM('4_Структура пл.соб.'!$F$4:$F$6))*100,0)</f>
        <v>0</v>
      </c>
      <c r="BD826" s="167">
        <f t="shared" si="277"/>
        <v>0</v>
      </c>
      <c r="BE826" s="167">
        <f t="shared" si="278"/>
        <v>0</v>
      </c>
      <c r="BF826" s="203"/>
      <c r="BG826" s="203"/>
    </row>
    <row r="827" spans="1:59" s="118" customFormat="1" x14ac:dyDescent="0.25">
      <c r="A827" s="128" t="str">
        <f>IF(ISBLANK(B827),"",COUNTA($B$11:B827))</f>
        <v/>
      </c>
      <c r="B827" s="200"/>
      <c r="C827" s="150">
        <f t="shared" si="268"/>
        <v>0</v>
      </c>
      <c r="D827" s="151">
        <f t="shared" si="269"/>
        <v>0</v>
      </c>
      <c r="E827" s="199"/>
      <c r="F827" s="199"/>
      <c r="G827" s="151">
        <f t="shared" si="270"/>
        <v>0</v>
      </c>
      <c r="H827" s="199"/>
      <c r="I827" s="199"/>
      <c r="J827" s="199"/>
      <c r="K827" s="151">
        <f t="shared" si="279"/>
        <v>0</v>
      </c>
      <c r="L827" s="199"/>
      <c r="M827" s="199"/>
      <c r="N827" s="152" t="str">
        <f t="shared" si="271"/>
        <v/>
      </c>
      <c r="O827" s="150">
        <f t="shared" si="272"/>
        <v>0</v>
      </c>
      <c r="P827" s="151">
        <f t="shared" si="273"/>
        <v>0</v>
      </c>
      <c r="Q827" s="199"/>
      <c r="R827" s="199"/>
      <c r="S827" s="151">
        <f t="shared" si="274"/>
        <v>0</v>
      </c>
      <c r="T827" s="199"/>
      <c r="U827" s="199"/>
      <c r="V827" s="199"/>
      <c r="W827" s="151">
        <f t="shared" si="265"/>
        <v>0</v>
      </c>
      <c r="X827" s="199"/>
      <c r="Y827" s="199"/>
      <c r="Z827" s="152" t="str">
        <f t="shared" si="275"/>
        <v/>
      </c>
      <c r="AA827" s="150">
        <f t="shared" si="280"/>
        <v>0</v>
      </c>
      <c r="AB827" s="151">
        <f t="shared" si="281"/>
        <v>0</v>
      </c>
      <c r="AC827" s="199"/>
      <c r="AD827" s="199"/>
      <c r="AE827" s="151">
        <f t="shared" si="282"/>
        <v>0</v>
      </c>
      <c r="AF827" s="202"/>
      <c r="AG827" s="333"/>
      <c r="AH827" s="202"/>
      <c r="AI827" s="333"/>
      <c r="AJ827" s="202"/>
      <c r="AK827" s="333"/>
      <c r="AL827" s="151">
        <f t="shared" si="283"/>
        <v>0</v>
      </c>
      <c r="AM827" s="199"/>
      <c r="AN827" s="199"/>
      <c r="AO827" s="167">
        <f t="shared" si="266"/>
        <v>0</v>
      </c>
      <c r="AP827" s="167">
        <f t="shared" si="267"/>
        <v>0</v>
      </c>
      <c r="AQ827" s="152" t="str">
        <f t="shared" si="263"/>
        <v/>
      </c>
      <c r="AR827" s="207">
        <f t="shared" si="264"/>
        <v>0</v>
      </c>
      <c r="AS827" s="167">
        <f t="shared" si="276"/>
        <v>0</v>
      </c>
      <c r="AT827" s="167">
        <f>IFERROR((AR827/SUM('4_Структура пл.соб.'!$F$4:$F$6))*100,0)</f>
        <v>0</v>
      </c>
      <c r="AU827" s="207">
        <f>IFERROR(AF827+(SUM($AC827:$AD827)/100*($AE$14/$AB$14*100))/'4_Структура пл.соб.'!$B$7*'4_Структура пл.соб.'!$B$4,0)</f>
        <v>0</v>
      </c>
      <c r="AV827" s="167">
        <f>IFERROR(AU827/'5_Розрахунок тарифів'!$H$7,0)</f>
        <v>0</v>
      </c>
      <c r="AW827" s="167">
        <f>IFERROR((AU827/SUM('4_Структура пл.соб.'!$F$4:$F$6))*100,0)</f>
        <v>0</v>
      </c>
      <c r="AX827" s="207">
        <f>IFERROR(AH827+(SUM($AC827:$AD827)/100*($AE$14/$AB$14*100))/'4_Структура пл.соб.'!$B$7*'4_Структура пл.соб.'!$B$5,0)</f>
        <v>0</v>
      </c>
      <c r="AY827" s="167">
        <f>IFERROR(AX827/'5_Розрахунок тарифів'!$L$7,0)</f>
        <v>0</v>
      </c>
      <c r="AZ827" s="167">
        <f>IFERROR((AX827/SUM('4_Структура пл.соб.'!$F$4:$F$6))*100,0)</f>
        <v>0</v>
      </c>
      <c r="BA827" s="207">
        <f>IFERROR(AJ827+(SUM($AC827:$AD827)/100*($AE$14/$AB$14*100))/'4_Структура пл.соб.'!$B$7*'4_Структура пл.соб.'!$B$6,0)</f>
        <v>0</v>
      </c>
      <c r="BB827" s="167">
        <f>IFERROR(BA827/'5_Розрахунок тарифів'!$P$7,0)</f>
        <v>0</v>
      </c>
      <c r="BC827" s="167">
        <f>IFERROR((BA827/SUM('4_Структура пл.соб.'!$F$4:$F$6))*100,0)</f>
        <v>0</v>
      </c>
      <c r="BD827" s="167">
        <f t="shared" si="277"/>
        <v>0</v>
      </c>
      <c r="BE827" s="167">
        <f t="shared" si="278"/>
        <v>0</v>
      </c>
      <c r="BF827" s="203"/>
      <c r="BG827" s="203"/>
    </row>
    <row r="828" spans="1:59" s="118" customFormat="1" x14ac:dyDescent="0.25">
      <c r="A828" s="128" t="str">
        <f>IF(ISBLANK(B828),"",COUNTA($B$11:B828))</f>
        <v/>
      </c>
      <c r="B828" s="200"/>
      <c r="C828" s="150">
        <f t="shared" si="268"/>
        <v>0</v>
      </c>
      <c r="D828" s="151">
        <f t="shared" si="269"/>
        <v>0</v>
      </c>
      <c r="E828" s="199"/>
      <c r="F828" s="199"/>
      <c r="G828" s="151">
        <f t="shared" si="270"/>
        <v>0</v>
      </c>
      <c r="H828" s="199"/>
      <c r="I828" s="199"/>
      <c r="J828" s="199"/>
      <c r="K828" s="151">
        <f t="shared" si="279"/>
        <v>0</v>
      </c>
      <c r="L828" s="199"/>
      <c r="M828" s="199"/>
      <c r="N828" s="152" t="str">
        <f t="shared" si="271"/>
        <v/>
      </c>
      <c r="O828" s="150">
        <f t="shared" si="272"/>
        <v>0</v>
      </c>
      <c r="P828" s="151">
        <f t="shared" si="273"/>
        <v>0</v>
      </c>
      <c r="Q828" s="199"/>
      <c r="R828" s="199"/>
      <c r="S828" s="151">
        <f t="shared" si="274"/>
        <v>0</v>
      </c>
      <c r="T828" s="199"/>
      <c r="U828" s="199"/>
      <c r="V828" s="199"/>
      <c r="W828" s="151">
        <f t="shared" si="265"/>
        <v>0</v>
      </c>
      <c r="X828" s="199"/>
      <c r="Y828" s="199"/>
      <c r="Z828" s="152" t="str">
        <f t="shared" si="275"/>
        <v/>
      </c>
      <c r="AA828" s="150">
        <f t="shared" si="280"/>
        <v>0</v>
      </c>
      <c r="AB828" s="151">
        <f t="shared" si="281"/>
        <v>0</v>
      </c>
      <c r="AC828" s="199"/>
      <c r="AD828" s="199"/>
      <c r="AE828" s="151">
        <f t="shared" si="282"/>
        <v>0</v>
      </c>
      <c r="AF828" s="202"/>
      <c r="AG828" s="333"/>
      <c r="AH828" s="202"/>
      <c r="AI828" s="333"/>
      <c r="AJ828" s="202"/>
      <c r="AK828" s="333"/>
      <c r="AL828" s="151">
        <f t="shared" si="283"/>
        <v>0</v>
      </c>
      <c r="AM828" s="199"/>
      <c r="AN828" s="199"/>
      <c r="AO828" s="167">
        <f t="shared" si="266"/>
        <v>0</v>
      </c>
      <c r="AP828" s="167">
        <f t="shared" si="267"/>
        <v>0</v>
      </c>
      <c r="AQ828" s="152" t="str">
        <f t="shared" si="263"/>
        <v/>
      </c>
      <c r="AR828" s="207">
        <f t="shared" si="264"/>
        <v>0</v>
      </c>
      <c r="AS828" s="167">
        <f t="shared" si="276"/>
        <v>0</v>
      </c>
      <c r="AT828" s="167">
        <f>IFERROR((AR828/SUM('4_Структура пл.соб.'!$F$4:$F$6))*100,0)</f>
        <v>0</v>
      </c>
      <c r="AU828" s="207">
        <f>IFERROR(AF828+(SUM($AC828:$AD828)/100*($AE$14/$AB$14*100))/'4_Структура пл.соб.'!$B$7*'4_Структура пл.соб.'!$B$4,0)</f>
        <v>0</v>
      </c>
      <c r="AV828" s="167">
        <f>IFERROR(AU828/'5_Розрахунок тарифів'!$H$7,0)</f>
        <v>0</v>
      </c>
      <c r="AW828" s="167">
        <f>IFERROR((AU828/SUM('4_Структура пл.соб.'!$F$4:$F$6))*100,0)</f>
        <v>0</v>
      </c>
      <c r="AX828" s="207">
        <f>IFERROR(AH828+(SUM($AC828:$AD828)/100*($AE$14/$AB$14*100))/'4_Структура пл.соб.'!$B$7*'4_Структура пл.соб.'!$B$5,0)</f>
        <v>0</v>
      </c>
      <c r="AY828" s="167">
        <f>IFERROR(AX828/'5_Розрахунок тарифів'!$L$7,0)</f>
        <v>0</v>
      </c>
      <c r="AZ828" s="167">
        <f>IFERROR((AX828/SUM('4_Структура пл.соб.'!$F$4:$F$6))*100,0)</f>
        <v>0</v>
      </c>
      <c r="BA828" s="207">
        <f>IFERROR(AJ828+(SUM($AC828:$AD828)/100*($AE$14/$AB$14*100))/'4_Структура пл.соб.'!$B$7*'4_Структура пл.соб.'!$B$6,0)</f>
        <v>0</v>
      </c>
      <c r="BB828" s="167">
        <f>IFERROR(BA828/'5_Розрахунок тарифів'!$P$7,0)</f>
        <v>0</v>
      </c>
      <c r="BC828" s="167">
        <f>IFERROR((BA828/SUM('4_Структура пл.соб.'!$F$4:$F$6))*100,0)</f>
        <v>0</v>
      </c>
      <c r="BD828" s="167">
        <f t="shared" si="277"/>
        <v>0</v>
      </c>
      <c r="BE828" s="167">
        <f t="shared" si="278"/>
        <v>0</v>
      </c>
      <c r="BF828" s="203"/>
      <c r="BG828" s="203"/>
    </row>
    <row r="829" spans="1:59" s="118" customFormat="1" x14ac:dyDescent="0.25">
      <c r="A829" s="128" t="str">
        <f>IF(ISBLANK(B829),"",COUNTA($B$11:B829))</f>
        <v/>
      </c>
      <c r="B829" s="200"/>
      <c r="C829" s="150">
        <f t="shared" si="268"/>
        <v>0</v>
      </c>
      <c r="D829" s="151">
        <f t="shared" si="269"/>
        <v>0</v>
      </c>
      <c r="E829" s="199"/>
      <c r="F829" s="199"/>
      <c r="G829" s="151">
        <f t="shared" si="270"/>
        <v>0</v>
      </c>
      <c r="H829" s="199"/>
      <c r="I829" s="199"/>
      <c r="J829" s="199"/>
      <c r="K829" s="151">
        <f t="shared" si="279"/>
        <v>0</v>
      </c>
      <c r="L829" s="199"/>
      <c r="M829" s="199"/>
      <c r="N829" s="152" t="str">
        <f t="shared" si="271"/>
        <v/>
      </c>
      <c r="O829" s="150">
        <f t="shared" si="272"/>
        <v>0</v>
      </c>
      <c r="P829" s="151">
        <f t="shared" si="273"/>
        <v>0</v>
      </c>
      <c r="Q829" s="199"/>
      <c r="R829" s="199"/>
      <c r="S829" s="151">
        <f t="shared" si="274"/>
        <v>0</v>
      </c>
      <c r="T829" s="199"/>
      <c r="U829" s="199"/>
      <c r="V829" s="199"/>
      <c r="W829" s="151">
        <f t="shared" si="265"/>
        <v>0</v>
      </c>
      <c r="X829" s="199"/>
      <c r="Y829" s="199"/>
      <c r="Z829" s="152" t="str">
        <f t="shared" si="275"/>
        <v/>
      </c>
      <c r="AA829" s="150">
        <f t="shared" si="280"/>
        <v>0</v>
      </c>
      <c r="AB829" s="151">
        <f t="shared" si="281"/>
        <v>0</v>
      </c>
      <c r="AC829" s="199"/>
      <c r="AD829" s="199"/>
      <c r="AE829" s="151">
        <f t="shared" si="282"/>
        <v>0</v>
      </c>
      <c r="AF829" s="202"/>
      <c r="AG829" s="333"/>
      <c r="AH829" s="202"/>
      <c r="AI829" s="333"/>
      <c r="AJ829" s="202"/>
      <c r="AK829" s="333"/>
      <c r="AL829" s="151">
        <f t="shared" si="283"/>
        <v>0</v>
      </c>
      <c r="AM829" s="199"/>
      <c r="AN829" s="199"/>
      <c r="AO829" s="167">
        <f t="shared" si="266"/>
        <v>0</v>
      </c>
      <c r="AP829" s="167">
        <f t="shared" si="267"/>
        <v>0</v>
      </c>
      <c r="AQ829" s="152" t="str">
        <f t="shared" si="263"/>
        <v/>
      </c>
      <c r="AR829" s="207">
        <f t="shared" si="264"/>
        <v>0</v>
      </c>
      <c r="AS829" s="167">
        <f t="shared" si="276"/>
        <v>0</v>
      </c>
      <c r="AT829" s="167">
        <f>IFERROR((AR829/SUM('4_Структура пл.соб.'!$F$4:$F$6))*100,0)</f>
        <v>0</v>
      </c>
      <c r="AU829" s="207">
        <f>IFERROR(AF829+(SUM($AC829:$AD829)/100*($AE$14/$AB$14*100))/'4_Структура пл.соб.'!$B$7*'4_Структура пл.соб.'!$B$4,0)</f>
        <v>0</v>
      </c>
      <c r="AV829" s="167">
        <f>IFERROR(AU829/'5_Розрахунок тарифів'!$H$7,0)</f>
        <v>0</v>
      </c>
      <c r="AW829" s="167">
        <f>IFERROR((AU829/SUM('4_Структура пл.соб.'!$F$4:$F$6))*100,0)</f>
        <v>0</v>
      </c>
      <c r="AX829" s="207">
        <f>IFERROR(AH829+(SUM($AC829:$AD829)/100*($AE$14/$AB$14*100))/'4_Структура пл.соб.'!$B$7*'4_Структура пл.соб.'!$B$5,0)</f>
        <v>0</v>
      </c>
      <c r="AY829" s="167">
        <f>IFERROR(AX829/'5_Розрахунок тарифів'!$L$7,0)</f>
        <v>0</v>
      </c>
      <c r="AZ829" s="167">
        <f>IFERROR((AX829/SUM('4_Структура пл.соб.'!$F$4:$F$6))*100,0)</f>
        <v>0</v>
      </c>
      <c r="BA829" s="207">
        <f>IFERROR(AJ829+(SUM($AC829:$AD829)/100*($AE$14/$AB$14*100))/'4_Структура пл.соб.'!$B$7*'4_Структура пл.соб.'!$B$6,0)</f>
        <v>0</v>
      </c>
      <c r="BB829" s="167">
        <f>IFERROR(BA829/'5_Розрахунок тарифів'!$P$7,0)</f>
        <v>0</v>
      </c>
      <c r="BC829" s="167">
        <f>IFERROR((BA829/SUM('4_Структура пл.соб.'!$F$4:$F$6))*100,0)</f>
        <v>0</v>
      </c>
      <c r="BD829" s="167">
        <f t="shared" si="277"/>
        <v>0</v>
      </c>
      <c r="BE829" s="167">
        <f t="shared" si="278"/>
        <v>0</v>
      </c>
      <c r="BF829" s="203"/>
      <c r="BG829" s="203"/>
    </row>
    <row r="830" spans="1:59" s="118" customFormat="1" x14ac:dyDescent="0.25">
      <c r="A830" s="128" t="str">
        <f>IF(ISBLANK(B830),"",COUNTA($B$11:B830))</f>
        <v/>
      </c>
      <c r="B830" s="200"/>
      <c r="C830" s="150">
        <f t="shared" si="268"/>
        <v>0</v>
      </c>
      <c r="D830" s="151">
        <f t="shared" si="269"/>
        <v>0</v>
      </c>
      <c r="E830" s="199"/>
      <c r="F830" s="199"/>
      <c r="G830" s="151">
        <f t="shared" si="270"/>
        <v>0</v>
      </c>
      <c r="H830" s="199"/>
      <c r="I830" s="199"/>
      <c r="J830" s="199"/>
      <c r="K830" s="151">
        <f t="shared" si="279"/>
        <v>0</v>
      </c>
      <c r="L830" s="199"/>
      <c r="M830" s="199"/>
      <c r="N830" s="152" t="str">
        <f t="shared" si="271"/>
        <v/>
      </c>
      <c r="O830" s="150">
        <f t="shared" si="272"/>
        <v>0</v>
      </c>
      <c r="P830" s="151">
        <f t="shared" si="273"/>
        <v>0</v>
      </c>
      <c r="Q830" s="199"/>
      <c r="R830" s="199"/>
      <c r="S830" s="151">
        <f t="shared" si="274"/>
        <v>0</v>
      </c>
      <c r="T830" s="199"/>
      <c r="U830" s="199"/>
      <c r="V830" s="199"/>
      <c r="W830" s="151">
        <f t="shared" si="265"/>
        <v>0</v>
      </c>
      <c r="X830" s="199"/>
      <c r="Y830" s="199"/>
      <c r="Z830" s="152" t="str">
        <f t="shared" si="275"/>
        <v/>
      </c>
      <c r="AA830" s="150">
        <f t="shared" si="280"/>
        <v>0</v>
      </c>
      <c r="AB830" s="151">
        <f t="shared" si="281"/>
        <v>0</v>
      </c>
      <c r="AC830" s="199"/>
      <c r="AD830" s="199"/>
      <c r="AE830" s="151">
        <f t="shared" si="282"/>
        <v>0</v>
      </c>
      <c r="AF830" s="202"/>
      <c r="AG830" s="333"/>
      <c r="AH830" s="202"/>
      <c r="AI830" s="333"/>
      <c r="AJ830" s="202"/>
      <c r="AK830" s="333"/>
      <c r="AL830" s="151">
        <f t="shared" si="283"/>
        <v>0</v>
      </c>
      <c r="AM830" s="199"/>
      <c r="AN830" s="199"/>
      <c r="AO830" s="167">
        <f t="shared" si="266"/>
        <v>0</v>
      </c>
      <c r="AP830" s="167">
        <f t="shared" si="267"/>
        <v>0</v>
      </c>
      <c r="AQ830" s="152" t="str">
        <f t="shared" si="263"/>
        <v/>
      </c>
      <c r="AR830" s="207">
        <f t="shared" si="264"/>
        <v>0</v>
      </c>
      <c r="AS830" s="167">
        <f t="shared" si="276"/>
        <v>0</v>
      </c>
      <c r="AT830" s="167">
        <f>IFERROR((AR830/SUM('4_Структура пл.соб.'!$F$4:$F$6))*100,0)</f>
        <v>0</v>
      </c>
      <c r="AU830" s="207">
        <f>IFERROR(AF830+(SUM($AC830:$AD830)/100*($AE$14/$AB$14*100))/'4_Структура пл.соб.'!$B$7*'4_Структура пл.соб.'!$B$4,0)</f>
        <v>0</v>
      </c>
      <c r="AV830" s="167">
        <f>IFERROR(AU830/'5_Розрахунок тарифів'!$H$7,0)</f>
        <v>0</v>
      </c>
      <c r="AW830" s="167">
        <f>IFERROR((AU830/SUM('4_Структура пл.соб.'!$F$4:$F$6))*100,0)</f>
        <v>0</v>
      </c>
      <c r="AX830" s="207">
        <f>IFERROR(AH830+(SUM($AC830:$AD830)/100*($AE$14/$AB$14*100))/'4_Структура пл.соб.'!$B$7*'4_Структура пл.соб.'!$B$5,0)</f>
        <v>0</v>
      </c>
      <c r="AY830" s="167">
        <f>IFERROR(AX830/'5_Розрахунок тарифів'!$L$7,0)</f>
        <v>0</v>
      </c>
      <c r="AZ830" s="167">
        <f>IFERROR((AX830/SUM('4_Структура пл.соб.'!$F$4:$F$6))*100,0)</f>
        <v>0</v>
      </c>
      <c r="BA830" s="207">
        <f>IFERROR(AJ830+(SUM($AC830:$AD830)/100*($AE$14/$AB$14*100))/'4_Структура пл.соб.'!$B$7*'4_Структура пл.соб.'!$B$6,0)</f>
        <v>0</v>
      </c>
      <c r="BB830" s="167">
        <f>IFERROR(BA830/'5_Розрахунок тарифів'!$P$7,0)</f>
        <v>0</v>
      </c>
      <c r="BC830" s="167">
        <f>IFERROR((BA830/SUM('4_Структура пл.соб.'!$F$4:$F$6))*100,0)</f>
        <v>0</v>
      </c>
      <c r="BD830" s="167">
        <f t="shared" si="277"/>
        <v>0</v>
      </c>
      <c r="BE830" s="167">
        <f t="shared" si="278"/>
        <v>0</v>
      </c>
      <c r="BF830" s="203"/>
      <c r="BG830" s="203"/>
    </row>
    <row r="831" spans="1:59" s="118" customFormat="1" x14ac:dyDescent="0.25">
      <c r="A831" s="128" t="str">
        <f>IF(ISBLANK(B831),"",COUNTA($B$11:B831))</f>
        <v/>
      </c>
      <c r="B831" s="200"/>
      <c r="C831" s="150">
        <f t="shared" si="268"/>
        <v>0</v>
      </c>
      <c r="D831" s="151">
        <f t="shared" si="269"/>
        <v>0</v>
      </c>
      <c r="E831" s="199"/>
      <c r="F831" s="199"/>
      <c r="G831" s="151">
        <f t="shared" si="270"/>
        <v>0</v>
      </c>
      <c r="H831" s="199"/>
      <c r="I831" s="199"/>
      <c r="J831" s="199"/>
      <c r="K831" s="151">
        <f t="shared" si="279"/>
        <v>0</v>
      </c>
      <c r="L831" s="199"/>
      <c r="M831" s="199"/>
      <c r="N831" s="152" t="str">
        <f t="shared" si="271"/>
        <v/>
      </c>
      <c r="O831" s="150">
        <f t="shared" si="272"/>
        <v>0</v>
      </c>
      <c r="P831" s="151">
        <f t="shared" si="273"/>
        <v>0</v>
      </c>
      <c r="Q831" s="199"/>
      <c r="R831" s="199"/>
      <c r="S831" s="151">
        <f t="shared" si="274"/>
        <v>0</v>
      </c>
      <c r="T831" s="199"/>
      <c r="U831" s="199"/>
      <c r="V831" s="199"/>
      <c r="W831" s="151">
        <f t="shared" si="265"/>
        <v>0</v>
      </c>
      <c r="X831" s="199"/>
      <c r="Y831" s="199"/>
      <c r="Z831" s="152" t="str">
        <f t="shared" si="275"/>
        <v/>
      </c>
      <c r="AA831" s="150">
        <f t="shared" si="280"/>
        <v>0</v>
      </c>
      <c r="AB831" s="151">
        <f t="shared" si="281"/>
        <v>0</v>
      </c>
      <c r="AC831" s="199"/>
      <c r="AD831" s="199"/>
      <c r="AE831" s="151">
        <f t="shared" si="282"/>
        <v>0</v>
      </c>
      <c r="AF831" s="202"/>
      <c r="AG831" s="333"/>
      <c r="AH831" s="202"/>
      <c r="AI831" s="333"/>
      <c r="AJ831" s="202"/>
      <c r="AK831" s="333"/>
      <c r="AL831" s="151">
        <f t="shared" si="283"/>
        <v>0</v>
      </c>
      <c r="AM831" s="199"/>
      <c r="AN831" s="199"/>
      <c r="AO831" s="167">
        <f t="shared" si="266"/>
        <v>0</v>
      </c>
      <c r="AP831" s="167">
        <f t="shared" si="267"/>
        <v>0</v>
      </c>
      <c r="AQ831" s="152" t="str">
        <f t="shared" si="263"/>
        <v/>
      </c>
      <c r="AR831" s="207">
        <f t="shared" si="264"/>
        <v>0</v>
      </c>
      <c r="AS831" s="167">
        <f t="shared" si="276"/>
        <v>0</v>
      </c>
      <c r="AT831" s="167">
        <f>IFERROR((AR831/SUM('4_Структура пл.соб.'!$F$4:$F$6))*100,0)</f>
        <v>0</v>
      </c>
      <c r="AU831" s="207">
        <f>IFERROR(AF831+(SUM($AC831:$AD831)/100*($AE$14/$AB$14*100))/'4_Структура пл.соб.'!$B$7*'4_Структура пл.соб.'!$B$4,0)</f>
        <v>0</v>
      </c>
      <c r="AV831" s="167">
        <f>IFERROR(AU831/'5_Розрахунок тарифів'!$H$7,0)</f>
        <v>0</v>
      </c>
      <c r="AW831" s="167">
        <f>IFERROR((AU831/SUM('4_Структура пл.соб.'!$F$4:$F$6))*100,0)</f>
        <v>0</v>
      </c>
      <c r="AX831" s="207">
        <f>IFERROR(AH831+(SUM($AC831:$AD831)/100*($AE$14/$AB$14*100))/'4_Структура пл.соб.'!$B$7*'4_Структура пл.соб.'!$B$5,0)</f>
        <v>0</v>
      </c>
      <c r="AY831" s="167">
        <f>IFERROR(AX831/'5_Розрахунок тарифів'!$L$7,0)</f>
        <v>0</v>
      </c>
      <c r="AZ831" s="167">
        <f>IFERROR((AX831/SUM('4_Структура пл.соб.'!$F$4:$F$6))*100,0)</f>
        <v>0</v>
      </c>
      <c r="BA831" s="207">
        <f>IFERROR(AJ831+(SUM($AC831:$AD831)/100*($AE$14/$AB$14*100))/'4_Структура пл.соб.'!$B$7*'4_Структура пл.соб.'!$B$6,0)</f>
        <v>0</v>
      </c>
      <c r="BB831" s="167">
        <f>IFERROR(BA831/'5_Розрахунок тарифів'!$P$7,0)</f>
        <v>0</v>
      </c>
      <c r="BC831" s="167">
        <f>IFERROR((BA831/SUM('4_Структура пл.соб.'!$F$4:$F$6))*100,0)</f>
        <v>0</v>
      </c>
      <c r="BD831" s="167">
        <f t="shared" si="277"/>
        <v>0</v>
      </c>
      <c r="BE831" s="167">
        <f t="shared" si="278"/>
        <v>0</v>
      </c>
      <c r="BF831" s="203"/>
      <c r="BG831" s="203"/>
    </row>
    <row r="832" spans="1:59" s="118" customFormat="1" x14ac:dyDescent="0.25">
      <c r="A832" s="128" t="str">
        <f>IF(ISBLANK(B832),"",COUNTA($B$11:B832))</f>
        <v/>
      </c>
      <c r="B832" s="200"/>
      <c r="C832" s="150">
        <f t="shared" si="268"/>
        <v>0</v>
      </c>
      <c r="D832" s="151">
        <f t="shared" si="269"/>
        <v>0</v>
      </c>
      <c r="E832" s="199"/>
      <c r="F832" s="199"/>
      <c r="G832" s="151">
        <f t="shared" si="270"/>
        <v>0</v>
      </c>
      <c r="H832" s="199"/>
      <c r="I832" s="199"/>
      <c r="J832" s="199"/>
      <c r="K832" s="151">
        <f t="shared" si="279"/>
        <v>0</v>
      </c>
      <c r="L832" s="199"/>
      <c r="M832" s="199"/>
      <c r="N832" s="152" t="str">
        <f t="shared" si="271"/>
        <v/>
      </c>
      <c r="O832" s="150">
        <f t="shared" si="272"/>
        <v>0</v>
      </c>
      <c r="P832" s="151">
        <f t="shared" si="273"/>
        <v>0</v>
      </c>
      <c r="Q832" s="199"/>
      <c r="R832" s="199"/>
      <c r="S832" s="151">
        <f t="shared" si="274"/>
        <v>0</v>
      </c>
      <c r="T832" s="199"/>
      <c r="U832" s="199"/>
      <c r="V832" s="199"/>
      <c r="W832" s="151">
        <f t="shared" si="265"/>
        <v>0</v>
      </c>
      <c r="X832" s="199"/>
      <c r="Y832" s="199"/>
      <c r="Z832" s="152" t="str">
        <f t="shared" si="275"/>
        <v/>
      </c>
      <c r="AA832" s="150">
        <f t="shared" si="280"/>
        <v>0</v>
      </c>
      <c r="AB832" s="151">
        <f t="shared" si="281"/>
        <v>0</v>
      </c>
      <c r="AC832" s="199"/>
      <c r="AD832" s="199"/>
      <c r="AE832" s="151">
        <f t="shared" si="282"/>
        <v>0</v>
      </c>
      <c r="AF832" s="202"/>
      <c r="AG832" s="333"/>
      <c r="AH832" s="202"/>
      <c r="AI832" s="333"/>
      <c r="AJ832" s="202"/>
      <c r="AK832" s="333"/>
      <c r="AL832" s="151">
        <f t="shared" si="283"/>
        <v>0</v>
      </c>
      <c r="AM832" s="199"/>
      <c r="AN832" s="199"/>
      <c r="AO832" s="167">
        <f t="shared" si="266"/>
        <v>0</v>
      </c>
      <c r="AP832" s="167">
        <f t="shared" si="267"/>
        <v>0</v>
      </c>
      <c r="AQ832" s="152" t="str">
        <f t="shared" si="263"/>
        <v/>
      </c>
      <c r="AR832" s="207">
        <f t="shared" si="264"/>
        <v>0</v>
      </c>
      <c r="AS832" s="167">
        <f t="shared" si="276"/>
        <v>0</v>
      </c>
      <c r="AT832" s="167">
        <f>IFERROR((AR832/SUM('4_Структура пл.соб.'!$F$4:$F$6))*100,0)</f>
        <v>0</v>
      </c>
      <c r="AU832" s="207">
        <f>IFERROR(AF832+(SUM($AC832:$AD832)/100*($AE$14/$AB$14*100))/'4_Структура пл.соб.'!$B$7*'4_Структура пл.соб.'!$B$4,0)</f>
        <v>0</v>
      </c>
      <c r="AV832" s="167">
        <f>IFERROR(AU832/'5_Розрахунок тарифів'!$H$7,0)</f>
        <v>0</v>
      </c>
      <c r="AW832" s="167">
        <f>IFERROR((AU832/SUM('4_Структура пл.соб.'!$F$4:$F$6))*100,0)</f>
        <v>0</v>
      </c>
      <c r="AX832" s="207">
        <f>IFERROR(AH832+(SUM($AC832:$AD832)/100*($AE$14/$AB$14*100))/'4_Структура пл.соб.'!$B$7*'4_Структура пл.соб.'!$B$5,0)</f>
        <v>0</v>
      </c>
      <c r="AY832" s="167">
        <f>IFERROR(AX832/'5_Розрахунок тарифів'!$L$7,0)</f>
        <v>0</v>
      </c>
      <c r="AZ832" s="167">
        <f>IFERROR((AX832/SUM('4_Структура пл.соб.'!$F$4:$F$6))*100,0)</f>
        <v>0</v>
      </c>
      <c r="BA832" s="207">
        <f>IFERROR(AJ832+(SUM($AC832:$AD832)/100*($AE$14/$AB$14*100))/'4_Структура пл.соб.'!$B$7*'4_Структура пл.соб.'!$B$6,0)</f>
        <v>0</v>
      </c>
      <c r="BB832" s="167">
        <f>IFERROR(BA832/'5_Розрахунок тарифів'!$P$7,0)</f>
        <v>0</v>
      </c>
      <c r="BC832" s="167">
        <f>IFERROR((BA832/SUM('4_Структура пл.соб.'!$F$4:$F$6))*100,0)</f>
        <v>0</v>
      </c>
      <c r="BD832" s="167">
        <f t="shared" si="277"/>
        <v>0</v>
      </c>
      <c r="BE832" s="167">
        <f t="shared" si="278"/>
        <v>0</v>
      </c>
      <c r="BF832" s="203"/>
      <c r="BG832" s="203"/>
    </row>
    <row r="833" spans="1:59" s="118" customFormat="1" x14ac:dyDescent="0.25">
      <c r="A833" s="128" t="str">
        <f>IF(ISBLANK(B833),"",COUNTA($B$11:B833))</f>
        <v/>
      </c>
      <c r="B833" s="200"/>
      <c r="C833" s="150">
        <f t="shared" si="268"/>
        <v>0</v>
      </c>
      <c r="D833" s="151">
        <f t="shared" si="269"/>
        <v>0</v>
      </c>
      <c r="E833" s="199"/>
      <c r="F833" s="199"/>
      <c r="G833" s="151">
        <f t="shared" si="270"/>
        <v>0</v>
      </c>
      <c r="H833" s="199"/>
      <c r="I833" s="199"/>
      <c r="J833" s="199"/>
      <c r="K833" s="151">
        <f t="shared" si="279"/>
        <v>0</v>
      </c>
      <c r="L833" s="199"/>
      <c r="M833" s="199"/>
      <c r="N833" s="152" t="str">
        <f t="shared" si="271"/>
        <v/>
      </c>
      <c r="O833" s="150">
        <f t="shared" si="272"/>
        <v>0</v>
      </c>
      <c r="P833" s="151">
        <f t="shared" si="273"/>
        <v>0</v>
      </c>
      <c r="Q833" s="199"/>
      <c r="R833" s="199"/>
      <c r="S833" s="151">
        <f t="shared" si="274"/>
        <v>0</v>
      </c>
      <c r="T833" s="199"/>
      <c r="U833" s="199"/>
      <c r="V833" s="199"/>
      <c r="W833" s="151">
        <f t="shared" si="265"/>
        <v>0</v>
      </c>
      <c r="X833" s="199"/>
      <c r="Y833" s="199"/>
      <c r="Z833" s="152" t="str">
        <f t="shared" si="275"/>
        <v/>
      </c>
      <c r="AA833" s="150">
        <f t="shared" si="280"/>
        <v>0</v>
      </c>
      <c r="AB833" s="151">
        <f t="shared" si="281"/>
        <v>0</v>
      </c>
      <c r="AC833" s="199"/>
      <c r="AD833" s="199"/>
      <c r="AE833" s="151">
        <f t="shared" si="282"/>
        <v>0</v>
      </c>
      <c r="AF833" s="202"/>
      <c r="AG833" s="333"/>
      <c r="AH833" s="202"/>
      <c r="AI833" s="333"/>
      <c r="AJ833" s="202"/>
      <c r="AK833" s="333"/>
      <c r="AL833" s="151">
        <f t="shared" si="283"/>
        <v>0</v>
      </c>
      <c r="AM833" s="199"/>
      <c r="AN833" s="199"/>
      <c r="AO833" s="167">
        <f t="shared" si="266"/>
        <v>0</v>
      </c>
      <c r="AP833" s="167">
        <f t="shared" si="267"/>
        <v>0</v>
      </c>
      <c r="AQ833" s="152" t="str">
        <f t="shared" si="263"/>
        <v/>
      </c>
      <c r="AR833" s="207">
        <f t="shared" si="264"/>
        <v>0</v>
      </c>
      <c r="AS833" s="167">
        <f t="shared" si="276"/>
        <v>0</v>
      </c>
      <c r="AT833" s="167">
        <f>IFERROR((AR833/SUM('4_Структура пл.соб.'!$F$4:$F$6))*100,0)</f>
        <v>0</v>
      </c>
      <c r="AU833" s="207">
        <f>IFERROR(AF833+(SUM($AC833:$AD833)/100*($AE$14/$AB$14*100))/'4_Структура пл.соб.'!$B$7*'4_Структура пл.соб.'!$B$4,0)</f>
        <v>0</v>
      </c>
      <c r="AV833" s="167">
        <f>IFERROR(AU833/'5_Розрахунок тарифів'!$H$7,0)</f>
        <v>0</v>
      </c>
      <c r="AW833" s="167">
        <f>IFERROR((AU833/SUM('4_Структура пл.соб.'!$F$4:$F$6))*100,0)</f>
        <v>0</v>
      </c>
      <c r="AX833" s="207">
        <f>IFERROR(AH833+(SUM($AC833:$AD833)/100*($AE$14/$AB$14*100))/'4_Структура пл.соб.'!$B$7*'4_Структура пл.соб.'!$B$5,0)</f>
        <v>0</v>
      </c>
      <c r="AY833" s="167">
        <f>IFERROR(AX833/'5_Розрахунок тарифів'!$L$7,0)</f>
        <v>0</v>
      </c>
      <c r="AZ833" s="167">
        <f>IFERROR((AX833/SUM('4_Структура пл.соб.'!$F$4:$F$6))*100,0)</f>
        <v>0</v>
      </c>
      <c r="BA833" s="207">
        <f>IFERROR(AJ833+(SUM($AC833:$AD833)/100*($AE$14/$AB$14*100))/'4_Структура пл.соб.'!$B$7*'4_Структура пл.соб.'!$B$6,0)</f>
        <v>0</v>
      </c>
      <c r="BB833" s="167">
        <f>IFERROR(BA833/'5_Розрахунок тарифів'!$P$7,0)</f>
        <v>0</v>
      </c>
      <c r="BC833" s="167">
        <f>IFERROR((BA833/SUM('4_Структура пл.соб.'!$F$4:$F$6))*100,0)</f>
        <v>0</v>
      </c>
      <c r="BD833" s="167">
        <f t="shared" si="277"/>
        <v>0</v>
      </c>
      <c r="BE833" s="167">
        <f t="shared" si="278"/>
        <v>0</v>
      </c>
      <c r="BF833" s="203"/>
      <c r="BG833" s="203"/>
    </row>
    <row r="834" spans="1:59" s="118" customFormat="1" x14ac:dyDescent="0.25">
      <c r="A834" s="128" t="str">
        <f>IF(ISBLANK(B834),"",COUNTA($B$11:B834))</f>
        <v/>
      </c>
      <c r="B834" s="200"/>
      <c r="C834" s="150">
        <f t="shared" si="268"/>
        <v>0</v>
      </c>
      <c r="D834" s="151">
        <f t="shared" si="269"/>
        <v>0</v>
      </c>
      <c r="E834" s="199"/>
      <c r="F834" s="199"/>
      <c r="G834" s="151">
        <f t="shared" si="270"/>
        <v>0</v>
      </c>
      <c r="H834" s="199"/>
      <c r="I834" s="199"/>
      <c r="J834" s="199"/>
      <c r="K834" s="151">
        <f t="shared" si="279"/>
        <v>0</v>
      </c>
      <c r="L834" s="199"/>
      <c r="M834" s="199"/>
      <c r="N834" s="152" t="str">
        <f t="shared" si="271"/>
        <v/>
      </c>
      <c r="O834" s="150">
        <f t="shared" si="272"/>
        <v>0</v>
      </c>
      <c r="P834" s="151">
        <f t="shared" si="273"/>
        <v>0</v>
      </c>
      <c r="Q834" s="199"/>
      <c r="R834" s="199"/>
      <c r="S834" s="151">
        <f t="shared" si="274"/>
        <v>0</v>
      </c>
      <c r="T834" s="199"/>
      <c r="U834" s="199"/>
      <c r="V834" s="199"/>
      <c r="W834" s="151">
        <f t="shared" si="265"/>
        <v>0</v>
      </c>
      <c r="X834" s="199"/>
      <c r="Y834" s="199"/>
      <c r="Z834" s="152" t="str">
        <f t="shared" si="275"/>
        <v/>
      </c>
      <c r="AA834" s="150">
        <f t="shared" si="280"/>
        <v>0</v>
      </c>
      <c r="AB834" s="151">
        <f t="shared" si="281"/>
        <v>0</v>
      </c>
      <c r="AC834" s="199"/>
      <c r="AD834" s="199"/>
      <c r="AE834" s="151">
        <f t="shared" si="282"/>
        <v>0</v>
      </c>
      <c r="AF834" s="202"/>
      <c r="AG834" s="333"/>
      <c r="AH834" s="202"/>
      <c r="AI834" s="333"/>
      <c r="AJ834" s="202"/>
      <c r="AK834" s="333"/>
      <c r="AL834" s="151">
        <f t="shared" si="283"/>
        <v>0</v>
      </c>
      <c r="AM834" s="199"/>
      <c r="AN834" s="199"/>
      <c r="AO834" s="167">
        <f t="shared" si="266"/>
        <v>0</v>
      </c>
      <c r="AP834" s="167">
        <f t="shared" si="267"/>
        <v>0</v>
      </c>
      <c r="AQ834" s="152" t="str">
        <f t="shared" si="263"/>
        <v/>
      </c>
      <c r="AR834" s="207">
        <f t="shared" si="264"/>
        <v>0</v>
      </c>
      <c r="AS834" s="167">
        <f t="shared" si="276"/>
        <v>0</v>
      </c>
      <c r="AT834" s="167">
        <f>IFERROR((AR834/SUM('4_Структура пл.соб.'!$F$4:$F$6))*100,0)</f>
        <v>0</v>
      </c>
      <c r="AU834" s="207">
        <f>IFERROR(AF834+(SUM($AC834:$AD834)/100*($AE$14/$AB$14*100))/'4_Структура пл.соб.'!$B$7*'4_Структура пл.соб.'!$B$4,0)</f>
        <v>0</v>
      </c>
      <c r="AV834" s="167">
        <f>IFERROR(AU834/'5_Розрахунок тарифів'!$H$7,0)</f>
        <v>0</v>
      </c>
      <c r="AW834" s="167">
        <f>IFERROR((AU834/SUM('4_Структура пл.соб.'!$F$4:$F$6))*100,0)</f>
        <v>0</v>
      </c>
      <c r="AX834" s="207">
        <f>IFERROR(AH834+(SUM($AC834:$AD834)/100*($AE$14/$AB$14*100))/'4_Структура пл.соб.'!$B$7*'4_Структура пл.соб.'!$B$5,0)</f>
        <v>0</v>
      </c>
      <c r="AY834" s="167">
        <f>IFERROR(AX834/'5_Розрахунок тарифів'!$L$7,0)</f>
        <v>0</v>
      </c>
      <c r="AZ834" s="167">
        <f>IFERROR((AX834/SUM('4_Структура пл.соб.'!$F$4:$F$6))*100,0)</f>
        <v>0</v>
      </c>
      <c r="BA834" s="207">
        <f>IFERROR(AJ834+(SUM($AC834:$AD834)/100*($AE$14/$AB$14*100))/'4_Структура пл.соб.'!$B$7*'4_Структура пл.соб.'!$B$6,0)</f>
        <v>0</v>
      </c>
      <c r="BB834" s="167">
        <f>IFERROR(BA834/'5_Розрахунок тарифів'!$P$7,0)</f>
        <v>0</v>
      </c>
      <c r="BC834" s="167">
        <f>IFERROR((BA834/SUM('4_Структура пл.соб.'!$F$4:$F$6))*100,0)</f>
        <v>0</v>
      </c>
      <c r="BD834" s="167">
        <f t="shared" si="277"/>
        <v>0</v>
      </c>
      <c r="BE834" s="167">
        <f t="shared" si="278"/>
        <v>0</v>
      </c>
      <c r="BF834" s="203"/>
      <c r="BG834" s="203"/>
    </row>
    <row r="835" spans="1:59" s="118" customFormat="1" x14ac:dyDescent="0.25">
      <c r="A835" s="128" t="str">
        <f>IF(ISBLANK(B835),"",COUNTA($B$11:B835))</f>
        <v/>
      </c>
      <c r="B835" s="200"/>
      <c r="C835" s="150">
        <f t="shared" si="268"/>
        <v>0</v>
      </c>
      <c r="D835" s="151">
        <f t="shared" si="269"/>
        <v>0</v>
      </c>
      <c r="E835" s="199"/>
      <c r="F835" s="199"/>
      <c r="G835" s="151">
        <f t="shared" si="270"/>
        <v>0</v>
      </c>
      <c r="H835" s="199"/>
      <c r="I835" s="199"/>
      <c r="J835" s="199"/>
      <c r="K835" s="151">
        <f t="shared" si="279"/>
        <v>0</v>
      </c>
      <c r="L835" s="199"/>
      <c r="M835" s="199"/>
      <c r="N835" s="152" t="str">
        <f t="shared" si="271"/>
        <v/>
      </c>
      <c r="O835" s="150">
        <f t="shared" si="272"/>
        <v>0</v>
      </c>
      <c r="P835" s="151">
        <f t="shared" si="273"/>
        <v>0</v>
      </c>
      <c r="Q835" s="199"/>
      <c r="R835" s="199"/>
      <c r="S835" s="151">
        <f t="shared" si="274"/>
        <v>0</v>
      </c>
      <c r="T835" s="199"/>
      <c r="U835" s="199"/>
      <c r="V835" s="199"/>
      <c r="W835" s="151">
        <f t="shared" si="265"/>
        <v>0</v>
      </c>
      <c r="X835" s="199"/>
      <c r="Y835" s="199"/>
      <c r="Z835" s="152" t="str">
        <f t="shared" si="275"/>
        <v/>
      </c>
      <c r="AA835" s="150">
        <f t="shared" si="280"/>
        <v>0</v>
      </c>
      <c r="AB835" s="151">
        <f t="shared" si="281"/>
        <v>0</v>
      </c>
      <c r="AC835" s="199"/>
      <c r="AD835" s="199"/>
      <c r="AE835" s="151">
        <f t="shared" si="282"/>
        <v>0</v>
      </c>
      <c r="AF835" s="202"/>
      <c r="AG835" s="333"/>
      <c r="AH835" s="202"/>
      <c r="AI835" s="333"/>
      <c r="AJ835" s="202"/>
      <c r="AK835" s="333"/>
      <c r="AL835" s="151">
        <f t="shared" si="283"/>
        <v>0</v>
      </c>
      <c r="AM835" s="199"/>
      <c r="AN835" s="199"/>
      <c r="AO835" s="167">
        <f t="shared" si="266"/>
        <v>0</v>
      </c>
      <c r="AP835" s="167">
        <f t="shared" si="267"/>
        <v>0</v>
      </c>
      <c r="AQ835" s="152" t="str">
        <f t="shared" si="263"/>
        <v/>
      </c>
      <c r="AR835" s="207">
        <f t="shared" si="264"/>
        <v>0</v>
      </c>
      <c r="AS835" s="167">
        <f t="shared" si="276"/>
        <v>0</v>
      </c>
      <c r="AT835" s="167">
        <f>IFERROR((AR835/SUM('4_Структура пл.соб.'!$F$4:$F$6))*100,0)</f>
        <v>0</v>
      </c>
      <c r="AU835" s="207">
        <f>IFERROR(AF835+(SUM($AC835:$AD835)/100*($AE$14/$AB$14*100))/'4_Структура пл.соб.'!$B$7*'4_Структура пл.соб.'!$B$4,0)</f>
        <v>0</v>
      </c>
      <c r="AV835" s="167">
        <f>IFERROR(AU835/'5_Розрахунок тарифів'!$H$7,0)</f>
        <v>0</v>
      </c>
      <c r="AW835" s="167">
        <f>IFERROR((AU835/SUM('4_Структура пл.соб.'!$F$4:$F$6))*100,0)</f>
        <v>0</v>
      </c>
      <c r="AX835" s="207">
        <f>IFERROR(AH835+(SUM($AC835:$AD835)/100*($AE$14/$AB$14*100))/'4_Структура пл.соб.'!$B$7*'4_Структура пл.соб.'!$B$5,0)</f>
        <v>0</v>
      </c>
      <c r="AY835" s="167">
        <f>IFERROR(AX835/'5_Розрахунок тарифів'!$L$7,0)</f>
        <v>0</v>
      </c>
      <c r="AZ835" s="167">
        <f>IFERROR((AX835/SUM('4_Структура пл.соб.'!$F$4:$F$6))*100,0)</f>
        <v>0</v>
      </c>
      <c r="BA835" s="207">
        <f>IFERROR(AJ835+(SUM($AC835:$AD835)/100*($AE$14/$AB$14*100))/'4_Структура пл.соб.'!$B$7*'4_Структура пл.соб.'!$B$6,0)</f>
        <v>0</v>
      </c>
      <c r="BB835" s="167">
        <f>IFERROR(BA835/'5_Розрахунок тарифів'!$P$7,0)</f>
        <v>0</v>
      </c>
      <c r="BC835" s="167">
        <f>IFERROR((BA835/SUM('4_Структура пл.соб.'!$F$4:$F$6))*100,0)</f>
        <v>0</v>
      </c>
      <c r="BD835" s="167">
        <f t="shared" si="277"/>
        <v>0</v>
      </c>
      <c r="BE835" s="167">
        <f t="shared" si="278"/>
        <v>0</v>
      </c>
      <c r="BF835" s="203"/>
      <c r="BG835" s="203"/>
    </row>
    <row r="836" spans="1:59" s="118" customFormat="1" x14ac:dyDescent="0.25">
      <c r="A836" s="128" t="str">
        <f>IF(ISBLANK(B836),"",COUNTA($B$11:B836))</f>
        <v/>
      </c>
      <c r="B836" s="200"/>
      <c r="C836" s="150">
        <f t="shared" si="268"/>
        <v>0</v>
      </c>
      <c r="D836" s="151">
        <f t="shared" si="269"/>
        <v>0</v>
      </c>
      <c r="E836" s="199"/>
      <c r="F836" s="199"/>
      <c r="G836" s="151">
        <f t="shared" si="270"/>
        <v>0</v>
      </c>
      <c r="H836" s="199"/>
      <c r="I836" s="199"/>
      <c r="J836" s="199"/>
      <c r="K836" s="151">
        <f t="shared" si="279"/>
        <v>0</v>
      </c>
      <c r="L836" s="199"/>
      <c r="M836" s="199"/>
      <c r="N836" s="152" t="str">
        <f t="shared" si="271"/>
        <v/>
      </c>
      <c r="O836" s="150">
        <f t="shared" si="272"/>
        <v>0</v>
      </c>
      <c r="P836" s="151">
        <f t="shared" si="273"/>
        <v>0</v>
      </c>
      <c r="Q836" s="199"/>
      <c r="R836" s="199"/>
      <c r="S836" s="151">
        <f t="shared" si="274"/>
        <v>0</v>
      </c>
      <c r="T836" s="199"/>
      <c r="U836" s="199"/>
      <c r="V836" s="199"/>
      <c r="W836" s="151">
        <f t="shared" si="265"/>
        <v>0</v>
      </c>
      <c r="X836" s="199"/>
      <c r="Y836" s="199"/>
      <c r="Z836" s="152" t="str">
        <f t="shared" si="275"/>
        <v/>
      </c>
      <c r="AA836" s="150">
        <f t="shared" si="280"/>
        <v>0</v>
      </c>
      <c r="AB836" s="151">
        <f t="shared" si="281"/>
        <v>0</v>
      </c>
      <c r="AC836" s="199"/>
      <c r="AD836" s="199"/>
      <c r="AE836" s="151">
        <f t="shared" si="282"/>
        <v>0</v>
      </c>
      <c r="AF836" s="202"/>
      <c r="AG836" s="333"/>
      <c r="AH836" s="202"/>
      <c r="AI836" s="333"/>
      <c r="AJ836" s="202"/>
      <c r="AK836" s="333"/>
      <c r="AL836" s="151">
        <f t="shared" si="283"/>
        <v>0</v>
      </c>
      <c r="AM836" s="199"/>
      <c r="AN836" s="199"/>
      <c r="AO836" s="167">
        <f t="shared" si="266"/>
        <v>0</v>
      </c>
      <c r="AP836" s="167">
        <f t="shared" si="267"/>
        <v>0</v>
      </c>
      <c r="AQ836" s="152" t="str">
        <f t="shared" si="263"/>
        <v/>
      </c>
      <c r="AR836" s="207">
        <f t="shared" si="264"/>
        <v>0</v>
      </c>
      <c r="AS836" s="167">
        <f t="shared" si="276"/>
        <v>0</v>
      </c>
      <c r="AT836" s="167">
        <f>IFERROR((AR836/SUM('4_Структура пл.соб.'!$F$4:$F$6))*100,0)</f>
        <v>0</v>
      </c>
      <c r="AU836" s="207">
        <f>IFERROR(AF836+(SUM($AC836:$AD836)/100*($AE$14/$AB$14*100))/'4_Структура пл.соб.'!$B$7*'4_Структура пл.соб.'!$B$4,0)</f>
        <v>0</v>
      </c>
      <c r="AV836" s="167">
        <f>IFERROR(AU836/'5_Розрахунок тарифів'!$H$7,0)</f>
        <v>0</v>
      </c>
      <c r="AW836" s="167">
        <f>IFERROR((AU836/SUM('4_Структура пл.соб.'!$F$4:$F$6))*100,0)</f>
        <v>0</v>
      </c>
      <c r="AX836" s="207">
        <f>IFERROR(AH836+(SUM($AC836:$AD836)/100*($AE$14/$AB$14*100))/'4_Структура пл.соб.'!$B$7*'4_Структура пл.соб.'!$B$5,0)</f>
        <v>0</v>
      </c>
      <c r="AY836" s="167">
        <f>IFERROR(AX836/'5_Розрахунок тарифів'!$L$7,0)</f>
        <v>0</v>
      </c>
      <c r="AZ836" s="167">
        <f>IFERROR((AX836/SUM('4_Структура пл.соб.'!$F$4:$F$6))*100,0)</f>
        <v>0</v>
      </c>
      <c r="BA836" s="207">
        <f>IFERROR(AJ836+(SUM($AC836:$AD836)/100*($AE$14/$AB$14*100))/'4_Структура пл.соб.'!$B$7*'4_Структура пл.соб.'!$B$6,0)</f>
        <v>0</v>
      </c>
      <c r="BB836" s="167">
        <f>IFERROR(BA836/'5_Розрахунок тарифів'!$P$7,0)</f>
        <v>0</v>
      </c>
      <c r="BC836" s="167">
        <f>IFERROR((BA836/SUM('4_Структура пл.соб.'!$F$4:$F$6))*100,0)</f>
        <v>0</v>
      </c>
      <c r="BD836" s="167">
        <f t="shared" si="277"/>
        <v>0</v>
      </c>
      <c r="BE836" s="167">
        <f t="shared" si="278"/>
        <v>0</v>
      </c>
      <c r="BF836" s="203"/>
      <c r="BG836" s="203"/>
    </row>
    <row r="837" spans="1:59" s="118" customFormat="1" x14ac:dyDescent="0.25">
      <c r="A837" s="128" t="str">
        <f>IF(ISBLANK(B837),"",COUNTA($B$11:B837))</f>
        <v/>
      </c>
      <c r="B837" s="200"/>
      <c r="C837" s="150">
        <f t="shared" si="268"/>
        <v>0</v>
      </c>
      <c r="D837" s="151">
        <f t="shared" si="269"/>
        <v>0</v>
      </c>
      <c r="E837" s="199"/>
      <c r="F837" s="199"/>
      <c r="G837" s="151">
        <f t="shared" si="270"/>
        <v>0</v>
      </c>
      <c r="H837" s="199"/>
      <c r="I837" s="199"/>
      <c r="J837" s="199"/>
      <c r="K837" s="151">
        <f t="shared" si="279"/>
        <v>0</v>
      </c>
      <c r="L837" s="199"/>
      <c r="M837" s="199"/>
      <c r="N837" s="152" t="str">
        <f t="shared" si="271"/>
        <v/>
      </c>
      <c r="O837" s="150">
        <f t="shared" si="272"/>
        <v>0</v>
      </c>
      <c r="P837" s="151">
        <f t="shared" si="273"/>
        <v>0</v>
      </c>
      <c r="Q837" s="199"/>
      <c r="R837" s="199"/>
      <c r="S837" s="151">
        <f t="shared" si="274"/>
        <v>0</v>
      </c>
      <c r="T837" s="199"/>
      <c r="U837" s="199"/>
      <c r="V837" s="199"/>
      <c r="W837" s="151">
        <f t="shared" si="265"/>
        <v>0</v>
      </c>
      <c r="X837" s="199"/>
      <c r="Y837" s="199"/>
      <c r="Z837" s="152" t="str">
        <f t="shared" si="275"/>
        <v/>
      </c>
      <c r="AA837" s="150">
        <f t="shared" si="280"/>
        <v>0</v>
      </c>
      <c r="AB837" s="151">
        <f t="shared" si="281"/>
        <v>0</v>
      </c>
      <c r="AC837" s="199"/>
      <c r="AD837" s="199"/>
      <c r="AE837" s="151">
        <f t="shared" si="282"/>
        <v>0</v>
      </c>
      <c r="AF837" s="202"/>
      <c r="AG837" s="333"/>
      <c r="AH837" s="202"/>
      <c r="AI837" s="333"/>
      <c r="AJ837" s="202"/>
      <c r="AK837" s="333"/>
      <c r="AL837" s="151">
        <f t="shared" si="283"/>
        <v>0</v>
      </c>
      <c r="AM837" s="199"/>
      <c r="AN837" s="199"/>
      <c r="AO837" s="167">
        <f t="shared" si="266"/>
        <v>0</v>
      </c>
      <c r="AP837" s="167">
        <f t="shared" si="267"/>
        <v>0</v>
      </c>
      <c r="AQ837" s="152" t="str">
        <f t="shared" si="263"/>
        <v/>
      </c>
      <c r="AR837" s="207">
        <f t="shared" si="264"/>
        <v>0</v>
      </c>
      <c r="AS837" s="167">
        <f t="shared" si="276"/>
        <v>0</v>
      </c>
      <c r="AT837" s="167">
        <f>IFERROR((AR837/SUM('4_Структура пл.соб.'!$F$4:$F$6))*100,0)</f>
        <v>0</v>
      </c>
      <c r="AU837" s="207">
        <f>IFERROR(AF837+(SUM($AC837:$AD837)/100*($AE$14/$AB$14*100))/'4_Структура пл.соб.'!$B$7*'4_Структура пл.соб.'!$B$4,0)</f>
        <v>0</v>
      </c>
      <c r="AV837" s="167">
        <f>IFERROR(AU837/'5_Розрахунок тарифів'!$H$7,0)</f>
        <v>0</v>
      </c>
      <c r="AW837" s="167">
        <f>IFERROR((AU837/SUM('4_Структура пл.соб.'!$F$4:$F$6))*100,0)</f>
        <v>0</v>
      </c>
      <c r="AX837" s="207">
        <f>IFERROR(AH837+(SUM($AC837:$AD837)/100*($AE$14/$AB$14*100))/'4_Структура пл.соб.'!$B$7*'4_Структура пл.соб.'!$B$5,0)</f>
        <v>0</v>
      </c>
      <c r="AY837" s="167">
        <f>IFERROR(AX837/'5_Розрахунок тарифів'!$L$7,0)</f>
        <v>0</v>
      </c>
      <c r="AZ837" s="167">
        <f>IFERROR((AX837/SUM('4_Структура пл.соб.'!$F$4:$F$6))*100,0)</f>
        <v>0</v>
      </c>
      <c r="BA837" s="207">
        <f>IFERROR(AJ837+(SUM($AC837:$AD837)/100*($AE$14/$AB$14*100))/'4_Структура пл.соб.'!$B$7*'4_Структура пл.соб.'!$B$6,0)</f>
        <v>0</v>
      </c>
      <c r="BB837" s="167">
        <f>IFERROR(BA837/'5_Розрахунок тарифів'!$P$7,0)</f>
        <v>0</v>
      </c>
      <c r="BC837" s="167">
        <f>IFERROR((BA837/SUM('4_Структура пл.соб.'!$F$4:$F$6))*100,0)</f>
        <v>0</v>
      </c>
      <c r="BD837" s="167">
        <f t="shared" si="277"/>
        <v>0</v>
      </c>
      <c r="BE837" s="167">
        <f t="shared" si="278"/>
        <v>0</v>
      </c>
      <c r="BF837" s="203"/>
      <c r="BG837" s="203"/>
    </row>
    <row r="838" spans="1:59" s="118" customFormat="1" x14ac:dyDescent="0.25">
      <c r="A838" s="128" t="str">
        <f>IF(ISBLANK(B838),"",COUNTA($B$11:B838))</f>
        <v/>
      </c>
      <c r="B838" s="200"/>
      <c r="C838" s="150">
        <f t="shared" si="268"/>
        <v>0</v>
      </c>
      <c r="D838" s="151">
        <f t="shared" si="269"/>
        <v>0</v>
      </c>
      <c r="E838" s="199"/>
      <c r="F838" s="199"/>
      <c r="G838" s="151">
        <f t="shared" si="270"/>
        <v>0</v>
      </c>
      <c r="H838" s="199"/>
      <c r="I838" s="199"/>
      <c r="J838" s="199"/>
      <c r="K838" s="151">
        <f t="shared" si="279"/>
        <v>0</v>
      </c>
      <c r="L838" s="199"/>
      <c r="M838" s="199"/>
      <c r="N838" s="152" t="str">
        <f t="shared" si="271"/>
        <v/>
      </c>
      <c r="O838" s="150">
        <f t="shared" si="272"/>
        <v>0</v>
      </c>
      <c r="P838" s="151">
        <f t="shared" si="273"/>
        <v>0</v>
      </c>
      <c r="Q838" s="199"/>
      <c r="R838" s="199"/>
      <c r="S838" s="151">
        <f t="shared" si="274"/>
        <v>0</v>
      </c>
      <c r="T838" s="199"/>
      <c r="U838" s="199"/>
      <c r="V838" s="199"/>
      <c r="W838" s="151">
        <f t="shared" si="265"/>
        <v>0</v>
      </c>
      <c r="X838" s="199"/>
      <c r="Y838" s="199"/>
      <c r="Z838" s="152" t="str">
        <f t="shared" si="275"/>
        <v/>
      </c>
      <c r="AA838" s="150">
        <f t="shared" si="280"/>
        <v>0</v>
      </c>
      <c r="AB838" s="151">
        <f t="shared" si="281"/>
        <v>0</v>
      </c>
      <c r="AC838" s="199"/>
      <c r="AD838" s="199"/>
      <c r="AE838" s="151">
        <f t="shared" si="282"/>
        <v>0</v>
      </c>
      <c r="AF838" s="202"/>
      <c r="AG838" s="333"/>
      <c r="AH838" s="202"/>
      <c r="AI838" s="333"/>
      <c r="AJ838" s="202"/>
      <c r="AK838" s="333"/>
      <c r="AL838" s="151">
        <f t="shared" si="283"/>
        <v>0</v>
      </c>
      <c r="AM838" s="199"/>
      <c r="AN838" s="199"/>
      <c r="AO838" s="167">
        <f t="shared" si="266"/>
        <v>0</v>
      </c>
      <c r="AP838" s="167">
        <f t="shared" si="267"/>
        <v>0</v>
      </c>
      <c r="AQ838" s="152" t="str">
        <f t="shared" si="263"/>
        <v/>
      </c>
      <c r="AR838" s="207">
        <f t="shared" si="264"/>
        <v>0</v>
      </c>
      <c r="AS838" s="167">
        <f t="shared" si="276"/>
        <v>0</v>
      </c>
      <c r="AT838" s="167">
        <f>IFERROR((AR838/SUM('4_Структура пл.соб.'!$F$4:$F$6))*100,0)</f>
        <v>0</v>
      </c>
      <c r="AU838" s="207">
        <f>IFERROR(AF838+(SUM($AC838:$AD838)/100*($AE$14/$AB$14*100))/'4_Структура пл.соб.'!$B$7*'4_Структура пл.соб.'!$B$4,0)</f>
        <v>0</v>
      </c>
      <c r="AV838" s="167">
        <f>IFERROR(AU838/'5_Розрахунок тарифів'!$H$7,0)</f>
        <v>0</v>
      </c>
      <c r="AW838" s="167">
        <f>IFERROR((AU838/SUM('4_Структура пл.соб.'!$F$4:$F$6))*100,0)</f>
        <v>0</v>
      </c>
      <c r="AX838" s="207">
        <f>IFERROR(AH838+(SUM($AC838:$AD838)/100*($AE$14/$AB$14*100))/'4_Структура пл.соб.'!$B$7*'4_Структура пл.соб.'!$B$5,0)</f>
        <v>0</v>
      </c>
      <c r="AY838" s="167">
        <f>IFERROR(AX838/'5_Розрахунок тарифів'!$L$7,0)</f>
        <v>0</v>
      </c>
      <c r="AZ838" s="167">
        <f>IFERROR((AX838/SUM('4_Структура пл.соб.'!$F$4:$F$6))*100,0)</f>
        <v>0</v>
      </c>
      <c r="BA838" s="207">
        <f>IFERROR(AJ838+(SUM($AC838:$AD838)/100*($AE$14/$AB$14*100))/'4_Структура пл.соб.'!$B$7*'4_Структура пл.соб.'!$B$6,0)</f>
        <v>0</v>
      </c>
      <c r="BB838" s="167">
        <f>IFERROR(BA838/'5_Розрахунок тарифів'!$P$7,0)</f>
        <v>0</v>
      </c>
      <c r="BC838" s="167">
        <f>IFERROR((BA838/SUM('4_Структура пл.соб.'!$F$4:$F$6))*100,0)</f>
        <v>0</v>
      </c>
      <c r="BD838" s="167">
        <f t="shared" si="277"/>
        <v>0</v>
      </c>
      <c r="BE838" s="167">
        <f t="shared" si="278"/>
        <v>0</v>
      </c>
      <c r="BF838" s="203"/>
      <c r="BG838" s="203"/>
    </row>
    <row r="839" spans="1:59" s="118" customFormat="1" x14ac:dyDescent="0.25">
      <c r="A839" s="128" t="str">
        <f>IF(ISBLANK(B839),"",COUNTA($B$11:B839))</f>
        <v/>
      </c>
      <c r="B839" s="200"/>
      <c r="C839" s="150">
        <f t="shared" si="268"/>
        <v>0</v>
      </c>
      <c r="D839" s="151">
        <f t="shared" si="269"/>
        <v>0</v>
      </c>
      <c r="E839" s="199"/>
      <c r="F839" s="199"/>
      <c r="G839" s="151">
        <f t="shared" si="270"/>
        <v>0</v>
      </c>
      <c r="H839" s="199"/>
      <c r="I839" s="199"/>
      <c r="J839" s="199"/>
      <c r="K839" s="151">
        <f t="shared" si="279"/>
        <v>0</v>
      </c>
      <c r="L839" s="199"/>
      <c r="M839" s="199"/>
      <c r="N839" s="152" t="str">
        <f t="shared" si="271"/>
        <v/>
      </c>
      <c r="O839" s="150">
        <f t="shared" si="272"/>
        <v>0</v>
      </c>
      <c r="P839" s="151">
        <f t="shared" si="273"/>
        <v>0</v>
      </c>
      <c r="Q839" s="199"/>
      <c r="R839" s="199"/>
      <c r="S839" s="151">
        <f t="shared" si="274"/>
        <v>0</v>
      </c>
      <c r="T839" s="199"/>
      <c r="U839" s="199"/>
      <c r="V839" s="199"/>
      <c r="W839" s="151">
        <f t="shared" si="265"/>
        <v>0</v>
      </c>
      <c r="X839" s="199"/>
      <c r="Y839" s="199"/>
      <c r="Z839" s="152" t="str">
        <f t="shared" si="275"/>
        <v/>
      </c>
      <c r="AA839" s="150">
        <f t="shared" si="280"/>
        <v>0</v>
      </c>
      <c r="AB839" s="151">
        <f t="shared" si="281"/>
        <v>0</v>
      </c>
      <c r="AC839" s="199"/>
      <c r="AD839" s="199"/>
      <c r="AE839" s="151">
        <f t="shared" si="282"/>
        <v>0</v>
      </c>
      <c r="AF839" s="202"/>
      <c r="AG839" s="333"/>
      <c r="AH839" s="202"/>
      <c r="AI839" s="333"/>
      <c r="AJ839" s="202"/>
      <c r="AK839" s="333"/>
      <c r="AL839" s="151">
        <f t="shared" si="283"/>
        <v>0</v>
      </c>
      <c r="AM839" s="199"/>
      <c r="AN839" s="199"/>
      <c r="AO839" s="167">
        <f t="shared" si="266"/>
        <v>0</v>
      </c>
      <c r="AP839" s="167">
        <f t="shared" si="267"/>
        <v>0</v>
      </c>
      <c r="AQ839" s="152" t="str">
        <f t="shared" si="263"/>
        <v/>
      </c>
      <c r="AR839" s="207">
        <f t="shared" si="264"/>
        <v>0</v>
      </c>
      <c r="AS839" s="167">
        <f t="shared" si="276"/>
        <v>0</v>
      </c>
      <c r="AT839" s="167">
        <f>IFERROR((AR839/SUM('4_Структура пл.соб.'!$F$4:$F$6))*100,0)</f>
        <v>0</v>
      </c>
      <c r="AU839" s="207">
        <f>IFERROR(AF839+(SUM($AC839:$AD839)/100*($AE$14/$AB$14*100))/'4_Структура пл.соб.'!$B$7*'4_Структура пл.соб.'!$B$4,0)</f>
        <v>0</v>
      </c>
      <c r="AV839" s="167">
        <f>IFERROR(AU839/'5_Розрахунок тарифів'!$H$7,0)</f>
        <v>0</v>
      </c>
      <c r="AW839" s="167">
        <f>IFERROR((AU839/SUM('4_Структура пл.соб.'!$F$4:$F$6))*100,0)</f>
        <v>0</v>
      </c>
      <c r="AX839" s="207">
        <f>IFERROR(AH839+(SUM($AC839:$AD839)/100*($AE$14/$AB$14*100))/'4_Структура пл.соб.'!$B$7*'4_Структура пл.соб.'!$B$5,0)</f>
        <v>0</v>
      </c>
      <c r="AY839" s="167">
        <f>IFERROR(AX839/'5_Розрахунок тарифів'!$L$7,0)</f>
        <v>0</v>
      </c>
      <c r="AZ839" s="167">
        <f>IFERROR((AX839/SUM('4_Структура пл.соб.'!$F$4:$F$6))*100,0)</f>
        <v>0</v>
      </c>
      <c r="BA839" s="207">
        <f>IFERROR(AJ839+(SUM($AC839:$AD839)/100*($AE$14/$AB$14*100))/'4_Структура пл.соб.'!$B$7*'4_Структура пл.соб.'!$B$6,0)</f>
        <v>0</v>
      </c>
      <c r="BB839" s="167">
        <f>IFERROR(BA839/'5_Розрахунок тарифів'!$P$7,0)</f>
        <v>0</v>
      </c>
      <c r="BC839" s="167">
        <f>IFERROR((BA839/SUM('4_Структура пл.соб.'!$F$4:$F$6))*100,0)</f>
        <v>0</v>
      </c>
      <c r="BD839" s="167">
        <f t="shared" si="277"/>
        <v>0</v>
      </c>
      <c r="BE839" s="167">
        <f t="shared" si="278"/>
        <v>0</v>
      </c>
      <c r="BF839" s="203"/>
      <c r="BG839" s="203"/>
    </row>
    <row r="840" spans="1:59" s="118" customFormat="1" x14ac:dyDescent="0.25">
      <c r="A840" s="128" t="str">
        <f>IF(ISBLANK(B840),"",COUNTA($B$11:B840))</f>
        <v/>
      </c>
      <c r="B840" s="200"/>
      <c r="C840" s="150">
        <f t="shared" si="268"/>
        <v>0</v>
      </c>
      <c r="D840" s="151">
        <f t="shared" si="269"/>
        <v>0</v>
      </c>
      <c r="E840" s="199"/>
      <c r="F840" s="199"/>
      <c r="G840" s="151">
        <f t="shared" si="270"/>
        <v>0</v>
      </c>
      <c r="H840" s="199"/>
      <c r="I840" s="199"/>
      <c r="J840" s="199"/>
      <c r="K840" s="151">
        <f t="shared" si="279"/>
        <v>0</v>
      </c>
      <c r="L840" s="199"/>
      <c r="M840" s="199"/>
      <c r="N840" s="152" t="str">
        <f t="shared" si="271"/>
        <v/>
      </c>
      <c r="O840" s="150">
        <f t="shared" si="272"/>
        <v>0</v>
      </c>
      <c r="P840" s="151">
        <f t="shared" si="273"/>
        <v>0</v>
      </c>
      <c r="Q840" s="199"/>
      <c r="R840" s="199"/>
      <c r="S840" s="151">
        <f t="shared" si="274"/>
        <v>0</v>
      </c>
      <c r="T840" s="199"/>
      <c r="U840" s="199"/>
      <c r="V840" s="199"/>
      <c r="W840" s="151">
        <f t="shared" si="265"/>
        <v>0</v>
      </c>
      <c r="X840" s="199"/>
      <c r="Y840" s="199"/>
      <c r="Z840" s="152" t="str">
        <f t="shared" si="275"/>
        <v/>
      </c>
      <c r="AA840" s="150">
        <f t="shared" si="280"/>
        <v>0</v>
      </c>
      <c r="AB840" s="151">
        <f t="shared" si="281"/>
        <v>0</v>
      </c>
      <c r="AC840" s="199"/>
      <c r="AD840" s="199"/>
      <c r="AE840" s="151">
        <f t="shared" si="282"/>
        <v>0</v>
      </c>
      <c r="AF840" s="202"/>
      <c r="AG840" s="333"/>
      <c r="AH840" s="202"/>
      <c r="AI840" s="333"/>
      <c r="AJ840" s="202"/>
      <c r="AK840" s="333"/>
      <c r="AL840" s="151">
        <f t="shared" si="283"/>
        <v>0</v>
      </c>
      <c r="AM840" s="199"/>
      <c r="AN840" s="199"/>
      <c r="AO840" s="167">
        <f t="shared" si="266"/>
        <v>0</v>
      </c>
      <c r="AP840" s="167">
        <f t="shared" si="267"/>
        <v>0</v>
      </c>
      <c r="AQ840" s="152" t="str">
        <f t="shared" si="263"/>
        <v/>
      </c>
      <c r="AR840" s="207">
        <f t="shared" si="264"/>
        <v>0</v>
      </c>
      <c r="AS840" s="167">
        <f t="shared" si="276"/>
        <v>0</v>
      </c>
      <c r="AT840" s="167">
        <f>IFERROR((AR840/SUM('4_Структура пл.соб.'!$F$4:$F$6))*100,0)</f>
        <v>0</v>
      </c>
      <c r="AU840" s="207">
        <f>IFERROR(AF840+(SUM($AC840:$AD840)/100*($AE$14/$AB$14*100))/'4_Структура пл.соб.'!$B$7*'4_Структура пл.соб.'!$B$4,0)</f>
        <v>0</v>
      </c>
      <c r="AV840" s="167">
        <f>IFERROR(AU840/'5_Розрахунок тарифів'!$H$7,0)</f>
        <v>0</v>
      </c>
      <c r="AW840" s="167">
        <f>IFERROR((AU840/SUM('4_Структура пл.соб.'!$F$4:$F$6))*100,0)</f>
        <v>0</v>
      </c>
      <c r="AX840" s="207">
        <f>IFERROR(AH840+(SUM($AC840:$AD840)/100*($AE$14/$AB$14*100))/'4_Структура пл.соб.'!$B$7*'4_Структура пл.соб.'!$B$5,0)</f>
        <v>0</v>
      </c>
      <c r="AY840" s="167">
        <f>IFERROR(AX840/'5_Розрахунок тарифів'!$L$7,0)</f>
        <v>0</v>
      </c>
      <c r="AZ840" s="167">
        <f>IFERROR((AX840/SUM('4_Структура пл.соб.'!$F$4:$F$6))*100,0)</f>
        <v>0</v>
      </c>
      <c r="BA840" s="207">
        <f>IFERROR(AJ840+(SUM($AC840:$AD840)/100*($AE$14/$AB$14*100))/'4_Структура пл.соб.'!$B$7*'4_Структура пл.соб.'!$B$6,0)</f>
        <v>0</v>
      </c>
      <c r="BB840" s="167">
        <f>IFERROR(BA840/'5_Розрахунок тарифів'!$P$7,0)</f>
        <v>0</v>
      </c>
      <c r="BC840" s="167">
        <f>IFERROR((BA840/SUM('4_Структура пл.соб.'!$F$4:$F$6))*100,0)</f>
        <v>0</v>
      </c>
      <c r="BD840" s="167">
        <f t="shared" si="277"/>
        <v>0</v>
      </c>
      <c r="BE840" s="167">
        <f t="shared" si="278"/>
        <v>0</v>
      </c>
      <c r="BF840" s="203"/>
      <c r="BG840" s="203"/>
    </row>
    <row r="841" spans="1:59" s="118" customFormat="1" x14ac:dyDescent="0.25">
      <c r="A841" s="128" t="str">
        <f>IF(ISBLANK(B841),"",COUNTA($B$11:B841))</f>
        <v/>
      </c>
      <c r="B841" s="200"/>
      <c r="C841" s="150">
        <f t="shared" si="268"/>
        <v>0</v>
      </c>
      <c r="D841" s="151">
        <f t="shared" si="269"/>
        <v>0</v>
      </c>
      <c r="E841" s="199"/>
      <c r="F841" s="199"/>
      <c r="G841" s="151">
        <f t="shared" si="270"/>
        <v>0</v>
      </c>
      <c r="H841" s="199"/>
      <c r="I841" s="199"/>
      <c r="J841" s="199"/>
      <c r="K841" s="151">
        <f t="shared" si="279"/>
        <v>0</v>
      </c>
      <c r="L841" s="199"/>
      <c r="M841" s="199"/>
      <c r="N841" s="152" t="str">
        <f t="shared" si="271"/>
        <v/>
      </c>
      <c r="O841" s="150">
        <f t="shared" si="272"/>
        <v>0</v>
      </c>
      <c r="P841" s="151">
        <f t="shared" si="273"/>
        <v>0</v>
      </c>
      <c r="Q841" s="199"/>
      <c r="R841" s="199"/>
      <c r="S841" s="151">
        <f t="shared" si="274"/>
        <v>0</v>
      </c>
      <c r="T841" s="199"/>
      <c r="U841" s="199"/>
      <c r="V841" s="199"/>
      <c r="W841" s="151">
        <f t="shared" si="265"/>
        <v>0</v>
      </c>
      <c r="X841" s="199"/>
      <c r="Y841" s="199"/>
      <c r="Z841" s="152" t="str">
        <f t="shared" si="275"/>
        <v/>
      </c>
      <c r="AA841" s="150">
        <f t="shared" si="280"/>
        <v>0</v>
      </c>
      <c r="AB841" s="151">
        <f t="shared" si="281"/>
        <v>0</v>
      </c>
      <c r="AC841" s="199"/>
      <c r="AD841" s="199"/>
      <c r="AE841" s="151">
        <f t="shared" si="282"/>
        <v>0</v>
      </c>
      <c r="AF841" s="202"/>
      <c r="AG841" s="333"/>
      <c r="AH841" s="202"/>
      <c r="AI841" s="333"/>
      <c r="AJ841" s="202"/>
      <c r="AK841" s="333"/>
      <c r="AL841" s="151">
        <f t="shared" si="283"/>
        <v>0</v>
      </c>
      <c r="AM841" s="199"/>
      <c r="AN841" s="199"/>
      <c r="AO841" s="167">
        <f t="shared" si="266"/>
        <v>0</v>
      </c>
      <c r="AP841" s="167">
        <f t="shared" si="267"/>
        <v>0</v>
      </c>
      <c r="AQ841" s="152" t="str">
        <f t="shared" si="263"/>
        <v/>
      </c>
      <c r="AR841" s="207">
        <f t="shared" si="264"/>
        <v>0</v>
      </c>
      <c r="AS841" s="167">
        <f t="shared" si="276"/>
        <v>0</v>
      </c>
      <c r="AT841" s="167">
        <f>IFERROR((AR841/SUM('4_Структура пл.соб.'!$F$4:$F$6))*100,0)</f>
        <v>0</v>
      </c>
      <c r="AU841" s="207">
        <f>IFERROR(AF841+(SUM($AC841:$AD841)/100*($AE$14/$AB$14*100))/'4_Структура пл.соб.'!$B$7*'4_Структура пл.соб.'!$B$4,0)</f>
        <v>0</v>
      </c>
      <c r="AV841" s="167">
        <f>IFERROR(AU841/'5_Розрахунок тарифів'!$H$7,0)</f>
        <v>0</v>
      </c>
      <c r="AW841" s="167">
        <f>IFERROR((AU841/SUM('4_Структура пл.соб.'!$F$4:$F$6))*100,0)</f>
        <v>0</v>
      </c>
      <c r="AX841" s="207">
        <f>IFERROR(AH841+(SUM($AC841:$AD841)/100*($AE$14/$AB$14*100))/'4_Структура пл.соб.'!$B$7*'4_Структура пл.соб.'!$B$5,0)</f>
        <v>0</v>
      </c>
      <c r="AY841" s="167">
        <f>IFERROR(AX841/'5_Розрахунок тарифів'!$L$7,0)</f>
        <v>0</v>
      </c>
      <c r="AZ841" s="167">
        <f>IFERROR((AX841/SUM('4_Структура пл.соб.'!$F$4:$F$6))*100,0)</f>
        <v>0</v>
      </c>
      <c r="BA841" s="207">
        <f>IFERROR(AJ841+(SUM($AC841:$AD841)/100*($AE$14/$AB$14*100))/'4_Структура пл.соб.'!$B$7*'4_Структура пл.соб.'!$B$6,0)</f>
        <v>0</v>
      </c>
      <c r="BB841" s="167">
        <f>IFERROR(BA841/'5_Розрахунок тарифів'!$P$7,0)</f>
        <v>0</v>
      </c>
      <c r="BC841" s="167">
        <f>IFERROR((BA841/SUM('4_Структура пл.соб.'!$F$4:$F$6))*100,0)</f>
        <v>0</v>
      </c>
      <c r="BD841" s="167">
        <f t="shared" si="277"/>
        <v>0</v>
      </c>
      <c r="BE841" s="167">
        <f t="shared" si="278"/>
        <v>0</v>
      </c>
      <c r="BF841" s="203"/>
      <c r="BG841" s="203"/>
    </row>
    <row r="842" spans="1:59" s="118" customFormat="1" x14ac:dyDescent="0.25">
      <c r="A842" s="128" t="str">
        <f>IF(ISBLANK(B842),"",COUNTA($B$11:B842))</f>
        <v/>
      </c>
      <c r="B842" s="200"/>
      <c r="C842" s="150">
        <f t="shared" si="268"/>
        <v>0</v>
      </c>
      <c r="D842" s="151">
        <f t="shared" si="269"/>
        <v>0</v>
      </c>
      <c r="E842" s="199"/>
      <c r="F842" s="199"/>
      <c r="G842" s="151">
        <f t="shared" si="270"/>
        <v>0</v>
      </c>
      <c r="H842" s="199"/>
      <c r="I842" s="199"/>
      <c r="J842" s="199"/>
      <c r="K842" s="151">
        <f t="shared" si="279"/>
        <v>0</v>
      </c>
      <c r="L842" s="199"/>
      <c r="M842" s="199"/>
      <c r="N842" s="152" t="str">
        <f t="shared" si="271"/>
        <v/>
      </c>
      <c r="O842" s="150">
        <f t="shared" si="272"/>
        <v>0</v>
      </c>
      <c r="P842" s="151">
        <f t="shared" si="273"/>
        <v>0</v>
      </c>
      <c r="Q842" s="199"/>
      <c r="R842" s="199"/>
      <c r="S842" s="151">
        <f t="shared" si="274"/>
        <v>0</v>
      </c>
      <c r="T842" s="199"/>
      <c r="U842" s="199"/>
      <c r="V842" s="199"/>
      <c r="W842" s="151">
        <f t="shared" si="265"/>
        <v>0</v>
      </c>
      <c r="X842" s="199"/>
      <c r="Y842" s="199"/>
      <c r="Z842" s="152" t="str">
        <f t="shared" si="275"/>
        <v/>
      </c>
      <c r="AA842" s="150">
        <f t="shared" si="280"/>
        <v>0</v>
      </c>
      <c r="AB842" s="151">
        <f t="shared" si="281"/>
        <v>0</v>
      </c>
      <c r="AC842" s="199"/>
      <c r="AD842" s="199"/>
      <c r="AE842" s="151">
        <f t="shared" si="282"/>
        <v>0</v>
      </c>
      <c r="AF842" s="202"/>
      <c r="AG842" s="333"/>
      <c r="AH842" s="202"/>
      <c r="AI842" s="333"/>
      <c r="AJ842" s="202"/>
      <c r="AK842" s="333"/>
      <c r="AL842" s="151">
        <f t="shared" si="283"/>
        <v>0</v>
      </c>
      <c r="AM842" s="199"/>
      <c r="AN842" s="199"/>
      <c r="AO842" s="167">
        <f t="shared" si="266"/>
        <v>0</v>
      </c>
      <c r="AP842" s="167">
        <f t="shared" si="267"/>
        <v>0</v>
      </c>
      <c r="AQ842" s="152" t="str">
        <f t="shared" si="263"/>
        <v/>
      </c>
      <c r="AR842" s="207">
        <f t="shared" si="264"/>
        <v>0</v>
      </c>
      <c r="AS842" s="167">
        <f t="shared" si="276"/>
        <v>0</v>
      </c>
      <c r="AT842" s="167">
        <f>IFERROR((AR842/SUM('4_Структура пл.соб.'!$F$4:$F$6))*100,0)</f>
        <v>0</v>
      </c>
      <c r="AU842" s="207">
        <f>IFERROR(AF842+(SUM($AC842:$AD842)/100*($AE$14/$AB$14*100))/'4_Структура пл.соб.'!$B$7*'4_Структура пл.соб.'!$B$4,0)</f>
        <v>0</v>
      </c>
      <c r="AV842" s="167">
        <f>IFERROR(AU842/'5_Розрахунок тарифів'!$H$7,0)</f>
        <v>0</v>
      </c>
      <c r="AW842" s="167">
        <f>IFERROR((AU842/SUM('4_Структура пл.соб.'!$F$4:$F$6))*100,0)</f>
        <v>0</v>
      </c>
      <c r="AX842" s="207">
        <f>IFERROR(AH842+(SUM($AC842:$AD842)/100*($AE$14/$AB$14*100))/'4_Структура пл.соб.'!$B$7*'4_Структура пл.соб.'!$B$5,0)</f>
        <v>0</v>
      </c>
      <c r="AY842" s="167">
        <f>IFERROR(AX842/'5_Розрахунок тарифів'!$L$7,0)</f>
        <v>0</v>
      </c>
      <c r="AZ842" s="167">
        <f>IFERROR((AX842/SUM('4_Структура пл.соб.'!$F$4:$F$6))*100,0)</f>
        <v>0</v>
      </c>
      <c r="BA842" s="207">
        <f>IFERROR(AJ842+(SUM($AC842:$AD842)/100*($AE$14/$AB$14*100))/'4_Структура пл.соб.'!$B$7*'4_Структура пл.соб.'!$B$6,0)</f>
        <v>0</v>
      </c>
      <c r="BB842" s="167">
        <f>IFERROR(BA842/'5_Розрахунок тарифів'!$P$7,0)</f>
        <v>0</v>
      </c>
      <c r="BC842" s="167">
        <f>IFERROR((BA842/SUM('4_Структура пл.соб.'!$F$4:$F$6))*100,0)</f>
        <v>0</v>
      </c>
      <c r="BD842" s="167">
        <f t="shared" si="277"/>
        <v>0</v>
      </c>
      <c r="BE842" s="167">
        <f t="shared" si="278"/>
        <v>0</v>
      </c>
      <c r="BF842" s="203"/>
      <c r="BG842" s="203"/>
    </row>
    <row r="843" spans="1:59" s="118" customFormat="1" x14ac:dyDescent="0.25">
      <c r="A843" s="128" t="str">
        <f>IF(ISBLANK(B843),"",COUNTA($B$11:B843))</f>
        <v/>
      </c>
      <c r="B843" s="200"/>
      <c r="C843" s="150">
        <f t="shared" si="268"/>
        <v>0</v>
      </c>
      <c r="D843" s="151">
        <f t="shared" si="269"/>
        <v>0</v>
      </c>
      <c r="E843" s="199"/>
      <c r="F843" s="199"/>
      <c r="G843" s="151">
        <f t="shared" si="270"/>
        <v>0</v>
      </c>
      <c r="H843" s="199"/>
      <c r="I843" s="199"/>
      <c r="J843" s="199"/>
      <c r="K843" s="151">
        <f t="shared" si="279"/>
        <v>0</v>
      </c>
      <c r="L843" s="199"/>
      <c r="M843" s="199"/>
      <c r="N843" s="152" t="str">
        <f t="shared" si="271"/>
        <v/>
      </c>
      <c r="O843" s="150">
        <f t="shared" si="272"/>
        <v>0</v>
      </c>
      <c r="P843" s="151">
        <f t="shared" si="273"/>
        <v>0</v>
      </c>
      <c r="Q843" s="199"/>
      <c r="R843" s="199"/>
      <c r="S843" s="151">
        <f t="shared" si="274"/>
        <v>0</v>
      </c>
      <c r="T843" s="199"/>
      <c r="U843" s="199"/>
      <c r="V843" s="199"/>
      <c r="W843" s="151">
        <f t="shared" si="265"/>
        <v>0</v>
      </c>
      <c r="X843" s="199"/>
      <c r="Y843" s="199"/>
      <c r="Z843" s="152" t="str">
        <f t="shared" si="275"/>
        <v/>
      </c>
      <c r="AA843" s="150">
        <f t="shared" si="280"/>
        <v>0</v>
      </c>
      <c r="AB843" s="151">
        <f t="shared" si="281"/>
        <v>0</v>
      </c>
      <c r="AC843" s="199"/>
      <c r="AD843" s="199"/>
      <c r="AE843" s="151">
        <f t="shared" si="282"/>
        <v>0</v>
      </c>
      <c r="AF843" s="202"/>
      <c r="AG843" s="333"/>
      <c r="AH843" s="202"/>
      <c r="AI843" s="333"/>
      <c r="AJ843" s="202"/>
      <c r="AK843" s="333"/>
      <c r="AL843" s="151">
        <f t="shared" si="283"/>
        <v>0</v>
      </c>
      <c r="AM843" s="199"/>
      <c r="AN843" s="199"/>
      <c r="AO843" s="167">
        <f t="shared" si="266"/>
        <v>0</v>
      </c>
      <c r="AP843" s="167">
        <f t="shared" si="267"/>
        <v>0</v>
      </c>
      <c r="AQ843" s="152" t="str">
        <f t="shared" si="263"/>
        <v/>
      </c>
      <c r="AR843" s="207">
        <f t="shared" si="264"/>
        <v>0</v>
      </c>
      <c r="AS843" s="167">
        <f t="shared" si="276"/>
        <v>0</v>
      </c>
      <c r="AT843" s="167">
        <f>IFERROR((AR843/SUM('4_Структура пл.соб.'!$F$4:$F$6))*100,0)</f>
        <v>0</v>
      </c>
      <c r="AU843" s="207">
        <f>IFERROR(AF843+(SUM($AC843:$AD843)/100*($AE$14/$AB$14*100))/'4_Структура пл.соб.'!$B$7*'4_Структура пл.соб.'!$B$4,0)</f>
        <v>0</v>
      </c>
      <c r="AV843" s="167">
        <f>IFERROR(AU843/'5_Розрахунок тарифів'!$H$7,0)</f>
        <v>0</v>
      </c>
      <c r="AW843" s="167">
        <f>IFERROR((AU843/SUM('4_Структура пл.соб.'!$F$4:$F$6))*100,0)</f>
        <v>0</v>
      </c>
      <c r="AX843" s="207">
        <f>IFERROR(AH843+(SUM($AC843:$AD843)/100*($AE$14/$AB$14*100))/'4_Структура пл.соб.'!$B$7*'4_Структура пл.соб.'!$B$5,0)</f>
        <v>0</v>
      </c>
      <c r="AY843" s="167">
        <f>IFERROR(AX843/'5_Розрахунок тарифів'!$L$7,0)</f>
        <v>0</v>
      </c>
      <c r="AZ843" s="167">
        <f>IFERROR((AX843/SUM('4_Структура пл.соб.'!$F$4:$F$6))*100,0)</f>
        <v>0</v>
      </c>
      <c r="BA843" s="207">
        <f>IFERROR(AJ843+(SUM($AC843:$AD843)/100*($AE$14/$AB$14*100))/'4_Структура пл.соб.'!$B$7*'4_Структура пл.соб.'!$B$6,0)</f>
        <v>0</v>
      </c>
      <c r="BB843" s="167">
        <f>IFERROR(BA843/'5_Розрахунок тарифів'!$P$7,0)</f>
        <v>0</v>
      </c>
      <c r="BC843" s="167">
        <f>IFERROR((BA843/SUM('4_Структура пл.соб.'!$F$4:$F$6))*100,0)</f>
        <v>0</v>
      </c>
      <c r="BD843" s="167">
        <f t="shared" si="277"/>
        <v>0</v>
      </c>
      <c r="BE843" s="167">
        <f t="shared" si="278"/>
        <v>0</v>
      </c>
      <c r="BF843" s="203"/>
      <c r="BG843" s="203"/>
    </row>
    <row r="844" spans="1:59" s="118" customFormat="1" x14ac:dyDescent="0.25">
      <c r="A844" s="128" t="str">
        <f>IF(ISBLANK(B844),"",COUNTA($B$11:B844))</f>
        <v/>
      </c>
      <c r="B844" s="200"/>
      <c r="C844" s="150">
        <f t="shared" si="268"/>
        <v>0</v>
      </c>
      <c r="D844" s="151">
        <f t="shared" si="269"/>
        <v>0</v>
      </c>
      <c r="E844" s="199"/>
      <c r="F844" s="199"/>
      <c r="G844" s="151">
        <f t="shared" si="270"/>
        <v>0</v>
      </c>
      <c r="H844" s="199"/>
      <c r="I844" s="199"/>
      <c r="J844" s="199"/>
      <c r="K844" s="151">
        <f t="shared" si="279"/>
        <v>0</v>
      </c>
      <c r="L844" s="199"/>
      <c r="M844" s="199"/>
      <c r="N844" s="152" t="str">
        <f t="shared" si="271"/>
        <v/>
      </c>
      <c r="O844" s="150">
        <f t="shared" si="272"/>
        <v>0</v>
      </c>
      <c r="P844" s="151">
        <f t="shared" si="273"/>
        <v>0</v>
      </c>
      <c r="Q844" s="199"/>
      <c r="R844" s="199"/>
      <c r="S844" s="151">
        <f t="shared" si="274"/>
        <v>0</v>
      </c>
      <c r="T844" s="199"/>
      <c r="U844" s="199"/>
      <c r="V844" s="199"/>
      <c r="W844" s="151">
        <f t="shared" si="265"/>
        <v>0</v>
      </c>
      <c r="X844" s="199"/>
      <c r="Y844" s="199"/>
      <c r="Z844" s="152" t="str">
        <f t="shared" si="275"/>
        <v/>
      </c>
      <c r="AA844" s="150">
        <f t="shared" si="280"/>
        <v>0</v>
      </c>
      <c r="AB844" s="151">
        <f t="shared" si="281"/>
        <v>0</v>
      </c>
      <c r="AC844" s="199"/>
      <c r="AD844" s="199"/>
      <c r="AE844" s="151">
        <f t="shared" si="282"/>
        <v>0</v>
      </c>
      <c r="AF844" s="202"/>
      <c r="AG844" s="333"/>
      <c r="AH844" s="202"/>
      <c r="AI844" s="333"/>
      <c r="AJ844" s="202"/>
      <c r="AK844" s="333"/>
      <c r="AL844" s="151">
        <f t="shared" si="283"/>
        <v>0</v>
      </c>
      <c r="AM844" s="199"/>
      <c r="AN844" s="199"/>
      <c r="AO844" s="167">
        <f t="shared" si="266"/>
        <v>0</v>
      </c>
      <c r="AP844" s="167">
        <f t="shared" si="267"/>
        <v>0</v>
      </c>
      <c r="AQ844" s="152" t="str">
        <f t="shared" si="263"/>
        <v/>
      </c>
      <c r="AR844" s="207">
        <f t="shared" si="264"/>
        <v>0</v>
      </c>
      <c r="AS844" s="167">
        <f t="shared" si="276"/>
        <v>0</v>
      </c>
      <c r="AT844" s="167">
        <f>IFERROR((AR844/SUM('4_Структура пл.соб.'!$F$4:$F$6))*100,0)</f>
        <v>0</v>
      </c>
      <c r="AU844" s="207">
        <f>IFERROR(AF844+(SUM($AC844:$AD844)/100*($AE$14/$AB$14*100))/'4_Структура пл.соб.'!$B$7*'4_Структура пл.соб.'!$B$4,0)</f>
        <v>0</v>
      </c>
      <c r="AV844" s="167">
        <f>IFERROR(AU844/'5_Розрахунок тарифів'!$H$7,0)</f>
        <v>0</v>
      </c>
      <c r="AW844" s="167">
        <f>IFERROR((AU844/SUM('4_Структура пл.соб.'!$F$4:$F$6))*100,0)</f>
        <v>0</v>
      </c>
      <c r="AX844" s="207">
        <f>IFERROR(AH844+(SUM($AC844:$AD844)/100*($AE$14/$AB$14*100))/'4_Структура пл.соб.'!$B$7*'4_Структура пл.соб.'!$B$5,0)</f>
        <v>0</v>
      </c>
      <c r="AY844" s="167">
        <f>IFERROR(AX844/'5_Розрахунок тарифів'!$L$7,0)</f>
        <v>0</v>
      </c>
      <c r="AZ844" s="167">
        <f>IFERROR((AX844/SUM('4_Структура пл.соб.'!$F$4:$F$6))*100,0)</f>
        <v>0</v>
      </c>
      <c r="BA844" s="207">
        <f>IFERROR(AJ844+(SUM($AC844:$AD844)/100*($AE$14/$AB$14*100))/'4_Структура пл.соб.'!$B$7*'4_Структура пл.соб.'!$B$6,0)</f>
        <v>0</v>
      </c>
      <c r="BB844" s="167">
        <f>IFERROR(BA844/'5_Розрахунок тарифів'!$P$7,0)</f>
        <v>0</v>
      </c>
      <c r="BC844" s="167">
        <f>IFERROR((BA844/SUM('4_Структура пл.соб.'!$F$4:$F$6))*100,0)</f>
        <v>0</v>
      </c>
      <c r="BD844" s="167">
        <f t="shared" si="277"/>
        <v>0</v>
      </c>
      <c r="BE844" s="167">
        <f t="shared" si="278"/>
        <v>0</v>
      </c>
      <c r="BF844" s="203"/>
      <c r="BG844" s="203"/>
    </row>
    <row r="845" spans="1:59" s="118" customFormat="1" x14ac:dyDescent="0.25">
      <c r="A845" s="128" t="str">
        <f>IF(ISBLANK(B845),"",COUNTA($B$11:B845))</f>
        <v/>
      </c>
      <c r="B845" s="200"/>
      <c r="C845" s="150">
        <f t="shared" si="268"/>
        <v>0</v>
      </c>
      <c r="D845" s="151">
        <f t="shared" si="269"/>
        <v>0</v>
      </c>
      <c r="E845" s="199"/>
      <c r="F845" s="199"/>
      <c r="G845" s="151">
        <f t="shared" si="270"/>
        <v>0</v>
      </c>
      <c r="H845" s="199"/>
      <c r="I845" s="199"/>
      <c r="J845" s="199"/>
      <c r="K845" s="151">
        <f t="shared" si="279"/>
        <v>0</v>
      </c>
      <c r="L845" s="199"/>
      <c r="M845" s="199"/>
      <c r="N845" s="152" t="str">
        <f t="shared" si="271"/>
        <v/>
      </c>
      <c r="O845" s="150">
        <f t="shared" si="272"/>
        <v>0</v>
      </c>
      <c r="P845" s="151">
        <f t="shared" si="273"/>
        <v>0</v>
      </c>
      <c r="Q845" s="199"/>
      <c r="R845" s="199"/>
      <c r="S845" s="151">
        <f t="shared" si="274"/>
        <v>0</v>
      </c>
      <c r="T845" s="199"/>
      <c r="U845" s="199"/>
      <c r="V845" s="199"/>
      <c r="W845" s="151">
        <f t="shared" si="265"/>
        <v>0</v>
      </c>
      <c r="X845" s="199"/>
      <c r="Y845" s="199"/>
      <c r="Z845" s="152" t="str">
        <f t="shared" si="275"/>
        <v/>
      </c>
      <c r="AA845" s="150">
        <f t="shared" si="280"/>
        <v>0</v>
      </c>
      <c r="AB845" s="151">
        <f t="shared" si="281"/>
        <v>0</v>
      </c>
      <c r="AC845" s="199"/>
      <c r="AD845" s="199"/>
      <c r="AE845" s="151">
        <f t="shared" si="282"/>
        <v>0</v>
      </c>
      <c r="AF845" s="202"/>
      <c r="AG845" s="333"/>
      <c r="AH845" s="202"/>
      <c r="AI845" s="333"/>
      <c r="AJ845" s="202"/>
      <c r="AK845" s="333"/>
      <c r="AL845" s="151">
        <f t="shared" si="283"/>
        <v>0</v>
      </c>
      <c r="AM845" s="199"/>
      <c r="AN845" s="199"/>
      <c r="AO845" s="167">
        <f t="shared" si="266"/>
        <v>0</v>
      </c>
      <c r="AP845" s="167">
        <f t="shared" si="267"/>
        <v>0</v>
      </c>
      <c r="AQ845" s="152" t="str">
        <f t="shared" ref="AQ845:AQ908" si="284">A845</f>
        <v/>
      </c>
      <c r="AR845" s="207">
        <f t="shared" ref="AR845:AR908" si="285">IFERROR(AE845+(SUM(AC845:AD845)/100*($AE$14/$AB$14*100)),0)</f>
        <v>0</v>
      </c>
      <c r="AS845" s="167">
        <f t="shared" si="276"/>
        <v>0</v>
      </c>
      <c r="AT845" s="167">
        <f>IFERROR((AR845/SUM('4_Структура пл.соб.'!$F$4:$F$6))*100,0)</f>
        <v>0</v>
      </c>
      <c r="AU845" s="207">
        <f>IFERROR(AF845+(SUM($AC845:$AD845)/100*($AE$14/$AB$14*100))/'4_Структура пл.соб.'!$B$7*'4_Структура пл.соб.'!$B$4,0)</f>
        <v>0</v>
      </c>
      <c r="AV845" s="167">
        <f>IFERROR(AU845/'5_Розрахунок тарифів'!$H$7,0)</f>
        <v>0</v>
      </c>
      <c r="AW845" s="167">
        <f>IFERROR((AU845/SUM('4_Структура пл.соб.'!$F$4:$F$6))*100,0)</f>
        <v>0</v>
      </c>
      <c r="AX845" s="207">
        <f>IFERROR(AH845+(SUM($AC845:$AD845)/100*($AE$14/$AB$14*100))/'4_Структура пл.соб.'!$B$7*'4_Структура пл.соб.'!$B$5,0)</f>
        <v>0</v>
      </c>
      <c r="AY845" s="167">
        <f>IFERROR(AX845/'5_Розрахунок тарифів'!$L$7,0)</f>
        <v>0</v>
      </c>
      <c r="AZ845" s="167">
        <f>IFERROR((AX845/SUM('4_Структура пл.соб.'!$F$4:$F$6))*100,0)</f>
        <v>0</v>
      </c>
      <c r="BA845" s="207">
        <f>IFERROR(AJ845+(SUM($AC845:$AD845)/100*($AE$14/$AB$14*100))/'4_Структура пл.соб.'!$B$7*'4_Структура пл.соб.'!$B$6,0)</f>
        <v>0</v>
      </c>
      <c r="BB845" s="167">
        <f>IFERROR(BA845/'5_Розрахунок тарифів'!$P$7,0)</f>
        <v>0</v>
      </c>
      <c r="BC845" s="167">
        <f>IFERROR((BA845/SUM('4_Структура пл.соб.'!$F$4:$F$6))*100,0)</f>
        <v>0</v>
      </c>
      <c r="BD845" s="167">
        <f t="shared" si="277"/>
        <v>0</v>
      </c>
      <c r="BE845" s="167">
        <f t="shared" si="278"/>
        <v>0</v>
      </c>
      <c r="BF845" s="203"/>
      <c r="BG845" s="203"/>
    </row>
    <row r="846" spans="1:59" s="118" customFormat="1" x14ac:dyDescent="0.25">
      <c r="A846" s="128" t="str">
        <f>IF(ISBLANK(B846),"",COUNTA($B$11:B846))</f>
        <v/>
      </c>
      <c r="B846" s="200"/>
      <c r="C846" s="150">
        <f t="shared" si="268"/>
        <v>0</v>
      </c>
      <c r="D846" s="151">
        <f t="shared" si="269"/>
        <v>0</v>
      </c>
      <c r="E846" s="199"/>
      <c r="F846" s="199"/>
      <c r="G846" s="151">
        <f t="shared" si="270"/>
        <v>0</v>
      </c>
      <c r="H846" s="199"/>
      <c r="I846" s="199"/>
      <c r="J846" s="199"/>
      <c r="K846" s="151">
        <f t="shared" si="279"/>
        <v>0</v>
      </c>
      <c r="L846" s="199"/>
      <c r="M846" s="199"/>
      <c r="N846" s="152" t="str">
        <f t="shared" si="271"/>
        <v/>
      </c>
      <c r="O846" s="150">
        <f t="shared" si="272"/>
        <v>0</v>
      </c>
      <c r="P846" s="151">
        <f t="shared" si="273"/>
        <v>0</v>
      </c>
      <c r="Q846" s="199"/>
      <c r="R846" s="199"/>
      <c r="S846" s="151">
        <f t="shared" si="274"/>
        <v>0</v>
      </c>
      <c r="T846" s="199"/>
      <c r="U846" s="199"/>
      <c r="V846" s="199"/>
      <c r="W846" s="151">
        <f t="shared" ref="W846:W909" si="286">X846+Y846</f>
        <v>0</v>
      </c>
      <c r="X846" s="199"/>
      <c r="Y846" s="199"/>
      <c r="Z846" s="152" t="str">
        <f t="shared" si="275"/>
        <v/>
      </c>
      <c r="AA846" s="150">
        <f t="shared" si="280"/>
        <v>0</v>
      </c>
      <c r="AB846" s="151">
        <f t="shared" si="281"/>
        <v>0</v>
      </c>
      <c r="AC846" s="199"/>
      <c r="AD846" s="199"/>
      <c r="AE846" s="151">
        <f t="shared" si="282"/>
        <v>0</v>
      </c>
      <c r="AF846" s="202"/>
      <c r="AG846" s="333"/>
      <c r="AH846" s="202"/>
      <c r="AI846" s="333"/>
      <c r="AJ846" s="202"/>
      <c r="AK846" s="333"/>
      <c r="AL846" s="151">
        <f t="shared" si="283"/>
        <v>0</v>
      </c>
      <c r="AM846" s="199"/>
      <c r="AN846" s="199"/>
      <c r="AO846" s="167">
        <f t="shared" ref="AO846:AO909" si="287">BD846</f>
        <v>0</v>
      </c>
      <c r="AP846" s="167">
        <f t="shared" ref="AP846:AP909" si="288">BE846</f>
        <v>0</v>
      </c>
      <c r="AQ846" s="152" t="str">
        <f t="shared" si="284"/>
        <v/>
      </c>
      <c r="AR846" s="207">
        <f t="shared" si="285"/>
        <v>0</v>
      </c>
      <c r="AS846" s="167">
        <f t="shared" si="276"/>
        <v>0</v>
      </c>
      <c r="AT846" s="167">
        <f>IFERROR((AR846/SUM('4_Структура пл.соб.'!$F$4:$F$6))*100,0)</f>
        <v>0</v>
      </c>
      <c r="AU846" s="207">
        <f>IFERROR(AF846+(SUM($AC846:$AD846)/100*($AE$14/$AB$14*100))/'4_Структура пл.соб.'!$B$7*'4_Структура пл.соб.'!$B$4,0)</f>
        <v>0</v>
      </c>
      <c r="AV846" s="167">
        <f>IFERROR(AU846/'5_Розрахунок тарифів'!$H$7,0)</f>
        <v>0</v>
      </c>
      <c r="AW846" s="167">
        <f>IFERROR((AU846/SUM('4_Структура пл.соб.'!$F$4:$F$6))*100,0)</f>
        <v>0</v>
      </c>
      <c r="AX846" s="207">
        <f>IFERROR(AH846+(SUM($AC846:$AD846)/100*($AE$14/$AB$14*100))/'4_Структура пл.соб.'!$B$7*'4_Структура пл.соб.'!$B$5,0)</f>
        <v>0</v>
      </c>
      <c r="AY846" s="167">
        <f>IFERROR(AX846/'5_Розрахунок тарифів'!$L$7,0)</f>
        <v>0</v>
      </c>
      <c r="AZ846" s="167">
        <f>IFERROR((AX846/SUM('4_Структура пл.соб.'!$F$4:$F$6))*100,0)</f>
        <v>0</v>
      </c>
      <c r="BA846" s="207">
        <f>IFERROR(AJ846+(SUM($AC846:$AD846)/100*($AE$14/$AB$14*100))/'4_Структура пл.соб.'!$B$7*'4_Структура пл.соб.'!$B$6,0)</f>
        <v>0</v>
      </c>
      <c r="BB846" s="167">
        <f>IFERROR(BA846/'5_Розрахунок тарифів'!$P$7,0)</f>
        <v>0</v>
      </c>
      <c r="BC846" s="167">
        <f>IFERROR((BA846/SUM('4_Структура пл.соб.'!$F$4:$F$6))*100,0)</f>
        <v>0</v>
      </c>
      <c r="BD846" s="167">
        <f t="shared" si="277"/>
        <v>0</v>
      </c>
      <c r="BE846" s="167">
        <f t="shared" si="278"/>
        <v>0</v>
      </c>
      <c r="BF846" s="203"/>
      <c r="BG846" s="203"/>
    </row>
    <row r="847" spans="1:59" s="118" customFormat="1" x14ac:dyDescent="0.25">
      <c r="A847" s="128" t="str">
        <f>IF(ISBLANK(B847),"",COUNTA($B$11:B847))</f>
        <v/>
      </c>
      <c r="B847" s="200"/>
      <c r="C847" s="150">
        <f t="shared" ref="C847:C910" si="289">D847+E847+F847</f>
        <v>0</v>
      </c>
      <c r="D847" s="151">
        <f t="shared" ref="D847:D910" si="290">G847+K847</f>
        <v>0</v>
      </c>
      <c r="E847" s="199"/>
      <c r="F847" s="199"/>
      <c r="G847" s="151">
        <f t="shared" ref="G847:G910" si="291">SUM(H847:J847)</f>
        <v>0</v>
      </c>
      <c r="H847" s="199"/>
      <c r="I847" s="199"/>
      <c r="J847" s="199"/>
      <c r="K847" s="151">
        <f t="shared" si="279"/>
        <v>0</v>
      </c>
      <c r="L847" s="199"/>
      <c r="M847" s="199"/>
      <c r="N847" s="152" t="str">
        <f t="shared" ref="N847:N910" si="292">A847</f>
        <v/>
      </c>
      <c r="O847" s="150">
        <f t="shared" ref="O847:O910" si="293">P847+Q847+R847</f>
        <v>0</v>
      </c>
      <c r="P847" s="151">
        <f t="shared" ref="P847:P910" si="294">S847+W847</f>
        <v>0</v>
      </c>
      <c r="Q847" s="199"/>
      <c r="R847" s="199"/>
      <c r="S847" s="151">
        <f t="shared" ref="S847:S910" si="295">SUM(T847:V847)</f>
        <v>0</v>
      </c>
      <c r="T847" s="199"/>
      <c r="U847" s="199"/>
      <c r="V847" s="199"/>
      <c r="W847" s="151">
        <f t="shared" si="286"/>
        <v>0</v>
      </c>
      <c r="X847" s="199"/>
      <c r="Y847" s="199"/>
      <c r="Z847" s="152" t="str">
        <f t="shared" ref="Z847:Z910" si="296">A847</f>
        <v/>
      </c>
      <c r="AA847" s="150">
        <f t="shared" si="280"/>
        <v>0</v>
      </c>
      <c r="AB847" s="151">
        <f t="shared" si="281"/>
        <v>0</v>
      </c>
      <c r="AC847" s="199"/>
      <c r="AD847" s="199"/>
      <c r="AE847" s="151">
        <f t="shared" si="282"/>
        <v>0</v>
      </c>
      <c r="AF847" s="202"/>
      <c r="AG847" s="333"/>
      <c r="AH847" s="202"/>
      <c r="AI847" s="333"/>
      <c r="AJ847" s="202"/>
      <c r="AK847" s="333"/>
      <c r="AL847" s="151">
        <f t="shared" si="283"/>
        <v>0</v>
      </c>
      <c r="AM847" s="199"/>
      <c r="AN847" s="199"/>
      <c r="AO847" s="167">
        <f t="shared" si="287"/>
        <v>0</v>
      </c>
      <c r="AP847" s="167">
        <f t="shared" si="288"/>
        <v>0</v>
      </c>
      <c r="AQ847" s="152" t="str">
        <f t="shared" si="284"/>
        <v/>
      </c>
      <c r="AR847" s="207">
        <f t="shared" si="285"/>
        <v>0</v>
      </c>
      <c r="AS847" s="167">
        <f t="shared" ref="AS847:AS910" si="297">AV847+AY847+BB847</f>
        <v>0</v>
      </c>
      <c r="AT847" s="167">
        <f>IFERROR((AR847/SUM('4_Структура пл.соб.'!$F$4:$F$6))*100,0)</f>
        <v>0</v>
      </c>
      <c r="AU847" s="207">
        <f>IFERROR(AF847+(SUM($AC847:$AD847)/100*($AE$14/$AB$14*100))/'4_Структура пл.соб.'!$B$7*'4_Структура пл.соб.'!$B$4,0)</f>
        <v>0</v>
      </c>
      <c r="AV847" s="167">
        <f>IFERROR(AU847/'5_Розрахунок тарифів'!$H$7,0)</f>
        <v>0</v>
      </c>
      <c r="AW847" s="167">
        <f>IFERROR((AU847/SUM('4_Структура пл.соб.'!$F$4:$F$6))*100,0)</f>
        <v>0</v>
      </c>
      <c r="AX847" s="207">
        <f>IFERROR(AH847+(SUM($AC847:$AD847)/100*($AE$14/$AB$14*100))/'4_Структура пл.соб.'!$B$7*'4_Структура пл.соб.'!$B$5,0)</f>
        <v>0</v>
      </c>
      <c r="AY847" s="167">
        <f>IFERROR(AX847/'5_Розрахунок тарифів'!$L$7,0)</f>
        <v>0</v>
      </c>
      <c r="AZ847" s="167">
        <f>IFERROR((AX847/SUM('4_Структура пл.соб.'!$F$4:$F$6))*100,0)</f>
        <v>0</v>
      </c>
      <c r="BA847" s="207">
        <f>IFERROR(AJ847+(SUM($AC847:$AD847)/100*($AE$14/$AB$14*100))/'4_Структура пл.соб.'!$B$7*'4_Структура пл.соб.'!$B$6,0)</f>
        <v>0</v>
      </c>
      <c r="BB847" s="167">
        <f>IFERROR(BA847/'5_Розрахунок тарифів'!$P$7,0)</f>
        <v>0</v>
      </c>
      <c r="BC847" s="167">
        <f>IFERROR((BA847/SUM('4_Структура пл.соб.'!$F$4:$F$6))*100,0)</f>
        <v>0</v>
      </c>
      <c r="BD847" s="167">
        <f t="shared" ref="BD847:BD910" si="298">IFERROR(ROUND(AE847/S847*100,2),0)</f>
        <v>0</v>
      </c>
      <c r="BE847" s="167">
        <f t="shared" ref="BE847:BE910" si="299">IFERROR(ROUND(AA847/O847*100,2),0)</f>
        <v>0</v>
      </c>
      <c r="BF847" s="203"/>
      <c r="BG847" s="203"/>
    </row>
    <row r="848" spans="1:59" s="118" customFormat="1" x14ac:dyDescent="0.25">
      <c r="A848" s="128" t="str">
        <f>IF(ISBLANK(B848),"",COUNTA($B$11:B848))</f>
        <v/>
      </c>
      <c r="B848" s="200"/>
      <c r="C848" s="150">
        <f t="shared" si="289"/>
        <v>0</v>
      </c>
      <c r="D848" s="151">
        <f t="shared" si="290"/>
        <v>0</v>
      </c>
      <c r="E848" s="199"/>
      <c r="F848" s="199"/>
      <c r="G848" s="151">
        <f t="shared" si="291"/>
        <v>0</v>
      </c>
      <c r="H848" s="199"/>
      <c r="I848" s="199"/>
      <c r="J848" s="199"/>
      <c r="K848" s="151">
        <f t="shared" si="279"/>
        <v>0</v>
      </c>
      <c r="L848" s="199"/>
      <c r="M848" s="199"/>
      <c r="N848" s="152" t="str">
        <f t="shared" si="292"/>
        <v/>
      </c>
      <c r="O848" s="150">
        <f t="shared" si="293"/>
        <v>0</v>
      </c>
      <c r="P848" s="151">
        <f t="shared" si="294"/>
        <v>0</v>
      </c>
      <c r="Q848" s="199"/>
      <c r="R848" s="199"/>
      <c r="S848" s="151">
        <f t="shared" si="295"/>
        <v>0</v>
      </c>
      <c r="T848" s="199"/>
      <c r="U848" s="199"/>
      <c r="V848" s="199"/>
      <c r="W848" s="151">
        <f t="shared" si="286"/>
        <v>0</v>
      </c>
      <c r="X848" s="199"/>
      <c r="Y848" s="199"/>
      <c r="Z848" s="152" t="str">
        <f t="shared" si="296"/>
        <v/>
      </c>
      <c r="AA848" s="150">
        <f t="shared" si="280"/>
        <v>0</v>
      </c>
      <c r="AB848" s="151">
        <f t="shared" si="281"/>
        <v>0</v>
      </c>
      <c r="AC848" s="199"/>
      <c r="AD848" s="199"/>
      <c r="AE848" s="151">
        <f t="shared" si="282"/>
        <v>0</v>
      </c>
      <c r="AF848" s="202"/>
      <c r="AG848" s="333"/>
      <c r="AH848" s="202"/>
      <c r="AI848" s="333"/>
      <c r="AJ848" s="202"/>
      <c r="AK848" s="333"/>
      <c r="AL848" s="151">
        <f t="shared" si="283"/>
        <v>0</v>
      </c>
      <c r="AM848" s="199"/>
      <c r="AN848" s="199"/>
      <c r="AO848" s="167">
        <f t="shared" si="287"/>
        <v>0</v>
      </c>
      <c r="AP848" s="167">
        <f t="shared" si="288"/>
        <v>0</v>
      </c>
      <c r="AQ848" s="152" t="str">
        <f t="shared" si="284"/>
        <v/>
      </c>
      <c r="AR848" s="207">
        <f t="shared" si="285"/>
        <v>0</v>
      </c>
      <c r="AS848" s="167">
        <f t="shared" si="297"/>
        <v>0</v>
      </c>
      <c r="AT848" s="167">
        <f>IFERROR((AR848/SUM('4_Структура пл.соб.'!$F$4:$F$6))*100,0)</f>
        <v>0</v>
      </c>
      <c r="AU848" s="207">
        <f>IFERROR(AF848+(SUM($AC848:$AD848)/100*($AE$14/$AB$14*100))/'4_Структура пл.соб.'!$B$7*'4_Структура пл.соб.'!$B$4,0)</f>
        <v>0</v>
      </c>
      <c r="AV848" s="167">
        <f>IFERROR(AU848/'5_Розрахунок тарифів'!$H$7,0)</f>
        <v>0</v>
      </c>
      <c r="AW848" s="167">
        <f>IFERROR((AU848/SUM('4_Структура пл.соб.'!$F$4:$F$6))*100,0)</f>
        <v>0</v>
      </c>
      <c r="AX848" s="207">
        <f>IFERROR(AH848+(SUM($AC848:$AD848)/100*($AE$14/$AB$14*100))/'4_Структура пл.соб.'!$B$7*'4_Структура пл.соб.'!$B$5,0)</f>
        <v>0</v>
      </c>
      <c r="AY848" s="167">
        <f>IFERROR(AX848/'5_Розрахунок тарифів'!$L$7,0)</f>
        <v>0</v>
      </c>
      <c r="AZ848" s="167">
        <f>IFERROR((AX848/SUM('4_Структура пл.соб.'!$F$4:$F$6))*100,0)</f>
        <v>0</v>
      </c>
      <c r="BA848" s="207">
        <f>IFERROR(AJ848+(SUM($AC848:$AD848)/100*($AE$14/$AB$14*100))/'4_Структура пл.соб.'!$B$7*'4_Структура пл.соб.'!$B$6,0)</f>
        <v>0</v>
      </c>
      <c r="BB848" s="167">
        <f>IFERROR(BA848/'5_Розрахунок тарифів'!$P$7,0)</f>
        <v>0</v>
      </c>
      <c r="BC848" s="167">
        <f>IFERROR((BA848/SUM('4_Структура пл.соб.'!$F$4:$F$6))*100,0)</f>
        <v>0</v>
      </c>
      <c r="BD848" s="167">
        <f t="shared" si="298"/>
        <v>0</v>
      </c>
      <c r="BE848" s="167">
        <f t="shared" si="299"/>
        <v>0</v>
      </c>
      <c r="BF848" s="203"/>
      <c r="BG848" s="203"/>
    </row>
    <row r="849" spans="1:59" s="118" customFormat="1" x14ac:dyDescent="0.25">
      <c r="A849" s="128" t="str">
        <f>IF(ISBLANK(B849),"",COUNTA($B$11:B849))</f>
        <v/>
      </c>
      <c r="B849" s="200"/>
      <c r="C849" s="150">
        <f t="shared" si="289"/>
        <v>0</v>
      </c>
      <c r="D849" s="151">
        <f t="shared" si="290"/>
        <v>0</v>
      </c>
      <c r="E849" s="199"/>
      <c r="F849" s="199"/>
      <c r="G849" s="151">
        <f t="shared" si="291"/>
        <v>0</v>
      </c>
      <c r="H849" s="199"/>
      <c r="I849" s="199"/>
      <c r="J849" s="199"/>
      <c r="K849" s="151">
        <f t="shared" si="279"/>
        <v>0</v>
      </c>
      <c r="L849" s="199"/>
      <c r="M849" s="199"/>
      <c r="N849" s="152" t="str">
        <f t="shared" si="292"/>
        <v/>
      </c>
      <c r="O849" s="150">
        <f t="shared" si="293"/>
        <v>0</v>
      </c>
      <c r="P849" s="151">
        <f t="shared" si="294"/>
        <v>0</v>
      </c>
      <c r="Q849" s="199"/>
      <c r="R849" s="199"/>
      <c r="S849" s="151">
        <f t="shared" si="295"/>
        <v>0</v>
      </c>
      <c r="T849" s="199"/>
      <c r="U849" s="199"/>
      <c r="V849" s="199"/>
      <c r="W849" s="151">
        <f t="shared" si="286"/>
        <v>0</v>
      </c>
      <c r="X849" s="199"/>
      <c r="Y849" s="199"/>
      <c r="Z849" s="152" t="str">
        <f t="shared" si="296"/>
        <v/>
      </c>
      <c r="AA849" s="150">
        <f t="shared" si="280"/>
        <v>0</v>
      </c>
      <c r="AB849" s="151">
        <f t="shared" si="281"/>
        <v>0</v>
      </c>
      <c r="AC849" s="199"/>
      <c r="AD849" s="199"/>
      <c r="AE849" s="151">
        <f t="shared" si="282"/>
        <v>0</v>
      </c>
      <c r="AF849" s="202"/>
      <c r="AG849" s="333"/>
      <c r="AH849" s="202"/>
      <c r="AI849" s="333"/>
      <c r="AJ849" s="202"/>
      <c r="AK849" s="333"/>
      <c r="AL849" s="151">
        <f t="shared" si="283"/>
        <v>0</v>
      </c>
      <c r="AM849" s="199"/>
      <c r="AN849" s="199"/>
      <c r="AO849" s="167">
        <f t="shared" si="287"/>
        <v>0</v>
      </c>
      <c r="AP849" s="167">
        <f t="shared" si="288"/>
        <v>0</v>
      </c>
      <c r="AQ849" s="152" t="str">
        <f t="shared" si="284"/>
        <v/>
      </c>
      <c r="AR849" s="207">
        <f t="shared" si="285"/>
        <v>0</v>
      </c>
      <c r="AS849" s="167">
        <f t="shared" si="297"/>
        <v>0</v>
      </c>
      <c r="AT849" s="167">
        <f>IFERROR((AR849/SUM('4_Структура пл.соб.'!$F$4:$F$6))*100,0)</f>
        <v>0</v>
      </c>
      <c r="AU849" s="207">
        <f>IFERROR(AF849+(SUM($AC849:$AD849)/100*($AE$14/$AB$14*100))/'4_Структура пл.соб.'!$B$7*'4_Структура пл.соб.'!$B$4,0)</f>
        <v>0</v>
      </c>
      <c r="AV849" s="167">
        <f>IFERROR(AU849/'5_Розрахунок тарифів'!$H$7,0)</f>
        <v>0</v>
      </c>
      <c r="AW849" s="167">
        <f>IFERROR((AU849/SUM('4_Структура пл.соб.'!$F$4:$F$6))*100,0)</f>
        <v>0</v>
      </c>
      <c r="AX849" s="207">
        <f>IFERROR(AH849+(SUM($AC849:$AD849)/100*($AE$14/$AB$14*100))/'4_Структура пл.соб.'!$B$7*'4_Структура пл.соб.'!$B$5,0)</f>
        <v>0</v>
      </c>
      <c r="AY849" s="167">
        <f>IFERROR(AX849/'5_Розрахунок тарифів'!$L$7,0)</f>
        <v>0</v>
      </c>
      <c r="AZ849" s="167">
        <f>IFERROR((AX849/SUM('4_Структура пл.соб.'!$F$4:$F$6))*100,0)</f>
        <v>0</v>
      </c>
      <c r="BA849" s="207">
        <f>IFERROR(AJ849+(SUM($AC849:$AD849)/100*($AE$14/$AB$14*100))/'4_Структура пл.соб.'!$B$7*'4_Структура пл.соб.'!$B$6,0)</f>
        <v>0</v>
      </c>
      <c r="BB849" s="167">
        <f>IFERROR(BA849/'5_Розрахунок тарифів'!$P$7,0)</f>
        <v>0</v>
      </c>
      <c r="BC849" s="167">
        <f>IFERROR((BA849/SUM('4_Структура пл.соб.'!$F$4:$F$6))*100,0)</f>
        <v>0</v>
      </c>
      <c r="BD849" s="167">
        <f t="shared" si="298"/>
        <v>0</v>
      </c>
      <c r="BE849" s="167">
        <f t="shared" si="299"/>
        <v>0</v>
      </c>
      <c r="BF849" s="203"/>
      <c r="BG849" s="203"/>
    </row>
    <row r="850" spans="1:59" s="118" customFormat="1" x14ac:dyDescent="0.25">
      <c r="A850" s="128" t="str">
        <f>IF(ISBLANK(B850),"",COUNTA($B$11:B850))</f>
        <v/>
      </c>
      <c r="B850" s="200"/>
      <c r="C850" s="150">
        <f t="shared" si="289"/>
        <v>0</v>
      </c>
      <c r="D850" s="151">
        <f t="shared" si="290"/>
        <v>0</v>
      </c>
      <c r="E850" s="199"/>
      <c r="F850" s="199"/>
      <c r="G850" s="151">
        <f t="shared" si="291"/>
        <v>0</v>
      </c>
      <c r="H850" s="199"/>
      <c r="I850" s="199"/>
      <c r="J850" s="199"/>
      <c r="K850" s="151">
        <f t="shared" si="279"/>
        <v>0</v>
      </c>
      <c r="L850" s="199"/>
      <c r="M850" s="199"/>
      <c r="N850" s="152" t="str">
        <f t="shared" si="292"/>
        <v/>
      </c>
      <c r="O850" s="150">
        <f t="shared" si="293"/>
        <v>0</v>
      </c>
      <c r="P850" s="151">
        <f t="shared" si="294"/>
        <v>0</v>
      </c>
      <c r="Q850" s="199"/>
      <c r="R850" s="199"/>
      <c r="S850" s="151">
        <f t="shared" si="295"/>
        <v>0</v>
      </c>
      <c r="T850" s="199"/>
      <c r="U850" s="199"/>
      <c r="V850" s="199"/>
      <c r="W850" s="151">
        <f t="shared" si="286"/>
        <v>0</v>
      </c>
      <c r="X850" s="199"/>
      <c r="Y850" s="199"/>
      <c r="Z850" s="152" t="str">
        <f t="shared" si="296"/>
        <v/>
      </c>
      <c r="AA850" s="150">
        <f t="shared" si="280"/>
        <v>0</v>
      </c>
      <c r="AB850" s="151">
        <f t="shared" si="281"/>
        <v>0</v>
      </c>
      <c r="AC850" s="199"/>
      <c r="AD850" s="199"/>
      <c r="AE850" s="151">
        <f t="shared" si="282"/>
        <v>0</v>
      </c>
      <c r="AF850" s="202"/>
      <c r="AG850" s="333"/>
      <c r="AH850" s="202"/>
      <c r="AI850" s="333"/>
      <c r="AJ850" s="202"/>
      <c r="AK850" s="333"/>
      <c r="AL850" s="151">
        <f t="shared" si="283"/>
        <v>0</v>
      </c>
      <c r="AM850" s="199"/>
      <c r="AN850" s="199"/>
      <c r="AO850" s="167">
        <f t="shared" si="287"/>
        <v>0</v>
      </c>
      <c r="AP850" s="167">
        <f t="shared" si="288"/>
        <v>0</v>
      </c>
      <c r="AQ850" s="152" t="str">
        <f t="shared" si="284"/>
        <v/>
      </c>
      <c r="AR850" s="207">
        <f t="shared" si="285"/>
        <v>0</v>
      </c>
      <c r="AS850" s="167">
        <f t="shared" si="297"/>
        <v>0</v>
      </c>
      <c r="AT850" s="167">
        <f>IFERROR((AR850/SUM('4_Структура пл.соб.'!$F$4:$F$6))*100,0)</f>
        <v>0</v>
      </c>
      <c r="AU850" s="207">
        <f>IFERROR(AF850+(SUM($AC850:$AD850)/100*($AE$14/$AB$14*100))/'4_Структура пл.соб.'!$B$7*'4_Структура пл.соб.'!$B$4,0)</f>
        <v>0</v>
      </c>
      <c r="AV850" s="167">
        <f>IFERROR(AU850/'5_Розрахунок тарифів'!$H$7,0)</f>
        <v>0</v>
      </c>
      <c r="AW850" s="167">
        <f>IFERROR((AU850/SUM('4_Структура пл.соб.'!$F$4:$F$6))*100,0)</f>
        <v>0</v>
      </c>
      <c r="AX850" s="207">
        <f>IFERROR(AH850+(SUM($AC850:$AD850)/100*($AE$14/$AB$14*100))/'4_Структура пл.соб.'!$B$7*'4_Структура пл.соб.'!$B$5,0)</f>
        <v>0</v>
      </c>
      <c r="AY850" s="167">
        <f>IFERROR(AX850/'5_Розрахунок тарифів'!$L$7,0)</f>
        <v>0</v>
      </c>
      <c r="AZ850" s="167">
        <f>IFERROR((AX850/SUM('4_Структура пл.соб.'!$F$4:$F$6))*100,0)</f>
        <v>0</v>
      </c>
      <c r="BA850" s="207">
        <f>IFERROR(AJ850+(SUM($AC850:$AD850)/100*($AE$14/$AB$14*100))/'4_Структура пл.соб.'!$B$7*'4_Структура пл.соб.'!$B$6,0)</f>
        <v>0</v>
      </c>
      <c r="BB850" s="167">
        <f>IFERROR(BA850/'5_Розрахунок тарифів'!$P$7,0)</f>
        <v>0</v>
      </c>
      <c r="BC850" s="167">
        <f>IFERROR((BA850/SUM('4_Структура пл.соб.'!$F$4:$F$6))*100,0)</f>
        <v>0</v>
      </c>
      <c r="BD850" s="167">
        <f t="shared" si="298"/>
        <v>0</v>
      </c>
      <c r="BE850" s="167">
        <f t="shared" si="299"/>
        <v>0</v>
      </c>
      <c r="BF850" s="203"/>
      <c r="BG850" s="203"/>
    </row>
    <row r="851" spans="1:59" s="118" customFormat="1" x14ac:dyDescent="0.25">
      <c r="A851" s="128" t="str">
        <f>IF(ISBLANK(B851),"",COUNTA($B$11:B851))</f>
        <v/>
      </c>
      <c r="B851" s="200"/>
      <c r="C851" s="150">
        <f t="shared" si="289"/>
        <v>0</v>
      </c>
      <c r="D851" s="151">
        <f t="shared" si="290"/>
        <v>0</v>
      </c>
      <c r="E851" s="199"/>
      <c r="F851" s="199"/>
      <c r="G851" s="151">
        <f t="shared" si="291"/>
        <v>0</v>
      </c>
      <c r="H851" s="199"/>
      <c r="I851" s="199"/>
      <c r="J851" s="199"/>
      <c r="K851" s="151">
        <f t="shared" si="279"/>
        <v>0</v>
      </c>
      <c r="L851" s="199"/>
      <c r="M851" s="199"/>
      <c r="N851" s="152" t="str">
        <f t="shared" si="292"/>
        <v/>
      </c>
      <c r="O851" s="150">
        <f t="shared" si="293"/>
        <v>0</v>
      </c>
      <c r="P851" s="151">
        <f t="shared" si="294"/>
        <v>0</v>
      </c>
      <c r="Q851" s="199"/>
      <c r="R851" s="199"/>
      <c r="S851" s="151">
        <f t="shared" si="295"/>
        <v>0</v>
      </c>
      <c r="T851" s="199"/>
      <c r="U851" s="199"/>
      <c r="V851" s="199"/>
      <c r="W851" s="151">
        <f t="shared" si="286"/>
        <v>0</v>
      </c>
      <c r="X851" s="199"/>
      <c r="Y851" s="199"/>
      <c r="Z851" s="152" t="str">
        <f t="shared" si="296"/>
        <v/>
      </c>
      <c r="AA851" s="150">
        <f t="shared" si="280"/>
        <v>0</v>
      </c>
      <c r="AB851" s="151">
        <f t="shared" si="281"/>
        <v>0</v>
      </c>
      <c r="AC851" s="199"/>
      <c r="AD851" s="199"/>
      <c r="AE851" s="151">
        <f t="shared" si="282"/>
        <v>0</v>
      </c>
      <c r="AF851" s="202"/>
      <c r="AG851" s="333"/>
      <c r="AH851" s="202"/>
      <c r="AI851" s="333"/>
      <c r="AJ851" s="202"/>
      <c r="AK851" s="333"/>
      <c r="AL851" s="151">
        <f t="shared" si="283"/>
        <v>0</v>
      </c>
      <c r="AM851" s="199"/>
      <c r="AN851" s="199"/>
      <c r="AO851" s="167">
        <f t="shared" si="287"/>
        <v>0</v>
      </c>
      <c r="AP851" s="167">
        <f t="shared" si="288"/>
        <v>0</v>
      </c>
      <c r="AQ851" s="152" t="str">
        <f t="shared" si="284"/>
        <v/>
      </c>
      <c r="AR851" s="207">
        <f t="shared" si="285"/>
        <v>0</v>
      </c>
      <c r="AS851" s="167">
        <f t="shared" si="297"/>
        <v>0</v>
      </c>
      <c r="AT851" s="167">
        <f>IFERROR((AR851/SUM('4_Структура пл.соб.'!$F$4:$F$6))*100,0)</f>
        <v>0</v>
      </c>
      <c r="AU851" s="207">
        <f>IFERROR(AF851+(SUM($AC851:$AD851)/100*($AE$14/$AB$14*100))/'4_Структура пл.соб.'!$B$7*'4_Структура пл.соб.'!$B$4,0)</f>
        <v>0</v>
      </c>
      <c r="AV851" s="167">
        <f>IFERROR(AU851/'5_Розрахунок тарифів'!$H$7,0)</f>
        <v>0</v>
      </c>
      <c r="AW851" s="167">
        <f>IFERROR((AU851/SUM('4_Структура пл.соб.'!$F$4:$F$6))*100,0)</f>
        <v>0</v>
      </c>
      <c r="AX851" s="207">
        <f>IFERROR(AH851+(SUM($AC851:$AD851)/100*($AE$14/$AB$14*100))/'4_Структура пл.соб.'!$B$7*'4_Структура пл.соб.'!$B$5,0)</f>
        <v>0</v>
      </c>
      <c r="AY851" s="167">
        <f>IFERROR(AX851/'5_Розрахунок тарифів'!$L$7,0)</f>
        <v>0</v>
      </c>
      <c r="AZ851" s="167">
        <f>IFERROR((AX851/SUM('4_Структура пл.соб.'!$F$4:$F$6))*100,0)</f>
        <v>0</v>
      </c>
      <c r="BA851" s="207">
        <f>IFERROR(AJ851+(SUM($AC851:$AD851)/100*($AE$14/$AB$14*100))/'4_Структура пл.соб.'!$B$7*'4_Структура пл.соб.'!$B$6,0)</f>
        <v>0</v>
      </c>
      <c r="BB851" s="167">
        <f>IFERROR(BA851/'5_Розрахунок тарифів'!$P$7,0)</f>
        <v>0</v>
      </c>
      <c r="BC851" s="167">
        <f>IFERROR((BA851/SUM('4_Структура пл.соб.'!$F$4:$F$6))*100,0)</f>
        <v>0</v>
      </c>
      <c r="BD851" s="167">
        <f t="shared" si="298"/>
        <v>0</v>
      </c>
      <c r="BE851" s="167">
        <f t="shared" si="299"/>
        <v>0</v>
      </c>
      <c r="BF851" s="203"/>
      <c r="BG851" s="203"/>
    </row>
    <row r="852" spans="1:59" s="118" customFormat="1" x14ac:dyDescent="0.25">
      <c r="A852" s="128" t="str">
        <f>IF(ISBLANK(B852),"",COUNTA($B$11:B852))</f>
        <v/>
      </c>
      <c r="B852" s="200"/>
      <c r="C852" s="150">
        <f t="shared" si="289"/>
        <v>0</v>
      </c>
      <c r="D852" s="151">
        <f t="shared" si="290"/>
        <v>0</v>
      </c>
      <c r="E852" s="199"/>
      <c r="F852" s="199"/>
      <c r="G852" s="151">
        <f t="shared" si="291"/>
        <v>0</v>
      </c>
      <c r="H852" s="199"/>
      <c r="I852" s="199"/>
      <c r="J852" s="199"/>
      <c r="K852" s="151">
        <f t="shared" si="279"/>
        <v>0</v>
      </c>
      <c r="L852" s="199"/>
      <c r="M852" s="199"/>
      <c r="N852" s="152" t="str">
        <f t="shared" si="292"/>
        <v/>
      </c>
      <c r="O852" s="150">
        <f t="shared" si="293"/>
        <v>0</v>
      </c>
      <c r="P852" s="151">
        <f t="shared" si="294"/>
        <v>0</v>
      </c>
      <c r="Q852" s="199"/>
      <c r="R852" s="199"/>
      <c r="S852" s="151">
        <f t="shared" si="295"/>
        <v>0</v>
      </c>
      <c r="T852" s="199"/>
      <c r="U852" s="199"/>
      <c r="V852" s="199"/>
      <c r="W852" s="151">
        <f t="shared" si="286"/>
        <v>0</v>
      </c>
      <c r="X852" s="199"/>
      <c r="Y852" s="199"/>
      <c r="Z852" s="152" t="str">
        <f t="shared" si="296"/>
        <v/>
      </c>
      <c r="AA852" s="150">
        <f t="shared" si="280"/>
        <v>0</v>
      </c>
      <c r="AB852" s="151">
        <f t="shared" si="281"/>
        <v>0</v>
      </c>
      <c r="AC852" s="199"/>
      <c r="AD852" s="199"/>
      <c r="AE852" s="151">
        <f t="shared" si="282"/>
        <v>0</v>
      </c>
      <c r="AF852" s="202"/>
      <c r="AG852" s="333"/>
      <c r="AH852" s="202"/>
      <c r="AI852" s="333"/>
      <c r="AJ852" s="202"/>
      <c r="AK852" s="333"/>
      <c r="AL852" s="151">
        <f t="shared" si="283"/>
        <v>0</v>
      </c>
      <c r="AM852" s="199"/>
      <c r="AN852" s="199"/>
      <c r="AO852" s="167">
        <f t="shared" si="287"/>
        <v>0</v>
      </c>
      <c r="AP852" s="167">
        <f t="shared" si="288"/>
        <v>0</v>
      </c>
      <c r="AQ852" s="152" t="str">
        <f t="shared" si="284"/>
        <v/>
      </c>
      <c r="AR852" s="207">
        <f t="shared" si="285"/>
        <v>0</v>
      </c>
      <c r="AS852" s="167">
        <f t="shared" si="297"/>
        <v>0</v>
      </c>
      <c r="AT852" s="167">
        <f>IFERROR((AR852/SUM('4_Структура пл.соб.'!$F$4:$F$6))*100,0)</f>
        <v>0</v>
      </c>
      <c r="AU852" s="207">
        <f>IFERROR(AF852+(SUM($AC852:$AD852)/100*($AE$14/$AB$14*100))/'4_Структура пл.соб.'!$B$7*'4_Структура пл.соб.'!$B$4,0)</f>
        <v>0</v>
      </c>
      <c r="AV852" s="167">
        <f>IFERROR(AU852/'5_Розрахунок тарифів'!$H$7,0)</f>
        <v>0</v>
      </c>
      <c r="AW852" s="167">
        <f>IFERROR((AU852/SUM('4_Структура пл.соб.'!$F$4:$F$6))*100,0)</f>
        <v>0</v>
      </c>
      <c r="AX852" s="207">
        <f>IFERROR(AH852+(SUM($AC852:$AD852)/100*($AE$14/$AB$14*100))/'4_Структура пл.соб.'!$B$7*'4_Структура пл.соб.'!$B$5,0)</f>
        <v>0</v>
      </c>
      <c r="AY852" s="167">
        <f>IFERROR(AX852/'5_Розрахунок тарифів'!$L$7,0)</f>
        <v>0</v>
      </c>
      <c r="AZ852" s="167">
        <f>IFERROR((AX852/SUM('4_Структура пл.соб.'!$F$4:$F$6))*100,0)</f>
        <v>0</v>
      </c>
      <c r="BA852" s="207">
        <f>IFERROR(AJ852+(SUM($AC852:$AD852)/100*($AE$14/$AB$14*100))/'4_Структура пл.соб.'!$B$7*'4_Структура пл.соб.'!$B$6,0)</f>
        <v>0</v>
      </c>
      <c r="BB852" s="167">
        <f>IFERROR(BA852/'5_Розрахунок тарифів'!$P$7,0)</f>
        <v>0</v>
      </c>
      <c r="BC852" s="167">
        <f>IFERROR((BA852/SUM('4_Структура пл.соб.'!$F$4:$F$6))*100,0)</f>
        <v>0</v>
      </c>
      <c r="BD852" s="167">
        <f t="shared" si="298"/>
        <v>0</v>
      </c>
      <c r="BE852" s="167">
        <f t="shared" si="299"/>
        <v>0</v>
      </c>
      <c r="BF852" s="203"/>
      <c r="BG852" s="203"/>
    </row>
    <row r="853" spans="1:59" s="118" customFormat="1" x14ac:dyDescent="0.25">
      <c r="A853" s="128" t="str">
        <f>IF(ISBLANK(B853),"",COUNTA($B$11:B853))</f>
        <v/>
      </c>
      <c r="B853" s="200"/>
      <c r="C853" s="150">
        <f t="shared" si="289"/>
        <v>0</v>
      </c>
      <c r="D853" s="151">
        <f t="shared" si="290"/>
        <v>0</v>
      </c>
      <c r="E853" s="199"/>
      <c r="F853" s="199"/>
      <c r="G853" s="151">
        <f t="shared" si="291"/>
        <v>0</v>
      </c>
      <c r="H853" s="199"/>
      <c r="I853" s="199"/>
      <c r="J853" s="199"/>
      <c r="K853" s="151">
        <f t="shared" ref="K853:K916" si="300">L853+M853</f>
        <v>0</v>
      </c>
      <c r="L853" s="199"/>
      <c r="M853" s="199"/>
      <c r="N853" s="152" t="str">
        <f t="shared" si="292"/>
        <v/>
      </c>
      <c r="O853" s="150">
        <f t="shared" si="293"/>
        <v>0</v>
      </c>
      <c r="P853" s="151">
        <f t="shared" si="294"/>
        <v>0</v>
      </c>
      <c r="Q853" s="199"/>
      <c r="R853" s="199"/>
      <c r="S853" s="151">
        <f t="shared" si="295"/>
        <v>0</v>
      </c>
      <c r="T853" s="199"/>
      <c r="U853" s="199"/>
      <c r="V853" s="199"/>
      <c r="W853" s="151">
        <f t="shared" si="286"/>
        <v>0</v>
      </c>
      <c r="X853" s="199"/>
      <c r="Y853" s="199"/>
      <c r="Z853" s="152" t="str">
        <f t="shared" si="296"/>
        <v/>
      </c>
      <c r="AA853" s="150">
        <f t="shared" ref="AA853:AA916" si="301">SUM(AB853:AD853)</f>
        <v>0</v>
      </c>
      <c r="AB853" s="151">
        <f t="shared" ref="AB853:AB916" si="302">AE853+AL853</f>
        <v>0</v>
      </c>
      <c r="AC853" s="199"/>
      <c r="AD853" s="199"/>
      <c r="AE853" s="151">
        <f t="shared" ref="AE853:AE916" si="303">SUM(AF853:AJ853)</f>
        <v>0</v>
      </c>
      <c r="AF853" s="202"/>
      <c r="AG853" s="333"/>
      <c r="AH853" s="202"/>
      <c r="AI853" s="333"/>
      <c r="AJ853" s="202"/>
      <c r="AK853" s="333"/>
      <c r="AL853" s="151">
        <f t="shared" ref="AL853:AL916" si="304">AM853+AN853</f>
        <v>0</v>
      </c>
      <c r="AM853" s="199"/>
      <c r="AN853" s="199"/>
      <c r="AO853" s="167">
        <f t="shared" si="287"/>
        <v>0</v>
      </c>
      <c r="AP853" s="167">
        <f t="shared" si="288"/>
        <v>0</v>
      </c>
      <c r="AQ853" s="152" t="str">
        <f t="shared" si="284"/>
        <v/>
      </c>
      <c r="AR853" s="207">
        <f t="shared" si="285"/>
        <v>0</v>
      </c>
      <c r="AS853" s="167">
        <f t="shared" si="297"/>
        <v>0</v>
      </c>
      <c r="AT853" s="167">
        <f>IFERROR((AR853/SUM('4_Структура пл.соб.'!$F$4:$F$6))*100,0)</f>
        <v>0</v>
      </c>
      <c r="AU853" s="207">
        <f>IFERROR(AF853+(SUM($AC853:$AD853)/100*($AE$14/$AB$14*100))/'4_Структура пл.соб.'!$B$7*'4_Структура пл.соб.'!$B$4,0)</f>
        <v>0</v>
      </c>
      <c r="AV853" s="167">
        <f>IFERROR(AU853/'5_Розрахунок тарифів'!$H$7,0)</f>
        <v>0</v>
      </c>
      <c r="AW853" s="167">
        <f>IFERROR((AU853/SUM('4_Структура пл.соб.'!$F$4:$F$6))*100,0)</f>
        <v>0</v>
      </c>
      <c r="AX853" s="207">
        <f>IFERROR(AH853+(SUM($AC853:$AD853)/100*($AE$14/$AB$14*100))/'4_Структура пл.соб.'!$B$7*'4_Структура пл.соб.'!$B$5,0)</f>
        <v>0</v>
      </c>
      <c r="AY853" s="167">
        <f>IFERROR(AX853/'5_Розрахунок тарифів'!$L$7,0)</f>
        <v>0</v>
      </c>
      <c r="AZ853" s="167">
        <f>IFERROR((AX853/SUM('4_Структура пл.соб.'!$F$4:$F$6))*100,0)</f>
        <v>0</v>
      </c>
      <c r="BA853" s="207">
        <f>IFERROR(AJ853+(SUM($AC853:$AD853)/100*($AE$14/$AB$14*100))/'4_Структура пл.соб.'!$B$7*'4_Структура пл.соб.'!$B$6,0)</f>
        <v>0</v>
      </c>
      <c r="BB853" s="167">
        <f>IFERROR(BA853/'5_Розрахунок тарифів'!$P$7,0)</f>
        <v>0</v>
      </c>
      <c r="BC853" s="167">
        <f>IFERROR((BA853/SUM('4_Структура пл.соб.'!$F$4:$F$6))*100,0)</f>
        <v>0</v>
      </c>
      <c r="BD853" s="167">
        <f t="shared" si="298"/>
        <v>0</v>
      </c>
      <c r="BE853" s="167">
        <f t="shared" si="299"/>
        <v>0</v>
      </c>
      <c r="BF853" s="203"/>
      <c r="BG853" s="203"/>
    </row>
    <row r="854" spans="1:59" s="118" customFormat="1" x14ac:dyDescent="0.25">
      <c r="A854" s="128" t="str">
        <f>IF(ISBLANK(B854),"",COUNTA($B$11:B854))</f>
        <v/>
      </c>
      <c r="B854" s="200"/>
      <c r="C854" s="150">
        <f t="shared" si="289"/>
        <v>0</v>
      </c>
      <c r="D854" s="151">
        <f t="shared" si="290"/>
        <v>0</v>
      </c>
      <c r="E854" s="199"/>
      <c r="F854" s="199"/>
      <c r="G854" s="151">
        <f t="shared" si="291"/>
        <v>0</v>
      </c>
      <c r="H854" s="199"/>
      <c r="I854" s="199"/>
      <c r="J854" s="199"/>
      <c r="K854" s="151">
        <f t="shared" si="300"/>
        <v>0</v>
      </c>
      <c r="L854" s="199"/>
      <c r="M854" s="199"/>
      <c r="N854" s="152" t="str">
        <f t="shared" si="292"/>
        <v/>
      </c>
      <c r="O854" s="150">
        <f t="shared" si="293"/>
        <v>0</v>
      </c>
      <c r="P854" s="151">
        <f t="shared" si="294"/>
        <v>0</v>
      </c>
      <c r="Q854" s="199"/>
      <c r="R854" s="199"/>
      <c r="S854" s="151">
        <f t="shared" si="295"/>
        <v>0</v>
      </c>
      <c r="T854" s="199"/>
      <c r="U854" s="199"/>
      <c r="V854" s="199"/>
      <c r="W854" s="151">
        <f t="shared" si="286"/>
        <v>0</v>
      </c>
      <c r="X854" s="199"/>
      <c r="Y854" s="199"/>
      <c r="Z854" s="152" t="str">
        <f t="shared" si="296"/>
        <v/>
      </c>
      <c r="AA854" s="150">
        <f t="shared" si="301"/>
        <v>0</v>
      </c>
      <c r="AB854" s="151">
        <f t="shared" si="302"/>
        <v>0</v>
      </c>
      <c r="AC854" s="199"/>
      <c r="AD854" s="199"/>
      <c r="AE854" s="151">
        <f t="shared" si="303"/>
        <v>0</v>
      </c>
      <c r="AF854" s="202"/>
      <c r="AG854" s="333"/>
      <c r="AH854" s="202"/>
      <c r="AI854" s="333"/>
      <c r="AJ854" s="202"/>
      <c r="AK854" s="333"/>
      <c r="AL854" s="151">
        <f t="shared" si="304"/>
        <v>0</v>
      </c>
      <c r="AM854" s="199"/>
      <c r="AN854" s="199"/>
      <c r="AO854" s="167">
        <f t="shared" si="287"/>
        <v>0</v>
      </c>
      <c r="AP854" s="167">
        <f t="shared" si="288"/>
        <v>0</v>
      </c>
      <c r="AQ854" s="152" t="str">
        <f t="shared" si="284"/>
        <v/>
      </c>
      <c r="AR854" s="207">
        <f t="shared" si="285"/>
        <v>0</v>
      </c>
      <c r="AS854" s="167">
        <f t="shared" si="297"/>
        <v>0</v>
      </c>
      <c r="AT854" s="167">
        <f>IFERROR((AR854/SUM('4_Структура пл.соб.'!$F$4:$F$6))*100,0)</f>
        <v>0</v>
      </c>
      <c r="AU854" s="207">
        <f>IFERROR(AF854+(SUM($AC854:$AD854)/100*($AE$14/$AB$14*100))/'4_Структура пл.соб.'!$B$7*'4_Структура пл.соб.'!$B$4,0)</f>
        <v>0</v>
      </c>
      <c r="AV854" s="167">
        <f>IFERROR(AU854/'5_Розрахунок тарифів'!$H$7,0)</f>
        <v>0</v>
      </c>
      <c r="AW854" s="167">
        <f>IFERROR((AU854/SUM('4_Структура пл.соб.'!$F$4:$F$6))*100,0)</f>
        <v>0</v>
      </c>
      <c r="AX854" s="207">
        <f>IFERROR(AH854+(SUM($AC854:$AD854)/100*($AE$14/$AB$14*100))/'4_Структура пл.соб.'!$B$7*'4_Структура пл.соб.'!$B$5,0)</f>
        <v>0</v>
      </c>
      <c r="AY854" s="167">
        <f>IFERROR(AX854/'5_Розрахунок тарифів'!$L$7,0)</f>
        <v>0</v>
      </c>
      <c r="AZ854" s="167">
        <f>IFERROR((AX854/SUM('4_Структура пл.соб.'!$F$4:$F$6))*100,0)</f>
        <v>0</v>
      </c>
      <c r="BA854" s="207">
        <f>IFERROR(AJ854+(SUM($AC854:$AD854)/100*($AE$14/$AB$14*100))/'4_Структура пл.соб.'!$B$7*'4_Структура пл.соб.'!$B$6,0)</f>
        <v>0</v>
      </c>
      <c r="BB854" s="167">
        <f>IFERROR(BA854/'5_Розрахунок тарифів'!$P$7,0)</f>
        <v>0</v>
      </c>
      <c r="BC854" s="167">
        <f>IFERROR((BA854/SUM('4_Структура пл.соб.'!$F$4:$F$6))*100,0)</f>
        <v>0</v>
      </c>
      <c r="BD854" s="167">
        <f t="shared" si="298"/>
        <v>0</v>
      </c>
      <c r="BE854" s="167">
        <f t="shared" si="299"/>
        <v>0</v>
      </c>
      <c r="BF854" s="203"/>
      <c r="BG854" s="203"/>
    </row>
    <row r="855" spans="1:59" s="118" customFormat="1" x14ac:dyDescent="0.25">
      <c r="A855" s="128" t="str">
        <f>IF(ISBLANK(B855),"",COUNTA($B$11:B855))</f>
        <v/>
      </c>
      <c r="B855" s="200"/>
      <c r="C855" s="150">
        <f t="shared" si="289"/>
        <v>0</v>
      </c>
      <c r="D855" s="151">
        <f t="shared" si="290"/>
        <v>0</v>
      </c>
      <c r="E855" s="199"/>
      <c r="F855" s="199"/>
      <c r="G855" s="151">
        <f t="shared" si="291"/>
        <v>0</v>
      </c>
      <c r="H855" s="199"/>
      <c r="I855" s="199"/>
      <c r="J855" s="199"/>
      <c r="K855" s="151">
        <f t="shared" si="300"/>
        <v>0</v>
      </c>
      <c r="L855" s="199"/>
      <c r="M855" s="199"/>
      <c r="N855" s="152" t="str">
        <f t="shared" si="292"/>
        <v/>
      </c>
      <c r="O855" s="150">
        <f t="shared" si="293"/>
        <v>0</v>
      </c>
      <c r="P855" s="151">
        <f t="shared" si="294"/>
        <v>0</v>
      </c>
      <c r="Q855" s="199"/>
      <c r="R855" s="199"/>
      <c r="S855" s="151">
        <f t="shared" si="295"/>
        <v>0</v>
      </c>
      <c r="T855" s="199"/>
      <c r="U855" s="199"/>
      <c r="V855" s="199"/>
      <c r="W855" s="151">
        <f t="shared" si="286"/>
        <v>0</v>
      </c>
      <c r="X855" s="199"/>
      <c r="Y855" s="199"/>
      <c r="Z855" s="152" t="str">
        <f t="shared" si="296"/>
        <v/>
      </c>
      <c r="AA855" s="150">
        <f t="shared" si="301"/>
        <v>0</v>
      </c>
      <c r="AB855" s="151">
        <f t="shared" si="302"/>
        <v>0</v>
      </c>
      <c r="AC855" s="199"/>
      <c r="AD855" s="199"/>
      <c r="AE855" s="151">
        <f t="shared" si="303"/>
        <v>0</v>
      </c>
      <c r="AF855" s="202"/>
      <c r="AG855" s="333"/>
      <c r="AH855" s="202"/>
      <c r="AI855" s="333"/>
      <c r="AJ855" s="202"/>
      <c r="AK855" s="333"/>
      <c r="AL855" s="151">
        <f t="shared" si="304"/>
        <v>0</v>
      </c>
      <c r="AM855" s="199"/>
      <c r="AN855" s="199"/>
      <c r="AO855" s="167">
        <f t="shared" si="287"/>
        <v>0</v>
      </c>
      <c r="AP855" s="167">
        <f t="shared" si="288"/>
        <v>0</v>
      </c>
      <c r="AQ855" s="152" t="str">
        <f t="shared" si="284"/>
        <v/>
      </c>
      <c r="AR855" s="207">
        <f t="shared" si="285"/>
        <v>0</v>
      </c>
      <c r="AS855" s="167">
        <f t="shared" si="297"/>
        <v>0</v>
      </c>
      <c r="AT855" s="167">
        <f>IFERROR((AR855/SUM('4_Структура пл.соб.'!$F$4:$F$6))*100,0)</f>
        <v>0</v>
      </c>
      <c r="AU855" s="207">
        <f>IFERROR(AF855+(SUM($AC855:$AD855)/100*($AE$14/$AB$14*100))/'4_Структура пл.соб.'!$B$7*'4_Структура пл.соб.'!$B$4,0)</f>
        <v>0</v>
      </c>
      <c r="AV855" s="167">
        <f>IFERROR(AU855/'5_Розрахунок тарифів'!$H$7,0)</f>
        <v>0</v>
      </c>
      <c r="AW855" s="167">
        <f>IFERROR((AU855/SUM('4_Структура пл.соб.'!$F$4:$F$6))*100,0)</f>
        <v>0</v>
      </c>
      <c r="AX855" s="207">
        <f>IFERROR(AH855+(SUM($AC855:$AD855)/100*($AE$14/$AB$14*100))/'4_Структура пл.соб.'!$B$7*'4_Структура пл.соб.'!$B$5,0)</f>
        <v>0</v>
      </c>
      <c r="AY855" s="167">
        <f>IFERROR(AX855/'5_Розрахунок тарифів'!$L$7,0)</f>
        <v>0</v>
      </c>
      <c r="AZ855" s="167">
        <f>IFERROR((AX855/SUM('4_Структура пл.соб.'!$F$4:$F$6))*100,0)</f>
        <v>0</v>
      </c>
      <c r="BA855" s="207">
        <f>IFERROR(AJ855+(SUM($AC855:$AD855)/100*($AE$14/$AB$14*100))/'4_Структура пл.соб.'!$B$7*'4_Структура пл.соб.'!$B$6,0)</f>
        <v>0</v>
      </c>
      <c r="BB855" s="167">
        <f>IFERROR(BA855/'5_Розрахунок тарифів'!$P$7,0)</f>
        <v>0</v>
      </c>
      <c r="BC855" s="167">
        <f>IFERROR((BA855/SUM('4_Структура пл.соб.'!$F$4:$F$6))*100,0)</f>
        <v>0</v>
      </c>
      <c r="BD855" s="167">
        <f t="shared" si="298"/>
        <v>0</v>
      </c>
      <c r="BE855" s="167">
        <f t="shared" si="299"/>
        <v>0</v>
      </c>
      <c r="BF855" s="203"/>
      <c r="BG855" s="203"/>
    </row>
    <row r="856" spans="1:59" s="118" customFormat="1" x14ac:dyDescent="0.25">
      <c r="A856" s="128" t="str">
        <f>IF(ISBLANK(B856),"",COUNTA($B$11:B856))</f>
        <v/>
      </c>
      <c r="B856" s="200"/>
      <c r="C856" s="150">
        <f t="shared" si="289"/>
        <v>0</v>
      </c>
      <c r="D856" s="151">
        <f t="shared" si="290"/>
        <v>0</v>
      </c>
      <c r="E856" s="199"/>
      <c r="F856" s="199"/>
      <c r="G856" s="151">
        <f t="shared" si="291"/>
        <v>0</v>
      </c>
      <c r="H856" s="199"/>
      <c r="I856" s="199"/>
      <c r="J856" s="199"/>
      <c r="K856" s="151">
        <f t="shared" si="300"/>
        <v>0</v>
      </c>
      <c r="L856" s="199"/>
      <c r="M856" s="199"/>
      <c r="N856" s="152" t="str">
        <f t="shared" si="292"/>
        <v/>
      </c>
      <c r="O856" s="150">
        <f t="shared" si="293"/>
        <v>0</v>
      </c>
      <c r="P856" s="151">
        <f t="shared" si="294"/>
        <v>0</v>
      </c>
      <c r="Q856" s="199"/>
      <c r="R856" s="199"/>
      <c r="S856" s="151">
        <f t="shared" si="295"/>
        <v>0</v>
      </c>
      <c r="T856" s="199"/>
      <c r="U856" s="199"/>
      <c r="V856" s="199"/>
      <c r="W856" s="151">
        <f t="shared" si="286"/>
        <v>0</v>
      </c>
      <c r="X856" s="199"/>
      <c r="Y856" s="199"/>
      <c r="Z856" s="152" t="str">
        <f t="shared" si="296"/>
        <v/>
      </c>
      <c r="AA856" s="150">
        <f t="shared" si="301"/>
        <v>0</v>
      </c>
      <c r="AB856" s="151">
        <f t="shared" si="302"/>
        <v>0</v>
      </c>
      <c r="AC856" s="199"/>
      <c r="AD856" s="199"/>
      <c r="AE856" s="151">
        <f t="shared" si="303"/>
        <v>0</v>
      </c>
      <c r="AF856" s="202"/>
      <c r="AG856" s="333"/>
      <c r="AH856" s="202"/>
      <c r="AI856" s="333"/>
      <c r="AJ856" s="202"/>
      <c r="AK856" s="333"/>
      <c r="AL856" s="151">
        <f t="shared" si="304"/>
        <v>0</v>
      </c>
      <c r="AM856" s="199"/>
      <c r="AN856" s="199"/>
      <c r="AO856" s="167">
        <f t="shared" si="287"/>
        <v>0</v>
      </c>
      <c r="AP856" s="167">
        <f t="shared" si="288"/>
        <v>0</v>
      </c>
      <c r="AQ856" s="152" t="str">
        <f t="shared" si="284"/>
        <v/>
      </c>
      <c r="AR856" s="207">
        <f t="shared" si="285"/>
        <v>0</v>
      </c>
      <c r="AS856" s="167">
        <f t="shared" si="297"/>
        <v>0</v>
      </c>
      <c r="AT856" s="167">
        <f>IFERROR((AR856/SUM('4_Структура пл.соб.'!$F$4:$F$6))*100,0)</f>
        <v>0</v>
      </c>
      <c r="AU856" s="207">
        <f>IFERROR(AF856+(SUM($AC856:$AD856)/100*($AE$14/$AB$14*100))/'4_Структура пл.соб.'!$B$7*'4_Структура пл.соб.'!$B$4,0)</f>
        <v>0</v>
      </c>
      <c r="AV856" s="167">
        <f>IFERROR(AU856/'5_Розрахунок тарифів'!$H$7,0)</f>
        <v>0</v>
      </c>
      <c r="AW856" s="167">
        <f>IFERROR((AU856/SUM('4_Структура пл.соб.'!$F$4:$F$6))*100,0)</f>
        <v>0</v>
      </c>
      <c r="AX856" s="207">
        <f>IFERROR(AH856+(SUM($AC856:$AD856)/100*($AE$14/$AB$14*100))/'4_Структура пл.соб.'!$B$7*'4_Структура пл.соб.'!$B$5,0)</f>
        <v>0</v>
      </c>
      <c r="AY856" s="167">
        <f>IFERROR(AX856/'5_Розрахунок тарифів'!$L$7,0)</f>
        <v>0</v>
      </c>
      <c r="AZ856" s="167">
        <f>IFERROR((AX856/SUM('4_Структура пл.соб.'!$F$4:$F$6))*100,0)</f>
        <v>0</v>
      </c>
      <c r="BA856" s="207">
        <f>IFERROR(AJ856+(SUM($AC856:$AD856)/100*($AE$14/$AB$14*100))/'4_Структура пл.соб.'!$B$7*'4_Структура пл.соб.'!$B$6,0)</f>
        <v>0</v>
      </c>
      <c r="BB856" s="167">
        <f>IFERROR(BA856/'5_Розрахунок тарифів'!$P$7,0)</f>
        <v>0</v>
      </c>
      <c r="BC856" s="167">
        <f>IFERROR((BA856/SUM('4_Структура пл.соб.'!$F$4:$F$6))*100,0)</f>
        <v>0</v>
      </c>
      <c r="BD856" s="167">
        <f t="shared" si="298"/>
        <v>0</v>
      </c>
      <c r="BE856" s="167">
        <f t="shared" si="299"/>
        <v>0</v>
      </c>
      <c r="BF856" s="203"/>
      <c r="BG856" s="203"/>
    </row>
    <row r="857" spans="1:59" s="118" customFormat="1" x14ac:dyDescent="0.25">
      <c r="A857" s="128" t="str">
        <f>IF(ISBLANK(B857),"",COUNTA($B$11:B857))</f>
        <v/>
      </c>
      <c r="B857" s="200"/>
      <c r="C857" s="150">
        <f t="shared" si="289"/>
        <v>0</v>
      </c>
      <c r="D857" s="151">
        <f t="shared" si="290"/>
        <v>0</v>
      </c>
      <c r="E857" s="199"/>
      <c r="F857" s="199"/>
      <c r="G857" s="151">
        <f t="shared" si="291"/>
        <v>0</v>
      </c>
      <c r="H857" s="199"/>
      <c r="I857" s="199"/>
      <c r="J857" s="199"/>
      <c r="K857" s="151">
        <f t="shared" si="300"/>
        <v>0</v>
      </c>
      <c r="L857" s="199"/>
      <c r="M857" s="199"/>
      <c r="N857" s="152" t="str">
        <f t="shared" si="292"/>
        <v/>
      </c>
      <c r="O857" s="150">
        <f t="shared" si="293"/>
        <v>0</v>
      </c>
      <c r="P857" s="151">
        <f t="shared" si="294"/>
        <v>0</v>
      </c>
      <c r="Q857" s="199"/>
      <c r="R857" s="199"/>
      <c r="S857" s="151">
        <f t="shared" si="295"/>
        <v>0</v>
      </c>
      <c r="T857" s="199"/>
      <c r="U857" s="199"/>
      <c r="V857" s="199"/>
      <c r="W857" s="151">
        <f t="shared" si="286"/>
        <v>0</v>
      </c>
      <c r="X857" s="199"/>
      <c r="Y857" s="199"/>
      <c r="Z857" s="152" t="str">
        <f t="shared" si="296"/>
        <v/>
      </c>
      <c r="AA857" s="150">
        <f t="shared" si="301"/>
        <v>0</v>
      </c>
      <c r="AB857" s="151">
        <f t="shared" si="302"/>
        <v>0</v>
      </c>
      <c r="AC857" s="199"/>
      <c r="AD857" s="199"/>
      <c r="AE857" s="151">
        <f t="shared" si="303"/>
        <v>0</v>
      </c>
      <c r="AF857" s="202"/>
      <c r="AG857" s="333"/>
      <c r="AH857" s="202"/>
      <c r="AI857" s="333"/>
      <c r="AJ857" s="202"/>
      <c r="AK857" s="333"/>
      <c r="AL857" s="151">
        <f t="shared" si="304"/>
        <v>0</v>
      </c>
      <c r="AM857" s="199"/>
      <c r="AN857" s="199"/>
      <c r="AO857" s="167">
        <f t="shared" si="287"/>
        <v>0</v>
      </c>
      <c r="AP857" s="167">
        <f t="shared" si="288"/>
        <v>0</v>
      </c>
      <c r="AQ857" s="152" t="str">
        <f t="shared" si="284"/>
        <v/>
      </c>
      <c r="AR857" s="207">
        <f t="shared" si="285"/>
        <v>0</v>
      </c>
      <c r="AS857" s="167">
        <f t="shared" si="297"/>
        <v>0</v>
      </c>
      <c r="AT857" s="167">
        <f>IFERROR((AR857/SUM('4_Структура пл.соб.'!$F$4:$F$6))*100,0)</f>
        <v>0</v>
      </c>
      <c r="AU857" s="207">
        <f>IFERROR(AF857+(SUM($AC857:$AD857)/100*($AE$14/$AB$14*100))/'4_Структура пл.соб.'!$B$7*'4_Структура пл.соб.'!$B$4,0)</f>
        <v>0</v>
      </c>
      <c r="AV857" s="167">
        <f>IFERROR(AU857/'5_Розрахунок тарифів'!$H$7,0)</f>
        <v>0</v>
      </c>
      <c r="AW857" s="167">
        <f>IFERROR((AU857/SUM('4_Структура пл.соб.'!$F$4:$F$6))*100,0)</f>
        <v>0</v>
      </c>
      <c r="AX857" s="207">
        <f>IFERROR(AH857+(SUM($AC857:$AD857)/100*($AE$14/$AB$14*100))/'4_Структура пл.соб.'!$B$7*'4_Структура пл.соб.'!$B$5,0)</f>
        <v>0</v>
      </c>
      <c r="AY857" s="167">
        <f>IFERROR(AX857/'5_Розрахунок тарифів'!$L$7,0)</f>
        <v>0</v>
      </c>
      <c r="AZ857" s="167">
        <f>IFERROR((AX857/SUM('4_Структура пл.соб.'!$F$4:$F$6))*100,0)</f>
        <v>0</v>
      </c>
      <c r="BA857" s="207">
        <f>IFERROR(AJ857+(SUM($AC857:$AD857)/100*($AE$14/$AB$14*100))/'4_Структура пл.соб.'!$B$7*'4_Структура пл.соб.'!$B$6,0)</f>
        <v>0</v>
      </c>
      <c r="BB857" s="167">
        <f>IFERROR(BA857/'5_Розрахунок тарифів'!$P$7,0)</f>
        <v>0</v>
      </c>
      <c r="BC857" s="167">
        <f>IFERROR((BA857/SUM('4_Структура пл.соб.'!$F$4:$F$6))*100,0)</f>
        <v>0</v>
      </c>
      <c r="BD857" s="167">
        <f t="shared" si="298"/>
        <v>0</v>
      </c>
      <c r="BE857" s="167">
        <f t="shared" si="299"/>
        <v>0</v>
      </c>
      <c r="BF857" s="203"/>
      <c r="BG857" s="203"/>
    </row>
    <row r="858" spans="1:59" s="118" customFormat="1" x14ac:dyDescent="0.25">
      <c r="A858" s="128" t="str">
        <f>IF(ISBLANK(B858),"",COUNTA($B$11:B858))</f>
        <v/>
      </c>
      <c r="B858" s="200"/>
      <c r="C858" s="150">
        <f t="shared" si="289"/>
        <v>0</v>
      </c>
      <c r="D858" s="151">
        <f t="shared" si="290"/>
        <v>0</v>
      </c>
      <c r="E858" s="199"/>
      <c r="F858" s="199"/>
      <c r="G858" s="151">
        <f t="shared" si="291"/>
        <v>0</v>
      </c>
      <c r="H858" s="199"/>
      <c r="I858" s="199"/>
      <c r="J858" s="199"/>
      <c r="K858" s="151">
        <f t="shared" si="300"/>
        <v>0</v>
      </c>
      <c r="L858" s="199"/>
      <c r="M858" s="199"/>
      <c r="N858" s="152" t="str">
        <f t="shared" si="292"/>
        <v/>
      </c>
      <c r="O858" s="150">
        <f t="shared" si="293"/>
        <v>0</v>
      </c>
      <c r="P858" s="151">
        <f t="shared" si="294"/>
        <v>0</v>
      </c>
      <c r="Q858" s="199"/>
      <c r="R858" s="199"/>
      <c r="S858" s="151">
        <f t="shared" si="295"/>
        <v>0</v>
      </c>
      <c r="T858" s="199"/>
      <c r="U858" s="199"/>
      <c r="V858" s="199"/>
      <c r="W858" s="151">
        <f t="shared" si="286"/>
        <v>0</v>
      </c>
      <c r="X858" s="199"/>
      <c r="Y858" s="199"/>
      <c r="Z858" s="152" t="str">
        <f t="shared" si="296"/>
        <v/>
      </c>
      <c r="AA858" s="150">
        <f t="shared" si="301"/>
        <v>0</v>
      </c>
      <c r="AB858" s="151">
        <f t="shared" si="302"/>
        <v>0</v>
      </c>
      <c r="AC858" s="199"/>
      <c r="AD858" s="199"/>
      <c r="AE858" s="151">
        <f t="shared" si="303"/>
        <v>0</v>
      </c>
      <c r="AF858" s="202"/>
      <c r="AG858" s="333"/>
      <c r="AH858" s="202"/>
      <c r="AI858" s="333"/>
      <c r="AJ858" s="202"/>
      <c r="AK858" s="333"/>
      <c r="AL858" s="151">
        <f t="shared" si="304"/>
        <v>0</v>
      </c>
      <c r="AM858" s="199"/>
      <c r="AN858" s="199"/>
      <c r="AO858" s="167">
        <f t="shared" si="287"/>
        <v>0</v>
      </c>
      <c r="AP858" s="167">
        <f t="shared" si="288"/>
        <v>0</v>
      </c>
      <c r="AQ858" s="152" t="str">
        <f t="shared" si="284"/>
        <v/>
      </c>
      <c r="AR858" s="207">
        <f t="shared" si="285"/>
        <v>0</v>
      </c>
      <c r="AS858" s="167">
        <f t="shared" si="297"/>
        <v>0</v>
      </c>
      <c r="AT858" s="167">
        <f>IFERROR((AR858/SUM('4_Структура пл.соб.'!$F$4:$F$6))*100,0)</f>
        <v>0</v>
      </c>
      <c r="AU858" s="207">
        <f>IFERROR(AF858+(SUM($AC858:$AD858)/100*($AE$14/$AB$14*100))/'4_Структура пл.соб.'!$B$7*'4_Структура пл.соб.'!$B$4,0)</f>
        <v>0</v>
      </c>
      <c r="AV858" s="167">
        <f>IFERROR(AU858/'5_Розрахунок тарифів'!$H$7,0)</f>
        <v>0</v>
      </c>
      <c r="AW858" s="167">
        <f>IFERROR((AU858/SUM('4_Структура пл.соб.'!$F$4:$F$6))*100,0)</f>
        <v>0</v>
      </c>
      <c r="AX858" s="207">
        <f>IFERROR(AH858+(SUM($AC858:$AD858)/100*($AE$14/$AB$14*100))/'4_Структура пл.соб.'!$B$7*'4_Структура пл.соб.'!$B$5,0)</f>
        <v>0</v>
      </c>
      <c r="AY858" s="167">
        <f>IFERROR(AX858/'5_Розрахунок тарифів'!$L$7,0)</f>
        <v>0</v>
      </c>
      <c r="AZ858" s="167">
        <f>IFERROR((AX858/SUM('4_Структура пл.соб.'!$F$4:$F$6))*100,0)</f>
        <v>0</v>
      </c>
      <c r="BA858" s="207">
        <f>IFERROR(AJ858+(SUM($AC858:$AD858)/100*($AE$14/$AB$14*100))/'4_Структура пл.соб.'!$B$7*'4_Структура пл.соб.'!$B$6,0)</f>
        <v>0</v>
      </c>
      <c r="BB858" s="167">
        <f>IFERROR(BA858/'5_Розрахунок тарифів'!$P$7,0)</f>
        <v>0</v>
      </c>
      <c r="BC858" s="167">
        <f>IFERROR((BA858/SUM('4_Структура пл.соб.'!$F$4:$F$6))*100,0)</f>
        <v>0</v>
      </c>
      <c r="BD858" s="167">
        <f t="shared" si="298"/>
        <v>0</v>
      </c>
      <c r="BE858" s="167">
        <f t="shared" si="299"/>
        <v>0</v>
      </c>
      <c r="BF858" s="203"/>
      <c r="BG858" s="203"/>
    </row>
    <row r="859" spans="1:59" s="118" customFormat="1" x14ac:dyDescent="0.25">
      <c r="A859" s="128" t="str">
        <f>IF(ISBLANK(B859),"",COUNTA($B$11:B859))</f>
        <v/>
      </c>
      <c r="B859" s="200"/>
      <c r="C859" s="150">
        <f t="shared" si="289"/>
        <v>0</v>
      </c>
      <c r="D859" s="151">
        <f t="shared" si="290"/>
        <v>0</v>
      </c>
      <c r="E859" s="199"/>
      <c r="F859" s="199"/>
      <c r="G859" s="151">
        <f t="shared" si="291"/>
        <v>0</v>
      </c>
      <c r="H859" s="199"/>
      <c r="I859" s="199"/>
      <c r="J859" s="199"/>
      <c r="K859" s="151">
        <f t="shared" si="300"/>
        <v>0</v>
      </c>
      <c r="L859" s="199"/>
      <c r="M859" s="199"/>
      <c r="N859" s="152" t="str">
        <f t="shared" si="292"/>
        <v/>
      </c>
      <c r="O859" s="150">
        <f t="shared" si="293"/>
        <v>0</v>
      </c>
      <c r="P859" s="151">
        <f t="shared" si="294"/>
        <v>0</v>
      </c>
      <c r="Q859" s="199"/>
      <c r="R859" s="199"/>
      <c r="S859" s="151">
        <f t="shared" si="295"/>
        <v>0</v>
      </c>
      <c r="T859" s="199"/>
      <c r="U859" s="199"/>
      <c r="V859" s="199"/>
      <c r="W859" s="151">
        <f t="shared" si="286"/>
        <v>0</v>
      </c>
      <c r="X859" s="199"/>
      <c r="Y859" s="199"/>
      <c r="Z859" s="152" t="str">
        <f t="shared" si="296"/>
        <v/>
      </c>
      <c r="AA859" s="150">
        <f t="shared" si="301"/>
        <v>0</v>
      </c>
      <c r="AB859" s="151">
        <f t="shared" si="302"/>
        <v>0</v>
      </c>
      <c r="AC859" s="199"/>
      <c r="AD859" s="199"/>
      <c r="AE859" s="151">
        <f t="shared" si="303"/>
        <v>0</v>
      </c>
      <c r="AF859" s="202"/>
      <c r="AG859" s="333"/>
      <c r="AH859" s="202"/>
      <c r="AI859" s="333"/>
      <c r="AJ859" s="202"/>
      <c r="AK859" s="333"/>
      <c r="AL859" s="151">
        <f t="shared" si="304"/>
        <v>0</v>
      </c>
      <c r="AM859" s="199"/>
      <c r="AN859" s="199"/>
      <c r="AO859" s="167">
        <f t="shared" si="287"/>
        <v>0</v>
      </c>
      <c r="AP859" s="167">
        <f t="shared" si="288"/>
        <v>0</v>
      </c>
      <c r="AQ859" s="152" t="str">
        <f t="shared" si="284"/>
        <v/>
      </c>
      <c r="AR859" s="207">
        <f t="shared" si="285"/>
        <v>0</v>
      </c>
      <c r="AS859" s="167">
        <f t="shared" si="297"/>
        <v>0</v>
      </c>
      <c r="AT859" s="167">
        <f>IFERROR((AR859/SUM('4_Структура пл.соб.'!$F$4:$F$6))*100,0)</f>
        <v>0</v>
      </c>
      <c r="AU859" s="207">
        <f>IFERROR(AF859+(SUM($AC859:$AD859)/100*($AE$14/$AB$14*100))/'4_Структура пл.соб.'!$B$7*'4_Структура пл.соб.'!$B$4,0)</f>
        <v>0</v>
      </c>
      <c r="AV859" s="167">
        <f>IFERROR(AU859/'5_Розрахунок тарифів'!$H$7,0)</f>
        <v>0</v>
      </c>
      <c r="AW859" s="167">
        <f>IFERROR((AU859/SUM('4_Структура пл.соб.'!$F$4:$F$6))*100,0)</f>
        <v>0</v>
      </c>
      <c r="AX859" s="207">
        <f>IFERROR(AH859+(SUM($AC859:$AD859)/100*($AE$14/$AB$14*100))/'4_Структура пл.соб.'!$B$7*'4_Структура пл.соб.'!$B$5,0)</f>
        <v>0</v>
      </c>
      <c r="AY859" s="167">
        <f>IFERROR(AX859/'5_Розрахунок тарифів'!$L$7,0)</f>
        <v>0</v>
      </c>
      <c r="AZ859" s="167">
        <f>IFERROR((AX859/SUM('4_Структура пл.соб.'!$F$4:$F$6))*100,0)</f>
        <v>0</v>
      </c>
      <c r="BA859" s="207">
        <f>IFERROR(AJ859+(SUM($AC859:$AD859)/100*($AE$14/$AB$14*100))/'4_Структура пл.соб.'!$B$7*'4_Структура пл.соб.'!$B$6,0)</f>
        <v>0</v>
      </c>
      <c r="BB859" s="167">
        <f>IFERROR(BA859/'5_Розрахунок тарифів'!$P$7,0)</f>
        <v>0</v>
      </c>
      <c r="BC859" s="167">
        <f>IFERROR((BA859/SUM('4_Структура пл.соб.'!$F$4:$F$6))*100,0)</f>
        <v>0</v>
      </c>
      <c r="BD859" s="167">
        <f t="shared" si="298"/>
        <v>0</v>
      </c>
      <c r="BE859" s="167">
        <f t="shared" si="299"/>
        <v>0</v>
      </c>
      <c r="BF859" s="203"/>
      <c r="BG859" s="203"/>
    </row>
    <row r="860" spans="1:59" s="118" customFormat="1" x14ac:dyDescent="0.25">
      <c r="A860" s="128" t="str">
        <f>IF(ISBLANK(B860),"",COUNTA($B$11:B860))</f>
        <v/>
      </c>
      <c r="B860" s="200"/>
      <c r="C860" s="150">
        <f t="shared" si="289"/>
        <v>0</v>
      </c>
      <c r="D860" s="151">
        <f t="shared" si="290"/>
        <v>0</v>
      </c>
      <c r="E860" s="199"/>
      <c r="F860" s="199"/>
      <c r="G860" s="151">
        <f t="shared" si="291"/>
        <v>0</v>
      </c>
      <c r="H860" s="199"/>
      <c r="I860" s="199"/>
      <c r="J860" s="199"/>
      <c r="K860" s="151">
        <f t="shared" si="300"/>
        <v>0</v>
      </c>
      <c r="L860" s="199"/>
      <c r="M860" s="199"/>
      <c r="N860" s="152" t="str">
        <f t="shared" si="292"/>
        <v/>
      </c>
      <c r="O860" s="150">
        <f t="shared" si="293"/>
        <v>0</v>
      </c>
      <c r="P860" s="151">
        <f t="shared" si="294"/>
        <v>0</v>
      </c>
      <c r="Q860" s="199"/>
      <c r="R860" s="199"/>
      <c r="S860" s="151">
        <f t="shared" si="295"/>
        <v>0</v>
      </c>
      <c r="T860" s="199"/>
      <c r="U860" s="199"/>
      <c r="V860" s="199"/>
      <c r="W860" s="151">
        <f t="shared" si="286"/>
        <v>0</v>
      </c>
      <c r="X860" s="199"/>
      <c r="Y860" s="199"/>
      <c r="Z860" s="152" t="str">
        <f t="shared" si="296"/>
        <v/>
      </c>
      <c r="AA860" s="150">
        <f t="shared" si="301"/>
        <v>0</v>
      </c>
      <c r="AB860" s="151">
        <f t="shared" si="302"/>
        <v>0</v>
      </c>
      <c r="AC860" s="199"/>
      <c r="AD860" s="199"/>
      <c r="AE860" s="151">
        <f t="shared" si="303"/>
        <v>0</v>
      </c>
      <c r="AF860" s="202"/>
      <c r="AG860" s="333"/>
      <c r="AH860" s="202"/>
      <c r="AI860" s="333"/>
      <c r="AJ860" s="202"/>
      <c r="AK860" s="333"/>
      <c r="AL860" s="151">
        <f t="shared" si="304"/>
        <v>0</v>
      </c>
      <c r="AM860" s="199"/>
      <c r="AN860" s="199"/>
      <c r="AO860" s="167">
        <f t="shared" si="287"/>
        <v>0</v>
      </c>
      <c r="AP860" s="167">
        <f t="shared" si="288"/>
        <v>0</v>
      </c>
      <c r="AQ860" s="152" t="str">
        <f t="shared" si="284"/>
        <v/>
      </c>
      <c r="AR860" s="207">
        <f t="shared" si="285"/>
        <v>0</v>
      </c>
      <c r="AS860" s="167">
        <f t="shared" si="297"/>
        <v>0</v>
      </c>
      <c r="AT860" s="167">
        <f>IFERROR((AR860/SUM('4_Структура пл.соб.'!$F$4:$F$6))*100,0)</f>
        <v>0</v>
      </c>
      <c r="AU860" s="207">
        <f>IFERROR(AF860+(SUM($AC860:$AD860)/100*($AE$14/$AB$14*100))/'4_Структура пл.соб.'!$B$7*'4_Структура пл.соб.'!$B$4,0)</f>
        <v>0</v>
      </c>
      <c r="AV860" s="167">
        <f>IFERROR(AU860/'5_Розрахунок тарифів'!$H$7,0)</f>
        <v>0</v>
      </c>
      <c r="AW860" s="167">
        <f>IFERROR((AU860/SUM('4_Структура пл.соб.'!$F$4:$F$6))*100,0)</f>
        <v>0</v>
      </c>
      <c r="AX860" s="207">
        <f>IFERROR(AH860+(SUM($AC860:$AD860)/100*($AE$14/$AB$14*100))/'4_Структура пл.соб.'!$B$7*'4_Структура пл.соб.'!$B$5,0)</f>
        <v>0</v>
      </c>
      <c r="AY860" s="167">
        <f>IFERROR(AX860/'5_Розрахунок тарифів'!$L$7,0)</f>
        <v>0</v>
      </c>
      <c r="AZ860" s="167">
        <f>IFERROR((AX860/SUM('4_Структура пл.соб.'!$F$4:$F$6))*100,0)</f>
        <v>0</v>
      </c>
      <c r="BA860" s="207">
        <f>IFERROR(AJ860+(SUM($AC860:$AD860)/100*($AE$14/$AB$14*100))/'4_Структура пл.соб.'!$B$7*'4_Структура пл.соб.'!$B$6,0)</f>
        <v>0</v>
      </c>
      <c r="BB860" s="167">
        <f>IFERROR(BA860/'5_Розрахунок тарифів'!$P$7,0)</f>
        <v>0</v>
      </c>
      <c r="BC860" s="167">
        <f>IFERROR((BA860/SUM('4_Структура пл.соб.'!$F$4:$F$6))*100,0)</f>
        <v>0</v>
      </c>
      <c r="BD860" s="167">
        <f t="shared" si="298"/>
        <v>0</v>
      </c>
      <c r="BE860" s="167">
        <f t="shared" si="299"/>
        <v>0</v>
      </c>
      <c r="BF860" s="203"/>
      <c r="BG860" s="203"/>
    </row>
    <row r="861" spans="1:59" s="118" customFormat="1" x14ac:dyDescent="0.25">
      <c r="A861" s="128" t="str">
        <f>IF(ISBLANK(B861),"",COUNTA($B$11:B861))</f>
        <v/>
      </c>
      <c r="B861" s="200"/>
      <c r="C861" s="150">
        <f t="shared" si="289"/>
        <v>0</v>
      </c>
      <c r="D861" s="151">
        <f t="shared" si="290"/>
        <v>0</v>
      </c>
      <c r="E861" s="199"/>
      <c r="F861" s="199"/>
      <c r="G861" s="151">
        <f t="shared" si="291"/>
        <v>0</v>
      </c>
      <c r="H861" s="199"/>
      <c r="I861" s="199"/>
      <c r="J861" s="199"/>
      <c r="K861" s="151">
        <f t="shared" si="300"/>
        <v>0</v>
      </c>
      <c r="L861" s="199"/>
      <c r="M861" s="199"/>
      <c r="N861" s="152" t="str">
        <f t="shared" si="292"/>
        <v/>
      </c>
      <c r="O861" s="150">
        <f t="shared" si="293"/>
        <v>0</v>
      </c>
      <c r="P861" s="151">
        <f t="shared" si="294"/>
        <v>0</v>
      </c>
      <c r="Q861" s="199"/>
      <c r="R861" s="199"/>
      <c r="S861" s="151">
        <f t="shared" si="295"/>
        <v>0</v>
      </c>
      <c r="T861" s="199"/>
      <c r="U861" s="199"/>
      <c r="V861" s="199"/>
      <c r="W861" s="151">
        <f t="shared" si="286"/>
        <v>0</v>
      </c>
      <c r="X861" s="199"/>
      <c r="Y861" s="199"/>
      <c r="Z861" s="152" t="str">
        <f t="shared" si="296"/>
        <v/>
      </c>
      <c r="AA861" s="150">
        <f t="shared" si="301"/>
        <v>0</v>
      </c>
      <c r="AB861" s="151">
        <f t="shared" si="302"/>
        <v>0</v>
      </c>
      <c r="AC861" s="199"/>
      <c r="AD861" s="199"/>
      <c r="AE861" s="151">
        <f t="shared" si="303"/>
        <v>0</v>
      </c>
      <c r="AF861" s="202"/>
      <c r="AG861" s="333"/>
      <c r="AH861" s="202"/>
      <c r="AI861" s="333"/>
      <c r="AJ861" s="202"/>
      <c r="AK861" s="333"/>
      <c r="AL861" s="151">
        <f t="shared" si="304"/>
        <v>0</v>
      </c>
      <c r="AM861" s="199"/>
      <c r="AN861" s="199"/>
      <c r="AO861" s="167">
        <f t="shared" si="287"/>
        <v>0</v>
      </c>
      <c r="AP861" s="167">
        <f t="shared" si="288"/>
        <v>0</v>
      </c>
      <c r="AQ861" s="152" t="str">
        <f t="shared" si="284"/>
        <v/>
      </c>
      <c r="AR861" s="207">
        <f t="shared" si="285"/>
        <v>0</v>
      </c>
      <c r="AS861" s="167">
        <f t="shared" si="297"/>
        <v>0</v>
      </c>
      <c r="AT861" s="167">
        <f>IFERROR((AR861/SUM('4_Структура пл.соб.'!$F$4:$F$6))*100,0)</f>
        <v>0</v>
      </c>
      <c r="AU861" s="207">
        <f>IFERROR(AF861+(SUM($AC861:$AD861)/100*($AE$14/$AB$14*100))/'4_Структура пл.соб.'!$B$7*'4_Структура пл.соб.'!$B$4,0)</f>
        <v>0</v>
      </c>
      <c r="AV861" s="167">
        <f>IFERROR(AU861/'5_Розрахунок тарифів'!$H$7,0)</f>
        <v>0</v>
      </c>
      <c r="AW861" s="167">
        <f>IFERROR((AU861/SUM('4_Структура пл.соб.'!$F$4:$F$6))*100,0)</f>
        <v>0</v>
      </c>
      <c r="AX861" s="207">
        <f>IFERROR(AH861+(SUM($AC861:$AD861)/100*($AE$14/$AB$14*100))/'4_Структура пл.соб.'!$B$7*'4_Структура пл.соб.'!$B$5,0)</f>
        <v>0</v>
      </c>
      <c r="AY861" s="167">
        <f>IFERROR(AX861/'5_Розрахунок тарифів'!$L$7,0)</f>
        <v>0</v>
      </c>
      <c r="AZ861" s="167">
        <f>IFERROR((AX861/SUM('4_Структура пл.соб.'!$F$4:$F$6))*100,0)</f>
        <v>0</v>
      </c>
      <c r="BA861" s="207">
        <f>IFERROR(AJ861+(SUM($AC861:$AD861)/100*($AE$14/$AB$14*100))/'4_Структура пл.соб.'!$B$7*'4_Структура пл.соб.'!$B$6,0)</f>
        <v>0</v>
      </c>
      <c r="BB861" s="167">
        <f>IFERROR(BA861/'5_Розрахунок тарифів'!$P$7,0)</f>
        <v>0</v>
      </c>
      <c r="BC861" s="167">
        <f>IFERROR((BA861/SUM('4_Структура пл.соб.'!$F$4:$F$6))*100,0)</f>
        <v>0</v>
      </c>
      <c r="BD861" s="167">
        <f t="shared" si="298"/>
        <v>0</v>
      </c>
      <c r="BE861" s="167">
        <f t="shared" si="299"/>
        <v>0</v>
      </c>
      <c r="BF861" s="203"/>
      <c r="BG861" s="203"/>
    </row>
    <row r="862" spans="1:59" s="118" customFormat="1" x14ac:dyDescent="0.25">
      <c r="A862" s="128" t="str">
        <f>IF(ISBLANK(B862),"",COUNTA($B$11:B862))</f>
        <v/>
      </c>
      <c r="B862" s="200"/>
      <c r="C862" s="150">
        <f t="shared" si="289"/>
        <v>0</v>
      </c>
      <c r="D862" s="151">
        <f t="shared" si="290"/>
        <v>0</v>
      </c>
      <c r="E862" s="199"/>
      <c r="F862" s="199"/>
      <c r="G862" s="151">
        <f t="shared" si="291"/>
        <v>0</v>
      </c>
      <c r="H862" s="199"/>
      <c r="I862" s="199"/>
      <c r="J862" s="199"/>
      <c r="K862" s="151">
        <f t="shared" si="300"/>
        <v>0</v>
      </c>
      <c r="L862" s="199"/>
      <c r="M862" s="199"/>
      <c r="N862" s="152" t="str">
        <f t="shared" si="292"/>
        <v/>
      </c>
      <c r="O862" s="150">
        <f t="shared" si="293"/>
        <v>0</v>
      </c>
      <c r="P862" s="151">
        <f t="shared" si="294"/>
        <v>0</v>
      </c>
      <c r="Q862" s="199"/>
      <c r="R862" s="199"/>
      <c r="S862" s="151">
        <f t="shared" si="295"/>
        <v>0</v>
      </c>
      <c r="T862" s="199"/>
      <c r="U862" s="199"/>
      <c r="V862" s="199"/>
      <c r="W862" s="151">
        <f t="shared" si="286"/>
        <v>0</v>
      </c>
      <c r="X862" s="199"/>
      <c r="Y862" s="199"/>
      <c r="Z862" s="152" t="str">
        <f t="shared" si="296"/>
        <v/>
      </c>
      <c r="AA862" s="150">
        <f t="shared" si="301"/>
        <v>0</v>
      </c>
      <c r="AB862" s="151">
        <f t="shared" si="302"/>
        <v>0</v>
      </c>
      <c r="AC862" s="199"/>
      <c r="AD862" s="199"/>
      <c r="AE862" s="151">
        <f t="shared" si="303"/>
        <v>0</v>
      </c>
      <c r="AF862" s="202"/>
      <c r="AG862" s="333"/>
      <c r="AH862" s="202"/>
      <c r="AI862" s="333"/>
      <c r="AJ862" s="202"/>
      <c r="AK862" s="333"/>
      <c r="AL862" s="151">
        <f t="shared" si="304"/>
        <v>0</v>
      </c>
      <c r="AM862" s="199"/>
      <c r="AN862" s="199"/>
      <c r="AO862" s="167">
        <f t="shared" si="287"/>
        <v>0</v>
      </c>
      <c r="AP862" s="167">
        <f t="shared" si="288"/>
        <v>0</v>
      </c>
      <c r="AQ862" s="152" t="str">
        <f t="shared" si="284"/>
        <v/>
      </c>
      <c r="AR862" s="207">
        <f t="shared" si="285"/>
        <v>0</v>
      </c>
      <c r="AS862" s="167">
        <f t="shared" si="297"/>
        <v>0</v>
      </c>
      <c r="AT862" s="167">
        <f>IFERROR((AR862/SUM('4_Структура пл.соб.'!$F$4:$F$6))*100,0)</f>
        <v>0</v>
      </c>
      <c r="AU862" s="207">
        <f>IFERROR(AF862+(SUM($AC862:$AD862)/100*($AE$14/$AB$14*100))/'4_Структура пл.соб.'!$B$7*'4_Структура пл.соб.'!$B$4,0)</f>
        <v>0</v>
      </c>
      <c r="AV862" s="167">
        <f>IFERROR(AU862/'5_Розрахунок тарифів'!$H$7,0)</f>
        <v>0</v>
      </c>
      <c r="AW862" s="167">
        <f>IFERROR((AU862/SUM('4_Структура пл.соб.'!$F$4:$F$6))*100,0)</f>
        <v>0</v>
      </c>
      <c r="AX862" s="207">
        <f>IFERROR(AH862+(SUM($AC862:$AD862)/100*($AE$14/$AB$14*100))/'4_Структура пл.соб.'!$B$7*'4_Структура пл.соб.'!$B$5,0)</f>
        <v>0</v>
      </c>
      <c r="AY862" s="167">
        <f>IFERROR(AX862/'5_Розрахунок тарифів'!$L$7,0)</f>
        <v>0</v>
      </c>
      <c r="AZ862" s="167">
        <f>IFERROR((AX862/SUM('4_Структура пл.соб.'!$F$4:$F$6))*100,0)</f>
        <v>0</v>
      </c>
      <c r="BA862" s="207">
        <f>IFERROR(AJ862+(SUM($AC862:$AD862)/100*($AE$14/$AB$14*100))/'4_Структура пл.соб.'!$B$7*'4_Структура пл.соб.'!$B$6,0)</f>
        <v>0</v>
      </c>
      <c r="BB862" s="167">
        <f>IFERROR(BA862/'5_Розрахунок тарифів'!$P$7,0)</f>
        <v>0</v>
      </c>
      <c r="BC862" s="167">
        <f>IFERROR((BA862/SUM('4_Структура пл.соб.'!$F$4:$F$6))*100,0)</f>
        <v>0</v>
      </c>
      <c r="BD862" s="167">
        <f t="shared" si="298"/>
        <v>0</v>
      </c>
      <c r="BE862" s="167">
        <f t="shared" si="299"/>
        <v>0</v>
      </c>
      <c r="BF862" s="203"/>
      <c r="BG862" s="203"/>
    </row>
    <row r="863" spans="1:59" s="118" customFormat="1" x14ac:dyDescent="0.25">
      <c r="A863" s="128" t="str">
        <f>IF(ISBLANK(B863),"",COUNTA($B$11:B863))</f>
        <v/>
      </c>
      <c r="B863" s="200"/>
      <c r="C863" s="150">
        <f t="shared" si="289"/>
        <v>0</v>
      </c>
      <c r="D863" s="151">
        <f t="shared" si="290"/>
        <v>0</v>
      </c>
      <c r="E863" s="199"/>
      <c r="F863" s="199"/>
      <c r="G863" s="151">
        <f t="shared" si="291"/>
        <v>0</v>
      </c>
      <c r="H863" s="199"/>
      <c r="I863" s="199"/>
      <c r="J863" s="199"/>
      <c r="K863" s="151">
        <f t="shared" si="300"/>
        <v>0</v>
      </c>
      <c r="L863" s="199"/>
      <c r="M863" s="199"/>
      <c r="N863" s="152" t="str">
        <f t="shared" si="292"/>
        <v/>
      </c>
      <c r="O863" s="150">
        <f t="shared" si="293"/>
        <v>0</v>
      </c>
      <c r="P863" s="151">
        <f t="shared" si="294"/>
        <v>0</v>
      </c>
      <c r="Q863" s="199"/>
      <c r="R863" s="199"/>
      <c r="S863" s="151">
        <f t="shared" si="295"/>
        <v>0</v>
      </c>
      <c r="T863" s="199"/>
      <c r="U863" s="199"/>
      <c r="V863" s="199"/>
      <c r="W863" s="151">
        <f t="shared" si="286"/>
        <v>0</v>
      </c>
      <c r="X863" s="199"/>
      <c r="Y863" s="199"/>
      <c r="Z863" s="152" t="str">
        <f t="shared" si="296"/>
        <v/>
      </c>
      <c r="AA863" s="150">
        <f t="shared" si="301"/>
        <v>0</v>
      </c>
      <c r="AB863" s="151">
        <f t="shared" si="302"/>
        <v>0</v>
      </c>
      <c r="AC863" s="199"/>
      <c r="AD863" s="199"/>
      <c r="AE863" s="151">
        <f t="shared" si="303"/>
        <v>0</v>
      </c>
      <c r="AF863" s="202"/>
      <c r="AG863" s="333"/>
      <c r="AH863" s="202"/>
      <c r="AI863" s="333"/>
      <c r="AJ863" s="202"/>
      <c r="AK863" s="333"/>
      <c r="AL863" s="151">
        <f t="shared" si="304"/>
        <v>0</v>
      </c>
      <c r="AM863" s="199"/>
      <c r="AN863" s="199"/>
      <c r="AO863" s="167">
        <f t="shared" si="287"/>
        <v>0</v>
      </c>
      <c r="AP863" s="167">
        <f t="shared" si="288"/>
        <v>0</v>
      </c>
      <c r="AQ863" s="152" t="str">
        <f t="shared" si="284"/>
        <v/>
      </c>
      <c r="AR863" s="207">
        <f t="shared" si="285"/>
        <v>0</v>
      </c>
      <c r="AS863" s="167">
        <f t="shared" si="297"/>
        <v>0</v>
      </c>
      <c r="AT863" s="167">
        <f>IFERROR((AR863/SUM('4_Структура пл.соб.'!$F$4:$F$6))*100,0)</f>
        <v>0</v>
      </c>
      <c r="AU863" s="207">
        <f>IFERROR(AF863+(SUM($AC863:$AD863)/100*($AE$14/$AB$14*100))/'4_Структура пл.соб.'!$B$7*'4_Структура пл.соб.'!$B$4,0)</f>
        <v>0</v>
      </c>
      <c r="AV863" s="167">
        <f>IFERROR(AU863/'5_Розрахунок тарифів'!$H$7,0)</f>
        <v>0</v>
      </c>
      <c r="AW863" s="167">
        <f>IFERROR((AU863/SUM('4_Структура пл.соб.'!$F$4:$F$6))*100,0)</f>
        <v>0</v>
      </c>
      <c r="AX863" s="207">
        <f>IFERROR(AH863+(SUM($AC863:$AD863)/100*($AE$14/$AB$14*100))/'4_Структура пл.соб.'!$B$7*'4_Структура пл.соб.'!$B$5,0)</f>
        <v>0</v>
      </c>
      <c r="AY863" s="167">
        <f>IFERROR(AX863/'5_Розрахунок тарифів'!$L$7,0)</f>
        <v>0</v>
      </c>
      <c r="AZ863" s="167">
        <f>IFERROR((AX863/SUM('4_Структура пл.соб.'!$F$4:$F$6))*100,0)</f>
        <v>0</v>
      </c>
      <c r="BA863" s="207">
        <f>IFERROR(AJ863+(SUM($AC863:$AD863)/100*($AE$14/$AB$14*100))/'4_Структура пл.соб.'!$B$7*'4_Структура пл.соб.'!$B$6,0)</f>
        <v>0</v>
      </c>
      <c r="BB863" s="167">
        <f>IFERROR(BA863/'5_Розрахунок тарифів'!$P$7,0)</f>
        <v>0</v>
      </c>
      <c r="BC863" s="167">
        <f>IFERROR((BA863/SUM('4_Структура пл.соб.'!$F$4:$F$6))*100,0)</f>
        <v>0</v>
      </c>
      <c r="BD863" s="167">
        <f t="shared" si="298"/>
        <v>0</v>
      </c>
      <c r="BE863" s="167">
        <f t="shared" si="299"/>
        <v>0</v>
      </c>
      <c r="BF863" s="203"/>
      <c r="BG863" s="203"/>
    </row>
    <row r="864" spans="1:59" s="118" customFormat="1" x14ac:dyDescent="0.25">
      <c r="A864" s="128" t="str">
        <f>IF(ISBLANK(B864),"",COUNTA($B$11:B864))</f>
        <v/>
      </c>
      <c r="B864" s="200"/>
      <c r="C864" s="150">
        <f t="shared" si="289"/>
        <v>0</v>
      </c>
      <c r="D864" s="151">
        <f t="shared" si="290"/>
        <v>0</v>
      </c>
      <c r="E864" s="199"/>
      <c r="F864" s="199"/>
      <c r="G864" s="151">
        <f t="shared" si="291"/>
        <v>0</v>
      </c>
      <c r="H864" s="199"/>
      <c r="I864" s="199"/>
      <c r="J864" s="199"/>
      <c r="K864" s="151">
        <f t="shared" si="300"/>
        <v>0</v>
      </c>
      <c r="L864" s="199"/>
      <c r="M864" s="199"/>
      <c r="N864" s="152" t="str">
        <f t="shared" si="292"/>
        <v/>
      </c>
      <c r="O864" s="150">
        <f t="shared" si="293"/>
        <v>0</v>
      </c>
      <c r="P864" s="151">
        <f t="shared" si="294"/>
        <v>0</v>
      </c>
      <c r="Q864" s="199"/>
      <c r="R864" s="199"/>
      <c r="S864" s="151">
        <f t="shared" si="295"/>
        <v>0</v>
      </c>
      <c r="T864" s="199"/>
      <c r="U864" s="199"/>
      <c r="V864" s="199"/>
      <c r="W864" s="151">
        <f t="shared" si="286"/>
        <v>0</v>
      </c>
      <c r="X864" s="199"/>
      <c r="Y864" s="199"/>
      <c r="Z864" s="152" t="str">
        <f t="shared" si="296"/>
        <v/>
      </c>
      <c r="AA864" s="150">
        <f t="shared" si="301"/>
        <v>0</v>
      </c>
      <c r="AB864" s="151">
        <f t="shared" si="302"/>
        <v>0</v>
      </c>
      <c r="AC864" s="199"/>
      <c r="AD864" s="199"/>
      <c r="AE864" s="151">
        <f t="shared" si="303"/>
        <v>0</v>
      </c>
      <c r="AF864" s="202"/>
      <c r="AG864" s="333"/>
      <c r="AH864" s="202"/>
      <c r="AI864" s="333"/>
      <c r="AJ864" s="202"/>
      <c r="AK864" s="333"/>
      <c r="AL864" s="151">
        <f t="shared" si="304"/>
        <v>0</v>
      </c>
      <c r="AM864" s="199"/>
      <c r="AN864" s="199"/>
      <c r="AO864" s="167">
        <f t="shared" si="287"/>
        <v>0</v>
      </c>
      <c r="AP864" s="167">
        <f t="shared" si="288"/>
        <v>0</v>
      </c>
      <c r="AQ864" s="152" t="str">
        <f t="shared" si="284"/>
        <v/>
      </c>
      <c r="AR864" s="207">
        <f t="shared" si="285"/>
        <v>0</v>
      </c>
      <c r="AS864" s="167">
        <f t="shared" si="297"/>
        <v>0</v>
      </c>
      <c r="AT864" s="167">
        <f>IFERROR((AR864/SUM('4_Структура пл.соб.'!$F$4:$F$6))*100,0)</f>
        <v>0</v>
      </c>
      <c r="AU864" s="207">
        <f>IFERROR(AF864+(SUM($AC864:$AD864)/100*($AE$14/$AB$14*100))/'4_Структура пл.соб.'!$B$7*'4_Структура пл.соб.'!$B$4,0)</f>
        <v>0</v>
      </c>
      <c r="AV864" s="167">
        <f>IFERROR(AU864/'5_Розрахунок тарифів'!$H$7,0)</f>
        <v>0</v>
      </c>
      <c r="AW864" s="167">
        <f>IFERROR((AU864/SUM('4_Структура пл.соб.'!$F$4:$F$6))*100,0)</f>
        <v>0</v>
      </c>
      <c r="AX864" s="207">
        <f>IFERROR(AH864+(SUM($AC864:$AD864)/100*($AE$14/$AB$14*100))/'4_Структура пл.соб.'!$B$7*'4_Структура пл.соб.'!$B$5,0)</f>
        <v>0</v>
      </c>
      <c r="AY864" s="167">
        <f>IFERROR(AX864/'5_Розрахунок тарифів'!$L$7,0)</f>
        <v>0</v>
      </c>
      <c r="AZ864" s="167">
        <f>IFERROR((AX864/SUM('4_Структура пл.соб.'!$F$4:$F$6))*100,0)</f>
        <v>0</v>
      </c>
      <c r="BA864" s="207">
        <f>IFERROR(AJ864+(SUM($AC864:$AD864)/100*($AE$14/$AB$14*100))/'4_Структура пл.соб.'!$B$7*'4_Структура пл.соб.'!$B$6,0)</f>
        <v>0</v>
      </c>
      <c r="BB864" s="167">
        <f>IFERROR(BA864/'5_Розрахунок тарифів'!$P$7,0)</f>
        <v>0</v>
      </c>
      <c r="BC864" s="167">
        <f>IFERROR((BA864/SUM('4_Структура пл.соб.'!$F$4:$F$6))*100,0)</f>
        <v>0</v>
      </c>
      <c r="BD864" s="167">
        <f t="shared" si="298"/>
        <v>0</v>
      </c>
      <c r="BE864" s="167">
        <f t="shared" si="299"/>
        <v>0</v>
      </c>
      <c r="BF864" s="203"/>
      <c r="BG864" s="203"/>
    </row>
    <row r="865" spans="1:59" s="118" customFormat="1" x14ac:dyDescent="0.25">
      <c r="A865" s="128" t="str">
        <f>IF(ISBLANK(B865),"",COUNTA($B$11:B865))</f>
        <v/>
      </c>
      <c r="B865" s="200"/>
      <c r="C865" s="150">
        <f t="shared" si="289"/>
        <v>0</v>
      </c>
      <c r="D865" s="151">
        <f t="shared" si="290"/>
        <v>0</v>
      </c>
      <c r="E865" s="199"/>
      <c r="F865" s="199"/>
      <c r="G865" s="151">
        <f t="shared" si="291"/>
        <v>0</v>
      </c>
      <c r="H865" s="199"/>
      <c r="I865" s="199"/>
      <c r="J865" s="199"/>
      <c r="K865" s="151">
        <f t="shared" si="300"/>
        <v>0</v>
      </c>
      <c r="L865" s="199"/>
      <c r="M865" s="199"/>
      <c r="N865" s="152" t="str">
        <f t="shared" si="292"/>
        <v/>
      </c>
      <c r="O865" s="150">
        <f t="shared" si="293"/>
        <v>0</v>
      </c>
      <c r="P865" s="151">
        <f t="shared" si="294"/>
        <v>0</v>
      </c>
      <c r="Q865" s="199"/>
      <c r="R865" s="199"/>
      <c r="S865" s="151">
        <f t="shared" si="295"/>
        <v>0</v>
      </c>
      <c r="T865" s="199"/>
      <c r="U865" s="199"/>
      <c r="V865" s="199"/>
      <c r="W865" s="151">
        <f t="shared" si="286"/>
        <v>0</v>
      </c>
      <c r="X865" s="199"/>
      <c r="Y865" s="199"/>
      <c r="Z865" s="152" t="str">
        <f t="shared" si="296"/>
        <v/>
      </c>
      <c r="AA865" s="150">
        <f t="shared" si="301"/>
        <v>0</v>
      </c>
      <c r="AB865" s="151">
        <f t="shared" si="302"/>
        <v>0</v>
      </c>
      <c r="AC865" s="199"/>
      <c r="AD865" s="199"/>
      <c r="AE865" s="151">
        <f t="shared" si="303"/>
        <v>0</v>
      </c>
      <c r="AF865" s="202"/>
      <c r="AG865" s="333"/>
      <c r="AH865" s="202"/>
      <c r="AI865" s="333"/>
      <c r="AJ865" s="202"/>
      <c r="AK865" s="333"/>
      <c r="AL865" s="151">
        <f t="shared" si="304"/>
        <v>0</v>
      </c>
      <c r="AM865" s="199"/>
      <c r="AN865" s="199"/>
      <c r="AO865" s="167">
        <f t="shared" si="287"/>
        <v>0</v>
      </c>
      <c r="AP865" s="167">
        <f t="shared" si="288"/>
        <v>0</v>
      </c>
      <c r="AQ865" s="152" t="str">
        <f t="shared" si="284"/>
        <v/>
      </c>
      <c r="AR865" s="207">
        <f t="shared" si="285"/>
        <v>0</v>
      </c>
      <c r="AS865" s="167">
        <f t="shared" si="297"/>
        <v>0</v>
      </c>
      <c r="AT865" s="167">
        <f>IFERROR((AR865/SUM('4_Структура пл.соб.'!$F$4:$F$6))*100,0)</f>
        <v>0</v>
      </c>
      <c r="AU865" s="207">
        <f>IFERROR(AF865+(SUM($AC865:$AD865)/100*($AE$14/$AB$14*100))/'4_Структура пл.соб.'!$B$7*'4_Структура пл.соб.'!$B$4,0)</f>
        <v>0</v>
      </c>
      <c r="AV865" s="167">
        <f>IFERROR(AU865/'5_Розрахунок тарифів'!$H$7,0)</f>
        <v>0</v>
      </c>
      <c r="AW865" s="167">
        <f>IFERROR((AU865/SUM('4_Структура пл.соб.'!$F$4:$F$6))*100,0)</f>
        <v>0</v>
      </c>
      <c r="AX865" s="207">
        <f>IFERROR(AH865+(SUM($AC865:$AD865)/100*($AE$14/$AB$14*100))/'4_Структура пл.соб.'!$B$7*'4_Структура пл.соб.'!$B$5,0)</f>
        <v>0</v>
      </c>
      <c r="AY865" s="167">
        <f>IFERROR(AX865/'5_Розрахунок тарифів'!$L$7,0)</f>
        <v>0</v>
      </c>
      <c r="AZ865" s="167">
        <f>IFERROR((AX865/SUM('4_Структура пл.соб.'!$F$4:$F$6))*100,0)</f>
        <v>0</v>
      </c>
      <c r="BA865" s="207">
        <f>IFERROR(AJ865+(SUM($AC865:$AD865)/100*($AE$14/$AB$14*100))/'4_Структура пл.соб.'!$B$7*'4_Структура пл.соб.'!$B$6,0)</f>
        <v>0</v>
      </c>
      <c r="BB865" s="167">
        <f>IFERROR(BA865/'5_Розрахунок тарифів'!$P$7,0)</f>
        <v>0</v>
      </c>
      <c r="BC865" s="167">
        <f>IFERROR((BA865/SUM('4_Структура пл.соб.'!$F$4:$F$6))*100,0)</f>
        <v>0</v>
      </c>
      <c r="BD865" s="167">
        <f t="shared" si="298"/>
        <v>0</v>
      </c>
      <c r="BE865" s="167">
        <f t="shared" si="299"/>
        <v>0</v>
      </c>
      <c r="BF865" s="203"/>
      <c r="BG865" s="203"/>
    </row>
    <row r="866" spans="1:59" s="118" customFormat="1" x14ac:dyDescent="0.25">
      <c r="A866" s="128" t="str">
        <f>IF(ISBLANK(B866),"",COUNTA($B$11:B866))</f>
        <v/>
      </c>
      <c r="B866" s="200"/>
      <c r="C866" s="150">
        <f t="shared" si="289"/>
        <v>0</v>
      </c>
      <c r="D866" s="151">
        <f t="shared" si="290"/>
        <v>0</v>
      </c>
      <c r="E866" s="199"/>
      <c r="F866" s="199"/>
      <c r="G866" s="151">
        <f t="shared" si="291"/>
        <v>0</v>
      </c>
      <c r="H866" s="199"/>
      <c r="I866" s="199"/>
      <c r="J866" s="199"/>
      <c r="K866" s="151">
        <f t="shared" si="300"/>
        <v>0</v>
      </c>
      <c r="L866" s="199"/>
      <c r="M866" s="199"/>
      <c r="N866" s="152" t="str">
        <f t="shared" si="292"/>
        <v/>
      </c>
      <c r="O866" s="150">
        <f t="shared" si="293"/>
        <v>0</v>
      </c>
      <c r="P866" s="151">
        <f t="shared" si="294"/>
        <v>0</v>
      </c>
      <c r="Q866" s="199"/>
      <c r="R866" s="199"/>
      <c r="S866" s="151">
        <f t="shared" si="295"/>
        <v>0</v>
      </c>
      <c r="T866" s="199"/>
      <c r="U866" s="199"/>
      <c r="V866" s="199"/>
      <c r="W866" s="151">
        <f t="shared" si="286"/>
        <v>0</v>
      </c>
      <c r="X866" s="199"/>
      <c r="Y866" s="199"/>
      <c r="Z866" s="152" t="str">
        <f t="shared" si="296"/>
        <v/>
      </c>
      <c r="AA866" s="150">
        <f t="shared" si="301"/>
        <v>0</v>
      </c>
      <c r="AB866" s="151">
        <f t="shared" si="302"/>
        <v>0</v>
      </c>
      <c r="AC866" s="199"/>
      <c r="AD866" s="199"/>
      <c r="AE866" s="151">
        <f t="shared" si="303"/>
        <v>0</v>
      </c>
      <c r="AF866" s="202"/>
      <c r="AG866" s="333"/>
      <c r="AH866" s="202"/>
      <c r="AI866" s="333"/>
      <c r="AJ866" s="202"/>
      <c r="AK866" s="333"/>
      <c r="AL866" s="151">
        <f t="shared" si="304"/>
        <v>0</v>
      </c>
      <c r="AM866" s="199"/>
      <c r="AN866" s="199"/>
      <c r="AO866" s="167">
        <f t="shared" si="287"/>
        <v>0</v>
      </c>
      <c r="AP866" s="167">
        <f t="shared" si="288"/>
        <v>0</v>
      </c>
      <c r="AQ866" s="152" t="str">
        <f t="shared" si="284"/>
        <v/>
      </c>
      <c r="AR866" s="207">
        <f t="shared" si="285"/>
        <v>0</v>
      </c>
      <c r="AS866" s="167">
        <f t="shared" si="297"/>
        <v>0</v>
      </c>
      <c r="AT866" s="167">
        <f>IFERROR((AR866/SUM('4_Структура пл.соб.'!$F$4:$F$6))*100,0)</f>
        <v>0</v>
      </c>
      <c r="AU866" s="207">
        <f>IFERROR(AF866+(SUM($AC866:$AD866)/100*($AE$14/$AB$14*100))/'4_Структура пл.соб.'!$B$7*'4_Структура пл.соб.'!$B$4,0)</f>
        <v>0</v>
      </c>
      <c r="AV866" s="167">
        <f>IFERROR(AU866/'5_Розрахунок тарифів'!$H$7,0)</f>
        <v>0</v>
      </c>
      <c r="AW866" s="167">
        <f>IFERROR((AU866/SUM('4_Структура пл.соб.'!$F$4:$F$6))*100,0)</f>
        <v>0</v>
      </c>
      <c r="AX866" s="207">
        <f>IFERROR(AH866+(SUM($AC866:$AD866)/100*($AE$14/$AB$14*100))/'4_Структура пл.соб.'!$B$7*'4_Структура пл.соб.'!$B$5,0)</f>
        <v>0</v>
      </c>
      <c r="AY866" s="167">
        <f>IFERROR(AX866/'5_Розрахунок тарифів'!$L$7,0)</f>
        <v>0</v>
      </c>
      <c r="AZ866" s="167">
        <f>IFERROR((AX866/SUM('4_Структура пл.соб.'!$F$4:$F$6))*100,0)</f>
        <v>0</v>
      </c>
      <c r="BA866" s="207">
        <f>IFERROR(AJ866+(SUM($AC866:$AD866)/100*($AE$14/$AB$14*100))/'4_Структура пл.соб.'!$B$7*'4_Структура пл.соб.'!$B$6,0)</f>
        <v>0</v>
      </c>
      <c r="BB866" s="167">
        <f>IFERROR(BA866/'5_Розрахунок тарифів'!$P$7,0)</f>
        <v>0</v>
      </c>
      <c r="BC866" s="167">
        <f>IFERROR((BA866/SUM('4_Структура пл.соб.'!$F$4:$F$6))*100,0)</f>
        <v>0</v>
      </c>
      <c r="BD866" s="167">
        <f t="shared" si="298"/>
        <v>0</v>
      </c>
      <c r="BE866" s="167">
        <f t="shared" si="299"/>
        <v>0</v>
      </c>
      <c r="BF866" s="203"/>
      <c r="BG866" s="203"/>
    </row>
    <row r="867" spans="1:59" s="118" customFormat="1" x14ac:dyDescent="0.25">
      <c r="A867" s="128" t="str">
        <f>IF(ISBLANK(B867),"",COUNTA($B$11:B867))</f>
        <v/>
      </c>
      <c r="B867" s="200"/>
      <c r="C867" s="150">
        <f t="shared" si="289"/>
        <v>0</v>
      </c>
      <c r="D867" s="151">
        <f t="shared" si="290"/>
        <v>0</v>
      </c>
      <c r="E867" s="199"/>
      <c r="F867" s="199"/>
      <c r="G867" s="151">
        <f t="shared" si="291"/>
        <v>0</v>
      </c>
      <c r="H867" s="199"/>
      <c r="I867" s="199"/>
      <c r="J867" s="199"/>
      <c r="K867" s="151">
        <f t="shared" si="300"/>
        <v>0</v>
      </c>
      <c r="L867" s="199"/>
      <c r="M867" s="199"/>
      <c r="N867" s="152" t="str">
        <f t="shared" si="292"/>
        <v/>
      </c>
      <c r="O867" s="150">
        <f t="shared" si="293"/>
        <v>0</v>
      </c>
      <c r="P867" s="151">
        <f t="shared" si="294"/>
        <v>0</v>
      </c>
      <c r="Q867" s="199"/>
      <c r="R867" s="199"/>
      <c r="S867" s="151">
        <f t="shared" si="295"/>
        <v>0</v>
      </c>
      <c r="T867" s="199"/>
      <c r="U867" s="199"/>
      <c r="V867" s="199"/>
      <c r="W867" s="151">
        <f t="shared" si="286"/>
        <v>0</v>
      </c>
      <c r="X867" s="199"/>
      <c r="Y867" s="199"/>
      <c r="Z867" s="152" t="str">
        <f t="shared" si="296"/>
        <v/>
      </c>
      <c r="AA867" s="150">
        <f t="shared" si="301"/>
        <v>0</v>
      </c>
      <c r="AB867" s="151">
        <f t="shared" si="302"/>
        <v>0</v>
      </c>
      <c r="AC867" s="199"/>
      <c r="AD867" s="199"/>
      <c r="AE867" s="151">
        <f t="shared" si="303"/>
        <v>0</v>
      </c>
      <c r="AF867" s="202"/>
      <c r="AG867" s="333"/>
      <c r="AH867" s="202"/>
      <c r="AI867" s="333"/>
      <c r="AJ867" s="202"/>
      <c r="AK867" s="333"/>
      <c r="AL867" s="151">
        <f t="shared" si="304"/>
        <v>0</v>
      </c>
      <c r="AM867" s="199"/>
      <c r="AN867" s="199"/>
      <c r="AO867" s="167">
        <f t="shared" si="287"/>
        <v>0</v>
      </c>
      <c r="AP867" s="167">
        <f t="shared" si="288"/>
        <v>0</v>
      </c>
      <c r="AQ867" s="152" t="str">
        <f t="shared" si="284"/>
        <v/>
      </c>
      <c r="AR867" s="207">
        <f t="shared" si="285"/>
        <v>0</v>
      </c>
      <c r="AS867" s="167">
        <f t="shared" si="297"/>
        <v>0</v>
      </c>
      <c r="AT867" s="167">
        <f>IFERROR((AR867/SUM('4_Структура пл.соб.'!$F$4:$F$6))*100,0)</f>
        <v>0</v>
      </c>
      <c r="AU867" s="207">
        <f>IFERROR(AF867+(SUM($AC867:$AD867)/100*($AE$14/$AB$14*100))/'4_Структура пл.соб.'!$B$7*'4_Структура пл.соб.'!$B$4,0)</f>
        <v>0</v>
      </c>
      <c r="AV867" s="167">
        <f>IFERROR(AU867/'5_Розрахунок тарифів'!$H$7,0)</f>
        <v>0</v>
      </c>
      <c r="AW867" s="167">
        <f>IFERROR((AU867/SUM('4_Структура пл.соб.'!$F$4:$F$6))*100,0)</f>
        <v>0</v>
      </c>
      <c r="AX867" s="207">
        <f>IFERROR(AH867+(SUM($AC867:$AD867)/100*($AE$14/$AB$14*100))/'4_Структура пл.соб.'!$B$7*'4_Структура пл.соб.'!$B$5,0)</f>
        <v>0</v>
      </c>
      <c r="AY867" s="167">
        <f>IFERROR(AX867/'5_Розрахунок тарифів'!$L$7,0)</f>
        <v>0</v>
      </c>
      <c r="AZ867" s="167">
        <f>IFERROR((AX867/SUM('4_Структура пл.соб.'!$F$4:$F$6))*100,0)</f>
        <v>0</v>
      </c>
      <c r="BA867" s="207">
        <f>IFERROR(AJ867+(SUM($AC867:$AD867)/100*($AE$14/$AB$14*100))/'4_Структура пл.соб.'!$B$7*'4_Структура пл.соб.'!$B$6,0)</f>
        <v>0</v>
      </c>
      <c r="BB867" s="167">
        <f>IFERROR(BA867/'5_Розрахунок тарифів'!$P$7,0)</f>
        <v>0</v>
      </c>
      <c r="BC867" s="167">
        <f>IFERROR((BA867/SUM('4_Структура пл.соб.'!$F$4:$F$6))*100,0)</f>
        <v>0</v>
      </c>
      <c r="BD867" s="167">
        <f t="shared" si="298"/>
        <v>0</v>
      </c>
      <c r="BE867" s="167">
        <f t="shared" si="299"/>
        <v>0</v>
      </c>
      <c r="BF867" s="203"/>
      <c r="BG867" s="203"/>
    </row>
    <row r="868" spans="1:59" s="118" customFormat="1" x14ac:dyDescent="0.25">
      <c r="A868" s="128" t="str">
        <f>IF(ISBLANK(B868),"",COUNTA($B$11:B868))</f>
        <v/>
      </c>
      <c r="B868" s="200"/>
      <c r="C868" s="150">
        <f t="shared" si="289"/>
        <v>0</v>
      </c>
      <c r="D868" s="151">
        <f t="shared" si="290"/>
        <v>0</v>
      </c>
      <c r="E868" s="199"/>
      <c r="F868" s="199"/>
      <c r="G868" s="151">
        <f t="shared" si="291"/>
        <v>0</v>
      </c>
      <c r="H868" s="199"/>
      <c r="I868" s="199"/>
      <c r="J868" s="199"/>
      <c r="K868" s="151">
        <f t="shared" si="300"/>
        <v>0</v>
      </c>
      <c r="L868" s="199"/>
      <c r="M868" s="199"/>
      <c r="N868" s="152" t="str">
        <f t="shared" si="292"/>
        <v/>
      </c>
      <c r="O868" s="150">
        <f t="shared" si="293"/>
        <v>0</v>
      </c>
      <c r="P868" s="151">
        <f t="shared" si="294"/>
        <v>0</v>
      </c>
      <c r="Q868" s="199"/>
      <c r="R868" s="199"/>
      <c r="S868" s="151">
        <f t="shared" si="295"/>
        <v>0</v>
      </c>
      <c r="T868" s="199"/>
      <c r="U868" s="199"/>
      <c r="V868" s="199"/>
      <c r="W868" s="151">
        <f t="shared" si="286"/>
        <v>0</v>
      </c>
      <c r="X868" s="199"/>
      <c r="Y868" s="199"/>
      <c r="Z868" s="152" t="str">
        <f t="shared" si="296"/>
        <v/>
      </c>
      <c r="AA868" s="150">
        <f t="shared" si="301"/>
        <v>0</v>
      </c>
      <c r="AB868" s="151">
        <f t="shared" si="302"/>
        <v>0</v>
      </c>
      <c r="AC868" s="199"/>
      <c r="AD868" s="199"/>
      <c r="AE868" s="151">
        <f t="shared" si="303"/>
        <v>0</v>
      </c>
      <c r="AF868" s="202"/>
      <c r="AG868" s="333"/>
      <c r="AH868" s="202"/>
      <c r="AI868" s="333"/>
      <c r="AJ868" s="202"/>
      <c r="AK868" s="333"/>
      <c r="AL868" s="151">
        <f t="shared" si="304"/>
        <v>0</v>
      </c>
      <c r="AM868" s="199"/>
      <c r="AN868" s="199"/>
      <c r="AO868" s="167">
        <f t="shared" si="287"/>
        <v>0</v>
      </c>
      <c r="AP868" s="167">
        <f t="shared" si="288"/>
        <v>0</v>
      </c>
      <c r="AQ868" s="152" t="str">
        <f t="shared" si="284"/>
        <v/>
      </c>
      <c r="AR868" s="207">
        <f t="shared" si="285"/>
        <v>0</v>
      </c>
      <c r="AS868" s="167">
        <f t="shared" si="297"/>
        <v>0</v>
      </c>
      <c r="AT868" s="167">
        <f>IFERROR((AR868/SUM('4_Структура пл.соб.'!$F$4:$F$6))*100,0)</f>
        <v>0</v>
      </c>
      <c r="AU868" s="207">
        <f>IFERROR(AF868+(SUM($AC868:$AD868)/100*($AE$14/$AB$14*100))/'4_Структура пл.соб.'!$B$7*'4_Структура пл.соб.'!$B$4,0)</f>
        <v>0</v>
      </c>
      <c r="AV868" s="167">
        <f>IFERROR(AU868/'5_Розрахунок тарифів'!$H$7,0)</f>
        <v>0</v>
      </c>
      <c r="AW868" s="167">
        <f>IFERROR((AU868/SUM('4_Структура пл.соб.'!$F$4:$F$6))*100,0)</f>
        <v>0</v>
      </c>
      <c r="AX868" s="207">
        <f>IFERROR(AH868+(SUM($AC868:$AD868)/100*($AE$14/$AB$14*100))/'4_Структура пл.соб.'!$B$7*'4_Структура пл.соб.'!$B$5,0)</f>
        <v>0</v>
      </c>
      <c r="AY868" s="167">
        <f>IFERROR(AX868/'5_Розрахунок тарифів'!$L$7,0)</f>
        <v>0</v>
      </c>
      <c r="AZ868" s="167">
        <f>IFERROR((AX868/SUM('4_Структура пл.соб.'!$F$4:$F$6))*100,0)</f>
        <v>0</v>
      </c>
      <c r="BA868" s="207">
        <f>IFERROR(AJ868+(SUM($AC868:$AD868)/100*($AE$14/$AB$14*100))/'4_Структура пл.соб.'!$B$7*'4_Структура пл.соб.'!$B$6,0)</f>
        <v>0</v>
      </c>
      <c r="BB868" s="167">
        <f>IFERROR(BA868/'5_Розрахунок тарифів'!$P$7,0)</f>
        <v>0</v>
      </c>
      <c r="BC868" s="167">
        <f>IFERROR((BA868/SUM('4_Структура пл.соб.'!$F$4:$F$6))*100,0)</f>
        <v>0</v>
      </c>
      <c r="BD868" s="167">
        <f t="shared" si="298"/>
        <v>0</v>
      </c>
      <c r="BE868" s="167">
        <f t="shared" si="299"/>
        <v>0</v>
      </c>
      <c r="BF868" s="203"/>
      <c r="BG868" s="203"/>
    </row>
    <row r="869" spans="1:59" s="118" customFormat="1" x14ac:dyDescent="0.25">
      <c r="A869" s="128" t="str">
        <f>IF(ISBLANK(B869),"",COUNTA($B$11:B869))</f>
        <v/>
      </c>
      <c r="B869" s="200"/>
      <c r="C869" s="150">
        <f t="shared" si="289"/>
        <v>0</v>
      </c>
      <c r="D869" s="151">
        <f t="shared" si="290"/>
        <v>0</v>
      </c>
      <c r="E869" s="199"/>
      <c r="F869" s="199"/>
      <c r="G869" s="151">
        <f t="shared" si="291"/>
        <v>0</v>
      </c>
      <c r="H869" s="199"/>
      <c r="I869" s="199"/>
      <c r="J869" s="199"/>
      <c r="K869" s="151">
        <f t="shared" si="300"/>
        <v>0</v>
      </c>
      <c r="L869" s="199"/>
      <c r="M869" s="199"/>
      <c r="N869" s="152" t="str">
        <f t="shared" si="292"/>
        <v/>
      </c>
      <c r="O869" s="150">
        <f t="shared" si="293"/>
        <v>0</v>
      </c>
      <c r="P869" s="151">
        <f t="shared" si="294"/>
        <v>0</v>
      </c>
      <c r="Q869" s="199"/>
      <c r="R869" s="199"/>
      <c r="S869" s="151">
        <f t="shared" si="295"/>
        <v>0</v>
      </c>
      <c r="T869" s="199"/>
      <c r="U869" s="199"/>
      <c r="V869" s="199"/>
      <c r="W869" s="151">
        <f t="shared" si="286"/>
        <v>0</v>
      </c>
      <c r="X869" s="199"/>
      <c r="Y869" s="199"/>
      <c r="Z869" s="152" t="str">
        <f t="shared" si="296"/>
        <v/>
      </c>
      <c r="AA869" s="150">
        <f t="shared" si="301"/>
        <v>0</v>
      </c>
      <c r="AB869" s="151">
        <f t="shared" si="302"/>
        <v>0</v>
      </c>
      <c r="AC869" s="199"/>
      <c r="AD869" s="199"/>
      <c r="AE869" s="151">
        <f t="shared" si="303"/>
        <v>0</v>
      </c>
      <c r="AF869" s="202"/>
      <c r="AG869" s="333"/>
      <c r="AH869" s="202"/>
      <c r="AI869" s="333"/>
      <c r="AJ869" s="202"/>
      <c r="AK869" s="333"/>
      <c r="AL869" s="151">
        <f t="shared" si="304"/>
        <v>0</v>
      </c>
      <c r="AM869" s="199"/>
      <c r="AN869" s="199"/>
      <c r="AO869" s="167">
        <f t="shared" si="287"/>
        <v>0</v>
      </c>
      <c r="AP869" s="167">
        <f t="shared" si="288"/>
        <v>0</v>
      </c>
      <c r="AQ869" s="152" t="str">
        <f t="shared" si="284"/>
        <v/>
      </c>
      <c r="AR869" s="207">
        <f t="shared" si="285"/>
        <v>0</v>
      </c>
      <c r="AS869" s="167">
        <f t="shared" si="297"/>
        <v>0</v>
      </c>
      <c r="AT869" s="167">
        <f>IFERROR((AR869/SUM('4_Структура пл.соб.'!$F$4:$F$6))*100,0)</f>
        <v>0</v>
      </c>
      <c r="AU869" s="207">
        <f>IFERROR(AF869+(SUM($AC869:$AD869)/100*($AE$14/$AB$14*100))/'4_Структура пл.соб.'!$B$7*'4_Структура пл.соб.'!$B$4,0)</f>
        <v>0</v>
      </c>
      <c r="AV869" s="167">
        <f>IFERROR(AU869/'5_Розрахунок тарифів'!$H$7,0)</f>
        <v>0</v>
      </c>
      <c r="AW869" s="167">
        <f>IFERROR((AU869/SUM('4_Структура пл.соб.'!$F$4:$F$6))*100,0)</f>
        <v>0</v>
      </c>
      <c r="AX869" s="207">
        <f>IFERROR(AH869+(SUM($AC869:$AD869)/100*($AE$14/$AB$14*100))/'4_Структура пл.соб.'!$B$7*'4_Структура пл.соб.'!$B$5,0)</f>
        <v>0</v>
      </c>
      <c r="AY869" s="167">
        <f>IFERROR(AX869/'5_Розрахунок тарифів'!$L$7,0)</f>
        <v>0</v>
      </c>
      <c r="AZ869" s="167">
        <f>IFERROR((AX869/SUM('4_Структура пл.соб.'!$F$4:$F$6))*100,0)</f>
        <v>0</v>
      </c>
      <c r="BA869" s="207">
        <f>IFERROR(AJ869+(SUM($AC869:$AD869)/100*($AE$14/$AB$14*100))/'4_Структура пл.соб.'!$B$7*'4_Структура пл.соб.'!$B$6,0)</f>
        <v>0</v>
      </c>
      <c r="BB869" s="167">
        <f>IFERROR(BA869/'5_Розрахунок тарифів'!$P$7,0)</f>
        <v>0</v>
      </c>
      <c r="BC869" s="167">
        <f>IFERROR((BA869/SUM('4_Структура пл.соб.'!$F$4:$F$6))*100,0)</f>
        <v>0</v>
      </c>
      <c r="BD869" s="167">
        <f t="shared" si="298"/>
        <v>0</v>
      </c>
      <c r="BE869" s="167">
        <f t="shared" si="299"/>
        <v>0</v>
      </c>
      <c r="BF869" s="203"/>
      <c r="BG869" s="203"/>
    </row>
    <row r="870" spans="1:59" s="118" customFormat="1" x14ac:dyDescent="0.25">
      <c r="A870" s="128" t="str">
        <f>IF(ISBLANK(B870),"",COUNTA($B$11:B870))</f>
        <v/>
      </c>
      <c r="B870" s="200"/>
      <c r="C870" s="150">
        <f t="shared" si="289"/>
        <v>0</v>
      </c>
      <c r="D870" s="151">
        <f t="shared" si="290"/>
        <v>0</v>
      </c>
      <c r="E870" s="199"/>
      <c r="F870" s="199"/>
      <c r="G870" s="151">
        <f t="shared" si="291"/>
        <v>0</v>
      </c>
      <c r="H870" s="199"/>
      <c r="I870" s="199"/>
      <c r="J870" s="199"/>
      <c r="K870" s="151">
        <f t="shared" si="300"/>
        <v>0</v>
      </c>
      <c r="L870" s="199"/>
      <c r="M870" s="199"/>
      <c r="N870" s="152" t="str">
        <f t="shared" si="292"/>
        <v/>
      </c>
      <c r="O870" s="150">
        <f t="shared" si="293"/>
        <v>0</v>
      </c>
      <c r="P870" s="151">
        <f t="shared" si="294"/>
        <v>0</v>
      </c>
      <c r="Q870" s="199"/>
      <c r="R870" s="199"/>
      <c r="S870" s="151">
        <f t="shared" si="295"/>
        <v>0</v>
      </c>
      <c r="T870" s="199"/>
      <c r="U870" s="199"/>
      <c r="V870" s="199"/>
      <c r="W870" s="151">
        <f t="shared" si="286"/>
        <v>0</v>
      </c>
      <c r="X870" s="199"/>
      <c r="Y870" s="199"/>
      <c r="Z870" s="152" t="str">
        <f t="shared" si="296"/>
        <v/>
      </c>
      <c r="AA870" s="150">
        <f t="shared" si="301"/>
        <v>0</v>
      </c>
      <c r="AB870" s="151">
        <f t="shared" si="302"/>
        <v>0</v>
      </c>
      <c r="AC870" s="199"/>
      <c r="AD870" s="199"/>
      <c r="AE870" s="151">
        <f t="shared" si="303"/>
        <v>0</v>
      </c>
      <c r="AF870" s="202"/>
      <c r="AG870" s="333"/>
      <c r="AH870" s="202"/>
      <c r="AI870" s="333"/>
      <c r="AJ870" s="202"/>
      <c r="AK870" s="333"/>
      <c r="AL870" s="151">
        <f t="shared" si="304"/>
        <v>0</v>
      </c>
      <c r="AM870" s="199"/>
      <c r="AN870" s="199"/>
      <c r="AO870" s="167">
        <f t="shared" si="287"/>
        <v>0</v>
      </c>
      <c r="AP870" s="167">
        <f t="shared" si="288"/>
        <v>0</v>
      </c>
      <c r="AQ870" s="152" t="str">
        <f t="shared" si="284"/>
        <v/>
      </c>
      <c r="AR870" s="207">
        <f t="shared" si="285"/>
        <v>0</v>
      </c>
      <c r="AS870" s="167">
        <f t="shared" si="297"/>
        <v>0</v>
      </c>
      <c r="AT870" s="167">
        <f>IFERROR((AR870/SUM('4_Структура пл.соб.'!$F$4:$F$6))*100,0)</f>
        <v>0</v>
      </c>
      <c r="AU870" s="207">
        <f>IFERROR(AF870+(SUM($AC870:$AD870)/100*($AE$14/$AB$14*100))/'4_Структура пл.соб.'!$B$7*'4_Структура пл.соб.'!$B$4,0)</f>
        <v>0</v>
      </c>
      <c r="AV870" s="167">
        <f>IFERROR(AU870/'5_Розрахунок тарифів'!$H$7,0)</f>
        <v>0</v>
      </c>
      <c r="AW870" s="167">
        <f>IFERROR((AU870/SUM('4_Структура пл.соб.'!$F$4:$F$6))*100,0)</f>
        <v>0</v>
      </c>
      <c r="AX870" s="207">
        <f>IFERROR(AH870+(SUM($AC870:$AD870)/100*($AE$14/$AB$14*100))/'4_Структура пл.соб.'!$B$7*'4_Структура пл.соб.'!$B$5,0)</f>
        <v>0</v>
      </c>
      <c r="AY870" s="167">
        <f>IFERROR(AX870/'5_Розрахунок тарифів'!$L$7,0)</f>
        <v>0</v>
      </c>
      <c r="AZ870" s="167">
        <f>IFERROR((AX870/SUM('4_Структура пл.соб.'!$F$4:$F$6))*100,0)</f>
        <v>0</v>
      </c>
      <c r="BA870" s="207">
        <f>IFERROR(AJ870+(SUM($AC870:$AD870)/100*($AE$14/$AB$14*100))/'4_Структура пл.соб.'!$B$7*'4_Структура пл.соб.'!$B$6,0)</f>
        <v>0</v>
      </c>
      <c r="BB870" s="167">
        <f>IFERROR(BA870/'5_Розрахунок тарифів'!$P$7,0)</f>
        <v>0</v>
      </c>
      <c r="BC870" s="167">
        <f>IFERROR((BA870/SUM('4_Структура пл.соб.'!$F$4:$F$6))*100,0)</f>
        <v>0</v>
      </c>
      <c r="BD870" s="167">
        <f t="shared" si="298"/>
        <v>0</v>
      </c>
      <c r="BE870" s="167">
        <f t="shared" si="299"/>
        <v>0</v>
      </c>
      <c r="BF870" s="203"/>
      <c r="BG870" s="203"/>
    </row>
    <row r="871" spans="1:59" s="118" customFormat="1" x14ac:dyDescent="0.25">
      <c r="A871" s="128" t="str">
        <f>IF(ISBLANK(B871),"",COUNTA($B$11:B871))</f>
        <v/>
      </c>
      <c r="B871" s="200"/>
      <c r="C871" s="150">
        <f t="shared" si="289"/>
        <v>0</v>
      </c>
      <c r="D871" s="151">
        <f t="shared" si="290"/>
        <v>0</v>
      </c>
      <c r="E871" s="199"/>
      <c r="F871" s="199"/>
      <c r="G871" s="151">
        <f t="shared" si="291"/>
        <v>0</v>
      </c>
      <c r="H871" s="199"/>
      <c r="I871" s="199"/>
      <c r="J871" s="199"/>
      <c r="K871" s="151">
        <f t="shared" si="300"/>
        <v>0</v>
      </c>
      <c r="L871" s="199"/>
      <c r="M871" s="199"/>
      <c r="N871" s="152" t="str">
        <f t="shared" si="292"/>
        <v/>
      </c>
      <c r="O871" s="150">
        <f t="shared" si="293"/>
        <v>0</v>
      </c>
      <c r="P871" s="151">
        <f t="shared" si="294"/>
        <v>0</v>
      </c>
      <c r="Q871" s="199"/>
      <c r="R871" s="199"/>
      <c r="S871" s="151">
        <f t="shared" si="295"/>
        <v>0</v>
      </c>
      <c r="T871" s="199"/>
      <c r="U871" s="199"/>
      <c r="V871" s="199"/>
      <c r="W871" s="151">
        <f t="shared" si="286"/>
        <v>0</v>
      </c>
      <c r="X871" s="199"/>
      <c r="Y871" s="199"/>
      <c r="Z871" s="152" t="str">
        <f t="shared" si="296"/>
        <v/>
      </c>
      <c r="AA871" s="150">
        <f t="shared" si="301"/>
        <v>0</v>
      </c>
      <c r="AB871" s="151">
        <f t="shared" si="302"/>
        <v>0</v>
      </c>
      <c r="AC871" s="199"/>
      <c r="AD871" s="199"/>
      <c r="AE871" s="151">
        <f t="shared" si="303"/>
        <v>0</v>
      </c>
      <c r="AF871" s="202"/>
      <c r="AG871" s="333"/>
      <c r="AH871" s="202"/>
      <c r="AI871" s="333"/>
      <c r="AJ871" s="202"/>
      <c r="AK871" s="333"/>
      <c r="AL871" s="151">
        <f t="shared" si="304"/>
        <v>0</v>
      </c>
      <c r="AM871" s="199"/>
      <c r="AN871" s="199"/>
      <c r="AO871" s="167">
        <f t="shared" si="287"/>
        <v>0</v>
      </c>
      <c r="AP871" s="167">
        <f t="shared" si="288"/>
        <v>0</v>
      </c>
      <c r="AQ871" s="152" t="str">
        <f t="shared" si="284"/>
        <v/>
      </c>
      <c r="AR871" s="207">
        <f t="shared" si="285"/>
        <v>0</v>
      </c>
      <c r="AS871" s="167">
        <f t="shared" si="297"/>
        <v>0</v>
      </c>
      <c r="AT871" s="167">
        <f>IFERROR((AR871/SUM('4_Структура пл.соб.'!$F$4:$F$6))*100,0)</f>
        <v>0</v>
      </c>
      <c r="AU871" s="207">
        <f>IFERROR(AF871+(SUM($AC871:$AD871)/100*($AE$14/$AB$14*100))/'4_Структура пл.соб.'!$B$7*'4_Структура пл.соб.'!$B$4,0)</f>
        <v>0</v>
      </c>
      <c r="AV871" s="167">
        <f>IFERROR(AU871/'5_Розрахунок тарифів'!$H$7,0)</f>
        <v>0</v>
      </c>
      <c r="AW871" s="167">
        <f>IFERROR((AU871/SUM('4_Структура пл.соб.'!$F$4:$F$6))*100,0)</f>
        <v>0</v>
      </c>
      <c r="AX871" s="207">
        <f>IFERROR(AH871+(SUM($AC871:$AD871)/100*($AE$14/$AB$14*100))/'4_Структура пл.соб.'!$B$7*'4_Структура пл.соб.'!$B$5,0)</f>
        <v>0</v>
      </c>
      <c r="AY871" s="167">
        <f>IFERROR(AX871/'5_Розрахунок тарифів'!$L$7,0)</f>
        <v>0</v>
      </c>
      <c r="AZ871" s="167">
        <f>IFERROR((AX871/SUM('4_Структура пл.соб.'!$F$4:$F$6))*100,0)</f>
        <v>0</v>
      </c>
      <c r="BA871" s="207">
        <f>IFERROR(AJ871+(SUM($AC871:$AD871)/100*($AE$14/$AB$14*100))/'4_Структура пл.соб.'!$B$7*'4_Структура пл.соб.'!$B$6,0)</f>
        <v>0</v>
      </c>
      <c r="BB871" s="167">
        <f>IFERROR(BA871/'5_Розрахунок тарифів'!$P$7,0)</f>
        <v>0</v>
      </c>
      <c r="BC871" s="167">
        <f>IFERROR((BA871/SUM('4_Структура пл.соб.'!$F$4:$F$6))*100,0)</f>
        <v>0</v>
      </c>
      <c r="BD871" s="167">
        <f t="shared" si="298"/>
        <v>0</v>
      </c>
      <c r="BE871" s="167">
        <f t="shared" si="299"/>
        <v>0</v>
      </c>
      <c r="BF871" s="203"/>
      <c r="BG871" s="203"/>
    </row>
    <row r="872" spans="1:59" s="118" customFormat="1" x14ac:dyDescent="0.25">
      <c r="A872" s="128" t="str">
        <f>IF(ISBLANK(B872),"",COUNTA($B$11:B872))</f>
        <v/>
      </c>
      <c r="B872" s="200"/>
      <c r="C872" s="150">
        <f t="shared" si="289"/>
        <v>0</v>
      </c>
      <c r="D872" s="151">
        <f t="shared" si="290"/>
        <v>0</v>
      </c>
      <c r="E872" s="199"/>
      <c r="F872" s="199"/>
      <c r="G872" s="151">
        <f t="shared" si="291"/>
        <v>0</v>
      </c>
      <c r="H872" s="199"/>
      <c r="I872" s="199"/>
      <c r="J872" s="199"/>
      <c r="K872" s="151">
        <f t="shared" si="300"/>
        <v>0</v>
      </c>
      <c r="L872" s="199"/>
      <c r="M872" s="199"/>
      <c r="N872" s="152" t="str">
        <f t="shared" si="292"/>
        <v/>
      </c>
      <c r="O872" s="150">
        <f t="shared" si="293"/>
        <v>0</v>
      </c>
      <c r="P872" s="151">
        <f t="shared" si="294"/>
        <v>0</v>
      </c>
      <c r="Q872" s="199"/>
      <c r="R872" s="199"/>
      <c r="S872" s="151">
        <f t="shared" si="295"/>
        <v>0</v>
      </c>
      <c r="T872" s="199"/>
      <c r="U872" s="199"/>
      <c r="V872" s="199"/>
      <c r="W872" s="151">
        <f t="shared" si="286"/>
        <v>0</v>
      </c>
      <c r="X872" s="199"/>
      <c r="Y872" s="199"/>
      <c r="Z872" s="152" t="str">
        <f t="shared" si="296"/>
        <v/>
      </c>
      <c r="AA872" s="150">
        <f t="shared" si="301"/>
        <v>0</v>
      </c>
      <c r="AB872" s="151">
        <f t="shared" si="302"/>
        <v>0</v>
      </c>
      <c r="AC872" s="199"/>
      <c r="AD872" s="199"/>
      <c r="AE872" s="151">
        <f t="shared" si="303"/>
        <v>0</v>
      </c>
      <c r="AF872" s="202"/>
      <c r="AG872" s="333"/>
      <c r="AH872" s="202"/>
      <c r="AI872" s="333"/>
      <c r="AJ872" s="202"/>
      <c r="AK872" s="333"/>
      <c r="AL872" s="151">
        <f t="shared" si="304"/>
        <v>0</v>
      </c>
      <c r="AM872" s="199"/>
      <c r="AN872" s="199"/>
      <c r="AO872" s="167">
        <f t="shared" si="287"/>
        <v>0</v>
      </c>
      <c r="AP872" s="167">
        <f t="shared" si="288"/>
        <v>0</v>
      </c>
      <c r="AQ872" s="152" t="str">
        <f t="shared" si="284"/>
        <v/>
      </c>
      <c r="AR872" s="207">
        <f t="shared" si="285"/>
        <v>0</v>
      </c>
      <c r="AS872" s="167">
        <f t="shared" si="297"/>
        <v>0</v>
      </c>
      <c r="AT872" s="167">
        <f>IFERROR((AR872/SUM('4_Структура пл.соб.'!$F$4:$F$6))*100,0)</f>
        <v>0</v>
      </c>
      <c r="AU872" s="207">
        <f>IFERROR(AF872+(SUM($AC872:$AD872)/100*($AE$14/$AB$14*100))/'4_Структура пл.соб.'!$B$7*'4_Структура пл.соб.'!$B$4,0)</f>
        <v>0</v>
      </c>
      <c r="AV872" s="167">
        <f>IFERROR(AU872/'5_Розрахунок тарифів'!$H$7,0)</f>
        <v>0</v>
      </c>
      <c r="AW872" s="167">
        <f>IFERROR((AU872/SUM('4_Структура пл.соб.'!$F$4:$F$6))*100,0)</f>
        <v>0</v>
      </c>
      <c r="AX872" s="207">
        <f>IFERROR(AH872+(SUM($AC872:$AD872)/100*($AE$14/$AB$14*100))/'4_Структура пл.соб.'!$B$7*'4_Структура пл.соб.'!$B$5,0)</f>
        <v>0</v>
      </c>
      <c r="AY872" s="167">
        <f>IFERROR(AX872/'5_Розрахунок тарифів'!$L$7,0)</f>
        <v>0</v>
      </c>
      <c r="AZ872" s="167">
        <f>IFERROR((AX872/SUM('4_Структура пл.соб.'!$F$4:$F$6))*100,0)</f>
        <v>0</v>
      </c>
      <c r="BA872" s="207">
        <f>IFERROR(AJ872+(SUM($AC872:$AD872)/100*($AE$14/$AB$14*100))/'4_Структура пл.соб.'!$B$7*'4_Структура пл.соб.'!$B$6,0)</f>
        <v>0</v>
      </c>
      <c r="BB872" s="167">
        <f>IFERROR(BA872/'5_Розрахунок тарифів'!$P$7,0)</f>
        <v>0</v>
      </c>
      <c r="BC872" s="167">
        <f>IFERROR((BA872/SUM('4_Структура пл.соб.'!$F$4:$F$6))*100,0)</f>
        <v>0</v>
      </c>
      <c r="BD872" s="167">
        <f t="shared" si="298"/>
        <v>0</v>
      </c>
      <c r="BE872" s="167">
        <f t="shared" si="299"/>
        <v>0</v>
      </c>
      <c r="BF872" s="203"/>
      <c r="BG872" s="203"/>
    </row>
    <row r="873" spans="1:59" s="118" customFormat="1" x14ac:dyDescent="0.25">
      <c r="A873" s="128" t="str">
        <f>IF(ISBLANK(B873),"",COUNTA($B$11:B873))</f>
        <v/>
      </c>
      <c r="B873" s="200"/>
      <c r="C873" s="150">
        <f t="shared" si="289"/>
        <v>0</v>
      </c>
      <c r="D873" s="151">
        <f t="shared" si="290"/>
        <v>0</v>
      </c>
      <c r="E873" s="199"/>
      <c r="F873" s="199"/>
      <c r="G873" s="151">
        <f t="shared" si="291"/>
        <v>0</v>
      </c>
      <c r="H873" s="199"/>
      <c r="I873" s="199"/>
      <c r="J873" s="199"/>
      <c r="K873" s="151">
        <f t="shared" si="300"/>
        <v>0</v>
      </c>
      <c r="L873" s="199"/>
      <c r="M873" s="199"/>
      <c r="N873" s="152" t="str">
        <f t="shared" si="292"/>
        <v/>
      </c>
      <c r="O873" s="150">
        <f t="shared" si="293"/>
        <v>0</v>
      </c>
      <c r="P873" s="151">
        <f t="shared" si="294"/>
        <v>0</v>
      </c>
      <c r="Q873" s="199"/>
      <c r="R873" s="199"/>
      <c r="S873" s="151">
        <f t="shared" si="295"/>
        <v>0</v>
      </c>
      <c r="T873" s="199"/>
      <c r="U873" s="199"/>
      <c r="V873" s="199"/>
      <c r="W873" s="151">
        <f t="shared" si="286"/>
        <v>0</v>
      </c>
      <c r="X873" s="199"/>
      <c r="Y873" s="199"/>
      <c r="Z873" s="152" t="str">
        <f t="shared" si="296"/>
        <v/>
      </c>
      <c r="AA873" s="150">
        <f t="shared" si="301"/>
        <v>0</v>
      </c>
      <c r="AB873" s="151">
        <f t="shared" si="302"/>
        <v>0</v>
      </c>
      <c r="AC873" s="199"/>
      <c r="AD873" s="199"/>
      <c r="AE873" s="151">
        <f t="shared" si="303"/>
        <v>0</v>
      </c>
      <c r="AF873" s="202"/>
      <c r="AG873" s="333"/>
      <c r="AH873" s="202"/>
      <c r="AI873" s="333"/>
      <c r="AJ873" s="202"/>
      <c r="AK873" s="333"/>
      <c r="AL873" s="151">
        <f t="shared" si="304"/>
        <v>0</v>
      </c>
      <c r="AM873" s="199"/>
      <c r="AN873" s="199"/>
      <c r="AO873" s="167">
        <f t="shared" si="287"/>
        <v>0</v>
      </c>
      <c r="AP873" s="167">
        <f t="shared" si="288"/>
        <v>0</v>
      </c>
      <c r="AQ873" s="152" t="str">
        <f t="shared" si="284"/>
        <v/>
      </c>
      <c r="AR873" s="207">
        <f t="shared" si="285"/>
        <v>0</v>
      </c>
      <c r="AS873" s="167">
        <f t="shared" si="297"/>
        <v>0</v>
      </c>
      <c r="AT873" s="167">
        <f>IFERROR((AR873/SUM('4_Структура пл.соб.'!$F$4:$F$6))*100,0)</f>
        <v>0</v>
      </c>
      <c r="AU873" s="207">
        <f>IFERROR(AF873+(SUM($AC873:$AD873)/100*($AE$14/$AB$14*100))/'4_Структура пл.соб.'!$B$7*'4_Структура пл.соб.'!$B$4,0)</f>
        <v>0</v>
      </c>
      <c r="AV873" s="167">
        <f>IFERROR(AU873/'5_Розрахунок тарифів'!$H$7,0)</f>
        <v>0</v>
      </c>
      <c r="AW873" s="167">
        <f>IFERROR((AU873/SUM('4_Структура пл.соб.'!$F$4:$F$6))*100,0)</f>
        <v>0</v>
      </c>
      <c r="AX873" s="207">
        <f>IFERROR(AH873+(SUM($AC873:$AD873)/100*($AE$14/$AB$14*100))/'4_Структура пл.соб.'!$B$7*'4_Структура пл.соб.'!$B$5,0)</f>
        <v>0</v>
      </c>
      <c r="AY873" s="167">
        <f>IFERROR(AX873/'5_Розрахунок тарифів'!$L$7,0)</f>
        <v>0</v>
      </c>
      <c r="AZ873" s="167">
        <f>IFERROR((AX873/SUM('4_Структура пл.соб.'!$F$4:$F$6))*100,0)</f>
        <v>0</v>
      </c>
      <c r="BA873" s="207">
        <f>IFERROR(AJ873+(SUM($AC873:$AD873)/100*($AE$14/$AB$14*100))/'4_Структура пл.соб.'!$B$7*'4_Структура пл.соб.'!$B$6,0)</f>
        <v>0</v>
      </c>
      <c r="BB873" s="167">
        <f>IFERROR(BA873/'5_Розрахунок тарифів'!$P$7,0)</f>
        <v>0</v>
      </c>
      <c r="BC873" s="167">
        <f>IFERROR((BA873/SUM('4_Структура пл.соб.'!$F$4:$F$6))*100,0)</f>
        <v>0</v>
      </c>
      <c r="BD873" s="167">
        <f t="shared" si="298"/>
        <v>0</v>
      </c>
      <c r="BE873" s="167">
        <f t="shared" si="299"/>
        <v>0</v>
      </c>
      <c r="BF873" s="203"/>
      <c r="BG873" s="203"/>
    </row>
    <row r="874" spans="1:59" s="118" customFormat="1" x14ac:dyDescent="0.25">
      <c r="A874" s="128" t="str">
        <f>IF(ISBLANK(B874),"",COUNTA($B$11:B874))</f>
        <v/>
      </c>
      <c r="B874" s="200"/>
      <c r="C874" s="150">
        <f t="shared" si="289"/>
        <v>0</v>
      </c>
      <c r="D874" s="151">
        <f t="shared" si="290"/>
        <v>0</v>
      </c>
      <c r="E874" s="199"/>
      <c r="F874" s="199"/>
      <c r="G874" s="151">
        <f t="shared" si="291"/>
        <v>0</v>
      </c>
      <c r="H874" s="199"/>
      <c r="I874" s="199"/>
      <c r="J874" s="199"/>
      <c r="K874" s="151">
        <f t="shared" si="300"/>
        <v>0</v>
      </c>
      <c r="L874" s="199"/>
      <c r="M874" s="199"/>
      <c r="N874" s="152" t="str">
        <f t="shared" si="292"/>
        <v/>
      </c>
      <c r="O874" s="150">
        <f t="shared" si="293"/>
        <v>0</v>
      </c>
      <c r="P874" s="151">
        <f t="shared" si="294"/>
        <v>0</v>
      </c>
      <c r="Q874" s="199"/>
      <c r="R874" s="199"/>
      <c r="S874" s="151">
        <f t="shared" si="295"/>
        <v>0</v>
      </c>
      <c r="T874" s="199"/>
      <c r="U874" s="199"/>
      <c r="V874" s="199"/>
      <c r="W874" s="151">
        <f t="shared" si="286"/>
        <v>0</v>
      </c>
      <c r="X874" s="199"/>
      <c r="Y874" s="199"/>
      <c r="Z874" s="152" t="str">
        <f t="shared" si="296"/>
        <v/>
      </c>
      <c r="AA874" s="150">
        <f t="shared" si="301"/>
        <v>0</v>
      </c>
      <c r="AB874" s="151">
        <f t="shared" si="302"/>
        <v>0</v>
      </c>
      <c r="AC874" s="199"/>
      <c r="AD874" s="199"/>
      <c r="AE874" s="151">
        <f t="shared" si="303"/>
        <v>0</v>
      </c>
      <c r="AF874" s="202"/>
      <c r="AG874" s="333"/>
      <c r="AH874" s="202"/>
      <c r="AI874" s="333"/>
      <c r="AJ874" s="202"/>
      <c r="AK874" s="333"/>
      <c r="AL874" s="151">
        <f t="shared" si="304"/>
        <v>0</v>
      </c>
      <c r="AM874" s="199"/>
      <c r="AN874" s="199"/>
      <c r="AO874" s="167">
        <f t="shared" si="287"/>
        <v>0</v>
      </c>
      <c r="AP874" s="167">
        <f t="shared" si="288"/>
        <v>0</v>
      </c>
      <c r="AQ874" s="152" t="str">
        <f t="shared" si="284"/>
        <v/>
      </c>
      <c r="AR874" s="207">
        <f t="shared" si="285"/>
        <v>0</v>
      </c>
      <c r="AS874" s="167">
        <f t="shared" si="297"/>
        <v>0</v>
      </c>
      <c r="AT874" s="167">
        <f>IFERROR((AR874/SUM('4_Структура пл.соб.'!$F$4:$F$6))*100,0)</f>
        <v>0</v>
      </c>
      <c r="AU874" s="207">
        <f>IFERROR(AF874+(SUM($AC874:$AD874)/100*($AE$14/$AB$14*100))/'4_Структура пл.соб.'!$B$7*'4_Структура пл.соб.'!$B$4,0)</f>
        <v>0</v>
      </c>
      <c r="AV874" s="167">
        <f>IFERROR(AU874/'5_Розрахунок тарифів'!$H$7,0)</f>
        <v>0</v>
      </c>
      <c r="AW874" s="167">
        <f>IFERROR((AU874/SUM('4_Структура пл.соб.'!$F$4:$F$6))*100,0)</f>
        <v>0</v>
      </c>
      <c r="AX874" s="207">
        <f>IFERROR(AH874+(SUM($AC874:$AD874)/100*($AE$14/$AB$14*100))/'4_Структура пл.соб.'!$B$7*'4_Структура пл.соб.'!$B$5,0)</f>
        <v>0</v>
      </c>
      <c r="AY874" s="167">
        <f>IFERROR(AX874/'5_Розрахунок тарифів'!$L$7,0)</f>
        <v>0</v>
      </c>
      <c r="AZ874" s="167">
        <f>IFERROR((AX874/SUM('4_Структура пл.соб.'!$F$4:$F$6))*100,0)</f>
        <v>0</v>
      </c>
      <c r="BA874" s="207">
        <f>IFERROR(AJ874+(SUM($AC874:$AD874)/100*($AE$14/$AB$14*100))/'4_Структура пл.соб.'!$B$7*'4_Структура пл.соб.'!$B$6,0)</f>
        <v>0</v>
      </c>
      <c r="BB874" s="167">
        <f>IFERROR(BA874/'5_Розрахунок тарифів'!$P$7,0)</f>
        <v>0</v>
      </c>
      <c r="BC874" s="167">
        <f>IFERROR((BA874/SUM('4_Структура пл.соб.'!$F$4:$F$6))*100,0)</f>
        <v>0</v>
      </c>
      <c r="BD874" s="167">
        <f t="shared" si="298"/>
        <v>0</v>
      </c>
      <c r="BE874" s="167">
        <f t="shared" si="299"/>
        <v>0</v>
      </c>
      <c r="BF874" s="203"/>
      <c r="BG874" s="203"/>
    </row>
    <row r="875" spans="1:59" s="118" customFormat="1" x14ac:dyDescent="0.25">
      <c r="A875" s="128" t="str">
        <f>IF(ISBLANK(B875),"",COUNTA($B$11:B875))</f>
        <v/>
      </c>
      <c r="B875" s="200"/>
      <c r="C875" s="150">
        <f t="shared" si="289"/>
        <v>0</v>
      </c>
      <c r="D875" s="151">
        <f t="shared" si="290"/>
        <v>0</v>
      </c>
      <c r="E875" s="199"/>
      <c r="F875" s="199"/>
      <c r="G875" s="151">
        <f t="shared" si="291"/>
        <v>0</v>
      </c>
      <c r="H875" s="199"/>
      <c r="I875" s="199"/>
      <c r="J875" s="199"/>
      <c r="K875" s="151">
        <f t="shared" si="300"/>
        <v>0</v>
      </c>
      <c r="L875" s="199"/>
      <c r="M875" s="199"/>
      <c r="N875" s="152" t="str">
        <f t="shared" si="292"/>
        <v/>
      </c>
      <c r="O875" s="150">
        <f t="shared" si="293"/>
        <v>0</v>
      </c>
      <c r="P875" s="151">
        <f t="shared" si="294"/>
        <v>0</v>
      </c>
      <c r="Q875" s="199"/>
      <c r="R875" s="199"/>
      <c r="S875" s="151">
        <f t="shared" si="295"/>
        <v>0</v>
      </c>
      <c r="T875" s="199"/>
      <c r="U875" s="199"/>
      <c r="V875" s="199"/>
      <c r="W875" s="151">
        <f t="shared" si="286"/>
        <v>0</v>
      </c>
      <c r="X875" s="199"/>
      <c r="Y875" s="199"/>
      <c r="Z875" s="152" t="str">
        <f t="shared" si="296"/>
        <v/>
      </c>
      <c r="AA875" s="150">
        <f t="shared" si="301"/>
        <v>0</v>
      </c>
      <c r="AB875" s="151">
        <f t="shared" si="302"/>
        <v>0</v>
      </c>
      <c r="AC875" s="199"/>
      <c r="AD875" s="199"/>
      <c r="AE875" s="151">
        <f t="shared" si="303"/>
        <v>0</v>
      </c>
      <c r="AF875" s="202"/>
      <c r="AG875" s="333"/>
      <c r="AH875" s="202"/>
      <c r="AI875" s="333"/>
      <c r="AJ875" s="202"/>
      <c r="AK875" s="333"/>
      <c r="AL875" s="151">
        <f t="shared" si="304"/>
        <v>0</v>
      </c>
      <c r="AM875" s="199"/>
      <c r="AN875" s="199"/>
      <c r="AO875" s="167">
        <f t="shared" si="287"/>
        <v>0</v>
      </c>
      <c r="AP875" s="167">
        <f t="shared" si="288"/>
        <v>0</v>
      </c>
      <c r="AQ875" s="152" t="str">
        <f t="shared" si="284"/>
        <v/>
      </c>
      <c r="AR875" s="207">
        <f t="shared" si="285"/>
        <v>0</v>
      </c>
      <c r="AS875" s="167">
        <f t="shared" si="297"/>
        <v>0</v>
      </c>
      <c r="AT875" s="167">
        <f>IFERROR((AR875/SUM('4_Структура пл.соб.'!$F$4:$F$6))*100,0)</f>
        <v>0</v>
      </c>
      <c r="AU875" s="207">
        <f>IFERROR(AF875+(SUM($AC875:$AD875)/100*($AE$14/$AB$14*100))/'4_Структура пл.соб.'!$B$7*'4_Структура пл.соб.'!$B$4,0)</f>
        <v>0</v>
      </c>
      <c r="AV875" s="167">
        <f>IFERROR(AU875/'5_Розрахунок тарифів'!$H$7,0)</f>
        <v>0</v>
      </c>
      <c r="AW875" s="167">
        <f>IFERROR((AU875/SUM('4_Структура пл.соб.'!$F$4:$F$6))*100,0)</f>
        <v>0</v>
      </c>
      <c r="AX875" s="207">
        <f>IFERROR(AH875+(SUM($AC875:$AD875)/100*($AE$14/$AB$14*100))/'4_Структура пл.соб.'!$B$7*'4_Структура пл.соб.'!$B$5,0)</f>
        <v>0</v>
      </c>
      <c r="AY875" s="167">
        <f>IFERROR(AX875/'5_Розрахунок тарифів'!$L$7,0)</f>
        <v>0</v>
      </c>
      <c r="AZ875" s="167">
        <f>IFERROR((AX875/SUM('4_Структура пл.соб.'!$F$4:$F$6))*100,0)</f>
        <v>0</v>
      </c>
      <c r="BA875" s="207">
        <f>IFERROR(AJ875+(SUM($AC875:$AD875)/100*($AE$14/$AB$14*100))/'4_Структура пл.соб.'!$B$7*'4_Структура пл.соб.'!$B$6,0)</f>
        <v>0</v>
      </c>
      <c r="BB875" s="167">
        <f>IFERROR(BA875/'5_Розрахунок тарифів'!$P$7,0)</f>
        <v>0</v>
      </c>
      <c r="BC875" s="167">
        <f>IFERROR((BA875/SUM('4_Структура пл.соб.'!$F$4:$F$6))*100,0)</f>
        <v>0</v>
      </c>
      <c r="BD875" s="167">
        <f t="shared" si="298"/>
        <v>0</v>
      </c>
      <c r="BE875" s="167">
        <f t="shared" si="299"/>
        <v>0</v>
      </c>
      <c r="BF875" s="203"/>
      <c r="BG875" s="203"/>
    </row>
    <row r="876" spans="1:59" s="118" customFormat="1" x14ac:dyDescent="0.25">
      <c r="A876" s="128" t="str">
        <f>IF(ISBLANK(B876),"",COUNTA($B$11:B876))</f>
        <v/>
      </c>
      <c r="B876" s="200"/>
      <c r="C876" s="150">
        <f t="shared" si="289"/>
        <v>0</v>
      </c>
      <c r="D876" s="151">
        <f t="shared" si="290"/>
        <v>0</v>
      </c>
      <c r="E876" s="199"/>
      <c r="F876" s="199"/>
      <c r="G876" s="151">
        <f t="shared" si="291"/>
        <v>0</v>
      </c>
      <c r="H876" s="199"/>
      <c r="I876" s="199"/>
      <c r="J876" s="199"/>
      <c r="K876" s="151">
        <f t="shared" si="300"/>
        <v>0</v>
      </c>
      <c r="L876" s="199"/>
      <c r="M876" s="199"/>
      <c r="N876" s="152" t="str">
        <f t="shared" si="292"/>
        <v/>
      </c>
      <c r="O876" s="150">
        <f t="shared" si="293"/>
        <v>0</v>
      </c>
      <c r="P876" s="151">
        <f t="shared" si="294"/>
        <v>0</v>
      </c>
      <c r="Q876" s="199"/>
      <c r="R876" s="199"/>
      <c r="S876" s="151">
        <f t="shared" si="295"/>
        <v>0</v>
      </c>
      <c r="T876" s="199"/>
      <c r="U876" s="199"/>
      <c r="V876" s="199"/>
      <c r="W876" s="151">
        <f t="shared" si="286"/>
        <v>0</v>
      </c>
      <c r="X876" s="199"/>
      <c r="Y876" s="199"/>
      <c r="Z876" s="152" t="str">
        <f t="shared" si="296"/>
        <v/>
      </c>
      <c r="AA876" s="150">
        <f t="shared" si="301"/>
        <v>0</v>
      </c>
      <c r="AB876" s="151">
        <f t="shared" si="302"/>
        <v>0</v>
      </c>
      <c r="AC876" s="199"/>
      <c r="AD876" s="199"/>
      <c r="AE876" s="151">
        <f t="shared" si="303"/>
        <v>0</v>
      </c>
      <c r="AF876" s="202"/>
      <c r="AG876" s="333"/>
      <c r="AH876" s="202"/>
      <c r="AI876" s="333"/>
      <c r="AJ876" s="202"/>
      <c r="AK876" s="333"/>
      <c r="AL876" s="151">
        <f t="shared" si="304"/>
        <v>0</v>
      </c>
      <c r="AM876" s="199"/>
      <c r="AN876" s="199"/>
      <c r="AO876" s="167">
        <f t="shared" si="287"/>
        <v>0</v>
      </c>
      <c r="AP876" s="167">
        <f t="shared" si="288"/>
        <v>0</v>
      </c>
      <c r="AQ876" s="152" t="str">
        <f t="shared" si="284"/>
        <v/>
      </c>
      <c r="AR876" s="207">
        <f t="shared" si="285"/>
        <v>0</v>
      </c>
      <c r="AS876" s="167">
        <f t="shared" si="297"/>
        <v>0</v>
      </c>
      <c r="AT876" s="167">
        <f>IFERROR((AR876/SUM('4_Структура пл.соб.'!$F$4:$F$6))*100,0)</f>
        <v>0</v>
      </c>
      <c r="AU876" s="207">
        <f>IFERROR(AF876+(SUM($AC876:$AD876)/100*($AE$14/$AB$14*100))/'4_Структура пл.соб.'!$B$7*'4_Структура пл.соб.'!$B$4,0)</f>
        <v>0</v>
      </c>
      <c r="AV876" s="167">
        <f>IFERROR(AU876/'5_Розрахунок тарифів'!$H$7,0)</f>
        <v>0</v>
      </c>
      <c r="AW876" s="167">
        <f>IFERROR((AU876/SUM('4_Структура пл.соб.'!$F$4:$F$6))*100,0)</f>
        <v>0</v>
      </c>
      <c r="AX876" s="207">
        <f>IFERROR(AH876+(SUM($AC876:$AD876)/100*($AE$14/$AB$14*100))/'4_Структура пл.соб.'!$B$7*'4_Структура пл.соб.'!$B$5,0)</f>
        <v>0</v>
      </c>
      <c r="AY876" s="167">
        <f>IFERROR(AX876/'5_Розрахунок тарифів'!$L$7,0)</f>
        <v>0</v>
      </c>
      <c r="AZ876" s="167">
        <f>IFERROR((AX876/SUM('4_Структура пл.соб.'!$F$4:$F$6))*100,0)</f>
        <v>0</v>
      </c>
      <c r="BA876" s="207">
        <f>IFERROR(AJ876+(SUM($AC876:$AD876)/100*($AE$14/$AB$14*100))/'4_Структура пл.соб.'!$B$7*'4_Структура пл.соб.'!$B$6,0)</f>
        <v>0</v>
      </c>
      <c r="BB876" s="167">
        <f>IFERROR(BA876/'5_Розрахунок тарифів'!$P$7,0)</f>
        <v>0</v>
      </c>
      <c r="BC876" s="167">
        <f>IFERROR((BA876/SUM('4_Структура пл.соб.'!$F$4:$F$6))*100,0)</f>
        <v>0</v>
      </c>
      <c r="BD876" s="167">
        <f t="shared" si="298"/>
        <v>0</v>
      </c>
      <c r="BE876" s="167">
        <f t="shared" si="299"/>
        <v>0</v>
      </c>
      <c r="BF876" s="203"/>
      <c r="BG876" s="203"/>
    </row>
    <row r="877" spans="1:59" s="118" customFormat="1" x14ac:dyDescent="0.25">
      <c r="A877" s="128" t="str">
        <f>IF(ISBLANK(B877),"",COUNTA($B$11:B877))</f>
        <v/>
      </c>
      <c r="B877" s="200"/>
      <c r="C877" s="150">
        <f t="shared" si="289"/>
        <v>0</v>
      </c>
      <c r="D877" s="151">
        <f t="shared" si="290"/>
        <v>0</v>
      </c>
      <c r="E877" s="199"/>
      <c r="F877" s="199"/>
      <c r="G877" s="151">
        <f t="shared" si="291"/>
        <v>0</v>
      </c>
      <c r="H877" s="199"/>
      <c r="I877" s="199"/>
      <c r="J877" s="199"/>
      <c r="K877" s="151">
        <f t="shared" si="300"/>
        <v>0</v>
      </c>
      <c r="L877" s="199"/>
      <c r="M877" s="199"/>
      <c r="N877" s="152" t="str">
        <f t="shared" si="292"/>
        <v/>
      </c>
      <c r="O877" s="150">
        <f t="shared" si="293"/>
        <v>0</v>
      </c>
      <c r="P877" s="151">
        <f t="shared" si="294"/>
        <v>0</v>
      </c>
      <c r="Q877" s="199"/>
      <c r="R877" s="199"/>
      <c r="S877" s="151">
        <f t="shared" si="295"/>
        <v>0</v>
      </c>
      <c r="T877" s="199"/>
      <c r="U877" s="199"/>
      <c r="V877" s="199"/>
      <c r="W877" s="151">
        <f t="shared" si="286"/>
        <v>0</v>
      </c>
      <c r="X877" s="199"/>
      <c r="Y877" s="199"/>
      <c r="Z877" s="152" t="str">
        <f t="shared" si="296"/>
        <v/>
      </c>
      <c r="AA877" s="150">
        <f t="shared" si="301"/>
        <v>0</v>
      </c>
      <c r="AB877" s="151">
        <f t="shared" si="302"/>
        <v>0</v>
      </c>
      <c r="AC877" s="199"/>
      <c r="AD877" s="199"/>
      <c r="AE877" s="151">
        <f t="shared" si="303"/>
        <v>0</v>
      </c>
      <c r="AF877" s="202"/>
      <c r="AG877" s="333"/>
      <c r="AH877" s="202"/>
      <c r="AI877" s="333"/>
      <c r="AJ877" s="202"/>
      <c r="AK877" s="333"/>
      <c r="AL877" s="151">
        <f t="shared" si="304"/>
        <v>0</v>
      </c>
      <c r="AM877" s="199"/>
      <c r="AN877" s="199"/>
      <c r="AO877" s="167">
        <f t="shared" si="287"/>
        <v>0</v>
      </c>
      <c r="AP877" s="167">
        <f t="shared" si="288"/>
        <v>0</v>
      </c>
      <c r="AQ877" s="152" t="str">
        <f t="shared" si="284"/>
        <v/>
      </c>
      <c r="AR877" s="207">
        <f t="shared" si="285"/>
        <v>0</v>
      </c>
      <c r="AS877" s="167">
        <f t="shared" si="297"/>
        <v>0</v>
      </c>
      <c r="AT877" s="167">
        <f>IFERROR((AR877/SUM('4_Структура пл.соб.'!$F$4:$F$6))*100,0)</f>
        <v>0</v>
      </c>
      <c r="AU877" s="207">
        <f>IFERROR(AF877+(SUM($AC877:$AD877)/100*($AE$14/$AB$14*100))/'4_Структура пл.соб.'!$B$7*'4_Структура пл.соб.'!$B$4,0)</f>
        <v>0</v>
      </c>
      <c r="AV877" s="167">
        <f>IFERROR(AU877/'5_Розрахунок тарифів'!$H$7,0)</f>
        <v>0</v>
      </c>
      <c r="AW877" s="167">
        <f>IFERROR((AU877/SUM('4_Структура пл.соб.'!$F$4:$F$6))*100,0)</f>
        <v>0</v>
      </c>
      <c r="AX877" s="207">
        <f>IFERROR(AH877+(SUM($AC877:$AD877)/100*($AE$14/$AB$14*100))/'4_Структура пл.соб.'!$B$7*'4_Структура пл.соб.'!$B$5,0)</f>
        <v>0</v>
      </c>
      <c r="AY877" s="167">
        <f>IFERROR(AX877/'5_Розрахунок тарифів'!$L$7,0)</f>
        <v>0</v>
      </c>
      <c r="AZ877" s="167">
        <f>IFERROR((AX877/SUM('4_Структура пл.соб.'!$F$4:$F$6))*100,0)</f>
        <v>0</v>
      </c>
      <c r="BA877" s="207">
        <f>IFERROR(AJ877+(SUM($AC877:$AD877)/100*($AE$14/$AB$14*100))/'4_Структура пл.соб.'!$B$7*'4_Структура пл.соб.'!$B$6,0)</f>
        <v>0</v>
      </c>
      <c r="BB877" s="167">
        <f>IFERROR(BA877/'5_Розрахунок тарифів'!$P$7,0)</f>
        <v>0</v>
      </c>
      <c r="BC877" s="167">
        <f>IFERROR((BA877/SUM('4_Структура пл.соб.'!$F$4:$F$6))*100,0)</f>
        <v>0</v>
      </c>
      <c r="BD877" s="167">
        <f t="shared" si="298"/>
        <v>0</v>
      </c>
      <c r="BE877" s="167">
        <f t="shared" si="299"/>
        <v>0</v>
      </c>
      <c r="BF877" s="203"/>
      <c r="BG877" s="203"/>
    </row>
    <row r="878" spans="1:59" s="118" customFormat="1" x14ac:dyDescent="0.25">
      <c r="A878" s="128" t="str">
        <f>IF(ISBLANK(B878),"",COUNTA($B$11:B878))</f>
        <v/>
      </c>
      <c r="B878" s="200"/>
      <c r="C878" s="150">
        <f t="shared" si="289"/>
        <v>0</v>
      </c>
      <c r="D878" s="151">
        <f t="shared" si="290"/>
        <v>0</v>
      </c>
      <c r="E878" s="199"/>
      <c r="F878" s="199"/>
      <c r="G878" s="151">
        <f t="shared" si="291"/>
        <v>0</v>
      </c>
      <c r="H878" s="199"/>
      <c r="I878" s="199"/>
      <c r="J878" s="199"/>
      <c r="K878" s="151">
        <f t="shared" si="300"/>
        <v>0</v>
      </c>
      <c r="L878" s="199"/>
      <c r="M878" s="199"/>
      <c r="N878" s="152" t="str">
        <f t="shared" si="292"/>
        <v/>
      </c>
      <c r="O878" s="150">
        <f t="shared" si="293"/>
        <v>0</v>
      </c>
      <c r="P878" s="151">
        <f t="shared" si="294"/>
        <v>0</v>
      </c>
      <c r="Q878" s="199"/>
      <c r="R878" s="199"/>
      <c r="S878" s="151">
        <f t="shared" si="295"/>
        <v>0</v>
      </c>
      <c r="T878" s="199"/>
      <c r="U878" s="199"/>
      <c r="V878" s="199"/>
      <c r="W878" s="151">
        <f t="shared" si="286"/>
        <v>0</v>
      </c>
      <c r="X878" s="199"/>
      <c r="Y878" s="199"/>
      <c r="Z878" s="152" t="str">
        <f t="shared" si="296"/>
        <v/>
      </c>
      <c r="AA878" s="150">
        <f t="shared" si="301"/>
        <v>0</v>
      </c>
      <c r="AB878" s="151">
        <f t="shared" si="302"/>
        <v>0</v>
      </c>
      <c r="AC878" s="199"/>
      <c r="AD878" s="199"/>
      <c r="AE878" s="151">
        <f t="shared" si="303"/>
        <v>0</v>
      </c>
      <c r="AF878" s="202"/>
      <c r="AG878" s="333"/>
      <c r="AH878" s="202"/>
      <c r="AI878" s="333"/>
      <c r="AJ878" s="202"/>
      <c r="AK878" s="333"/>
      <c r="AL878" s="151">
        <f t="shared" si="304"/>
        <v>0</v>
      </c>
      <c r="AM878" s="199"/>
      <c r="AN878" s="199"/>
      <c r="AO878" s="167">
        <f t="shared" si="287"/>
        <v>0</v>
      </c>
      <c r="AP878" s="167">
        <f t="shared" si="288"/>
        <v>0</v>
      </c>
      <c r="AQ878" s="152" t="str">
        <f t="shared" si="284"/>
        <v/>
      </c>
      <c r="AR878" s="207">
        <f t="shared" si="285"/>
        <v>0</v>
      </c>
      <c r="AS878" s="167">
        <f t="shared" si="297"/>
        <v>0</v>
      </c>
      <c r="AT878" s="167">
        <f>IFERROR((AR878/SUM('4_Структура пл.соб.'!$F$4:$F$6))*100,0)</f>
        <v>0</v>
      </c>
      <c r="AU878" s="207">
        <f>IFERROR(AF878+(SUM($AC878:$AD878)/100*($AE$14/$AB$14*100))/'4_Структура пл.соб.'!$B$7*'4_Структура пл.соб.'!$B$4,0)</f>
        <v>0</v>
      </c>
      <c r="AV878" s="167">
        <f>IFERROR(AU878/'5_Розрахунок тарифів'!$H$7,0)</f>
        <v>0</v>
      </c>
      <c r="AW878" s="167">
        <f>IFERROR((AU878/SUM('4_Структура пл.соб.'!$F$4:$F$6))*100,0)</f>
        <v>0</v>
      </c>
      <c r="AX878" s="207">
        <f>IFERROR(AH878+(SUM($AC878:$AD878)/100*($AE$14/$AB$14*100))/'4_Структура пл.соб.'!$B$7*'4_Структура пл.соб.'!$B$5,0)</f>
        <v>0</v>
      </c>
      <c r="AY878" s="167">
        <f>IFERROR(AX878/'5_Розрахунок тарифів'!$L$7,0)</f>
        <v>0</v>
      </c>
      <c r="AZ878" s="167">
        <f>IFERROR((AX878/SUM('4_Структура пл.соб.'!$F$4:$F$6))*100,0)</f>
        <v>0</v>
      </c>
      <c r="BA878" s="207">
        <f>IFERROR(AJ878+(SUM($AC878:$AD878)/100*($AE$14/$AB$14*100))/'4_Структура пл.соб.'!$B$7*'4_Структура пл.соб.'!$B$6,0)</f>
        <v>0</v>
      </c>
      <c r="BB878" s="167">
        <f>IFERROR(BA878/'5_Розрахунок тарифів'!$P$7,0)</f>
        <v>0</v>
      </c>
      <c r="BC878" s="167">
        <f>IFERROR((BA878/SUM('4_Структура пл.соб.'!$F$4:$F$6))*100,0)</f>
        <v>0</v>
      </c>
      <c r="BD878" s="167">
        <f t="shared" si="298"/>
        <v>0</v>
      </c>
      <c r="BE878" s="167">
        <f t="shared" si="299"/>
        <v>0</v>
      </c>
      <c r="BF878" s="203"/>
      <c r="BG878" s="203"/>
    </row>
    <row r="879" spans="1:59" s="118" customFormat="1" x14ac:dyDescent="0.25">
      <c r="A879" s="128" t="str">
        <f>IF(ISBLANK(B879),"",COUNTA($B$11:B879))</f>
        <v/>
      </c>
      <c r="B879" s="200"/>
      <c r="C879" s="150">
        <f t="shared" si="289"/>
        <v>0</v>
      </c>
      <c r="D879" s="151">
        <f t="shared" si="290"/>
        <v>0</v>
      </c>
      <c r="E879" s="199"/>
      <c r="F879" s="199"/>
      <c r="G879" s="151">
        <f t="shared" si="291"/>
        <v>0</v>
      </c>
      <c r="H879" s="199"/>
      <c r="I879" s="199"/>
      <c r="J879" s="199"/>
      <c r="K879" s="151">
        <f t="shared" si="300"/>
        <v>0</v>
      </c>
      <c r="L879" s="199"/>
      <c r="M879" s="199"/>
      <c r="N879" s="152" t="str">
        <f t="shared" si="292"/>
        <v/>
      </c>
      <c r="O879" s="150">
        <f t="shared" si="293"/>
        <v>0</v>
      </c>
      <c r="P879" s="151">
        <f t="shared" si="294"/>
        <v>0</v>
      </c>
      <c r="Q879" s="199"/>
      <c r="R879" s="199"/>
      <c r="S879" s="151">
        <f t="shared" si="295"/>
        <v>0</v>
      </c>
      <c r="T879" s="199"/>
      <c r="U879" s="199"/>
      <c r="V879" s="199"/>
      <c r="W879" s="151">
        <f t="shared" si="286"/>
        <v>0</v>
      </c>
      <c r="X879" s="199"/>
      <c r="Y879" s="199"/>
      <c r="Z879" s="152" t="str">
        <f t="shared" si="296"/>
        <v/>
      </c>
      <c r="AA879" s="150">
        <f t="shared" si="301"/>
        <v>0</v>
      </c>
      <c r="AB879" s="151">
        <f t="shared" si="302"/>
        <v>0</v>
      </c>
      <c r="AC879" s="199"/>
      <c r="AD879" s="199"/>
      <c r="AE879" s="151">
        <f t="shared" si="303"/>
        <v>0</v>
      </c>
      <c r="AF879" s="202"/>
      <c r="AG879" s="333"/>
      <c r="AH879" s="202"/>
      <c r="AI879" s="333"/>
      <c r="AJ879" s="202"/>
      <c r="AK879" s="333"/>
      <c r="AL879" s="151">
        <f t="shared" si="304"/>
        <v>0</v>
      </c>
      <c r="AM879" s="199"/>
      <c r="AN879" s="199"/>
      <c r="AO879" s="167">
        <f t="shared" si="287"/>
        <v>0</v>
      </c>
      <c r="AP879" s="167">
        <f t="shared" si="288"/>
        <v>0</v>
      </c>
      <c r="AQ879" s="152" t="str">
        <f t="shared" si="284"/>
        <v/>
      </c>
      <c r="AR879" s="207">
        <f t="shared" si="285"/>
        <v>0</v>
      </c>
      <c r="AS879" s="167">
        <f t="shared" si="297"/>
        <v>0</v>
      </c>
      <c r="AT879" s="167">
        <f>IFERROR((AR879/SUM('4_Структура пл.соб.'!$F$4:$F$6))*100,0)</f>
        <v>0</v>
      </c>
      <c r="AU879" s="207">
        <f>IFERROR(AF879+(SUM($AC879:$AD879)/100*($AE$14/$AB$14*100))/'4_Структура пл.соб.'!$B$7*'4_Структура пл.соб.'!$B$4,0)</f>
        <v>0</v>
      </c>
      <c r="AV879" s="167">
        <f>IFERROR(AU879/'5_Розрахунок тарифів'!$H$7,0)</f>
        <v>0</v>
      </c>
      <c r="AW879" s="167">
        <f>IFERROR((AU879/SUM('4_Структура пл.соб.'!$F$4:$F$6))*100,0)</f>
        <v>0</v>
      </c>
      <c r="AX879" s="207">
        <f>IFERROR(AH879+(SUM($AC879:$AD879)/100*($AE$14/$AB$14*100))/'4_Структура пл.соб.'!$B$7*'4_Структура пл.соб.'!$B$5,0)</f>
        <v>0</v>
      </c>
      <c r="AY879" s="167">
        <f>IFERROR(AX879/'5_Розрахунок тарифів'!$L$7,0)</f>
        <v>0</v>
      </c>
      <c r="AZ879" s="167">
        <f>IFERROR((AX879/SUM('4_Структура пл.соб.'!$F$4:$F$6))*100,0)</f>
        <v>0</v>
      </c>
      <c r="BA879" s="207">
        <f>IFERROR(AJ879+(SUM($AC879:$AD879)/100*($AE$14/$AB$14*100))/'4_Структура пл.соб.'!$B$7*'4_Структура пл.соб.'!$B$6,0)</f>
        <v>0</v>
      </c>
      <c r="BB879" s="167">
        <f>IFERROR(BA879/'5_Розрахунок тарифів'!$P$7,0)</f>
        <v>0</v>
      </c>
      <c r="BC879" s="167">
        <f>IFERROR((BA879/SUM('4_Структура пл.соб.'!$F$4:$F$6))*100,0)</f>
        <v>0</v>
      </c>
      <c r="BD879" s="167">
        <f t="shared" si="298"/>
        <v>0</v>
      </c>
      <c r="BE879" s="167">
        <f t="shared" si="299"/>
        <v>0</v>
      </c>
      <c r="BF879" s="203"/>
      <c r="BG879" s="203"/>
    </row>
    <row r="880" spans="1:59" s="118" customFormat="1" x14ac:dyDescent="0.25">
      <c r="A880" s="128" t="str">
        <f>IF(ISBLANK(B880),"",COUNTA($B$11:B880))</f>
        <v/>
      </c>
      <c r="B880" s="200"/>
      <c r="C880" s="150">
        <f t="shared" si="289"/>
        <v>0</v>
      </c>
      <c r="D880" s="151">
        <f t="shared" si="290"/>
        <v>0</v>
      </c>
      <c r="E880" s="199"/>
      <c r="F880" s="199"/>
      <c r="G880" s="151">
        <f t="shared" si="291"/>
        <v>0</v>
      </c>
      <c r="H880" s="199"/>
      <c r="I880" s="199"/>
      <c r="J880" s="199"/>
      <c r="K880" s="151">
        <f t="shared" si="300"/>
        <v>0</v>
      </c>
      <c r="L880" s="199"/>
      <c r="M880" s="199"/>
      <c r="N880" s="152" t="str">
        <f t="shared" si="292"/>
        <v/>
      </c>
      <c r="O880" s="150">
        <f t="shared" si="293"/>
        <v>0</v>
      </c>
      <c r="P880" s="151">
        <f t="shared" si="294"/>
        <v>0</v>
      </c>
      <c r="Q880" s="199"/>
      <c r="R880" s="199"/>
      <c r="S880" s="151">
        <f t="shared" si="295"/>
        <v>0</v>
      </c>
      <c r="T880" s="199"/>
      <c r="U880" s="199"/>
      <c r="V880" s="199"/>
      <c r="W880" s="151">
        <f t="shared" si="286"/>
        <v>0</v>
      </c>
      <c r="X880" s="199"/>
      <c r="Y880" s="199"/>
      <c r="Z880" s="152" t="str">
        <f t="shared" si="296"/>
        <v/>
      </c>
      <c r="AA880" s="150">
        <f t="shared" si="301"/>
        <v>0</v>
      </c>
      <c r="AB880" s="151">
        <f t="shared" si="302"/>
        <v>0</v>
      </c>
      <c r="AC880" s="199"/>
      <c r="AD880" s="199"/>
      <c r="AE880" s="151">
        <f t="shared" si="303"/>
        <v>0</v>
      </c>
      <c r="AF880" s="202"/>
      <c r="AG880" s="333"/>
      <c r="AH880" s="202"/>
      <c r="AI880" s="333"/>
      <c r="AJ880" s="202"/>
      <c r="AK880" s="333"/>
      <c r="AL880" s="151">
        <f t="shared" si="304"/>
        <v>0</v>
      </c>
      <c r="AM880" s="199"/>
      <c r="AN880" s="199"/>
      <c r="AO880" s="167">
        <f t="shared" si="287"/>
        <v>0</v>
      </c>
      <c r="AP880" s="167">
        <f t="shared" si="288"/>
        <v>0</v>
      </c>
      <c r="AQ880" s="152" t="str">
        <f t="shared" si="284"/>
        <v/>
      </c>
      <c r="AR880" s="207">
        <f t="shared" si="285"/>
        <v>0</v>
      </c>
      <c r="AS880" s="167">
        <f t="shared" si="297"/>
        <v>0</v>
      </c>
      <c r="AT880" s="167">
        <f>IFERROR((AR880/SUM('4_Структура пл.соб.'!$F$4:$F$6))*100,0)</f>
        <v>0</v>
      </c>
      <c r="AU880" s="207">
        <f>IFERROR(AF880+(SUM($AC880:$AD880)/100*($AE$14/$AB$14*100))/'4_Структура пл.соб.'!$B$7*'4_Структура пл.соб.'!$B$4,0)</f>
        <v>0</v>
      </c>
      <c r="AV880" s="167">
        <f>IFERROR(AU880/'5_Розрахунок тарифів'!$H$7,0)</f>
        <v>0</v>
      </c>
      <c r="AW880" s="167">
        <f>IFERROR((AU880/SUM('4_Структура пл.соб.'!$F$4:$F$6))*100,0)</f>
        <v>0</v>
      </c>
      <c r="AX880" s="207">
        <f>IFERROR(AH880+(SUM($AC880:$AD880)/100*($AE$14/$AB$14*100))/'4_Структура пл.соб.'!$B$7*'4_Структура пл.соб.'!$B$5,0)</f>
        <v>0</v>
      </c>
      <c r="AY880" s="167">
        <f>IFERROR(AX880/'5_Розрахунок тарифів'!$L$7,0)</f>
        <v>0</v>
      </c>
      <c r="AZ880" s="167">
        <f>IFERROR((AX880/SUM('4_Структура пл.соб.'!$F$4:$F$6))*100,0)</f>
        <v>0</v>
      </c>
      <c r="BA880" s="207">
        <f>IFERROR(AJ880+(SUM($AC880:$AD880)/100*($AE$14/$AB$14*100))/'4_Структура пл.соб.'!$B$7*'4_Структура пл.соб.'!$B$6,0)</f>
        <v>0</v>
      </c>
      <c r="BB880" s="167">
        <f>IFERROR(BA880/'5_Розрахунок тарифів'!$P$7,0)</f>
        <v>0</v>
      </c>
      <c r="BC880" s="167">
        <f>IFERROR((BA880/SUM('4_Структура пл.соб.'!$F$4:$F$6))*100,0)</f>
        <v>0</v>
      </c>
      <c r="BD880" s="167">
        <f t="shared" si="298"/>
        <v>0</v>
      </c>
      <c r="BE880" s="167">
        <f t="shared" si="299"/>
        <v>0</v>
      </c>
      <c r="BF880" s="203"/>
      <c r="BG880" s="203"/>
    </row>
    <row r="881" spans="1:59" s="118" customFormat="1" x14ac:dyDescent="0.25">
      <c r="A881" s="128" t="str">
        <f>IF(ISBLANK(B881),"",COUNTA($B$11:B881))</f>
        <v/>
      </c>
      <c r="B881" s="200"/>
      <c r="C881" s="150">
        <f t="shared" si="289"/>
        <v>0</v>
      </c>
      <c r="D881" s="151">
        <f t="shared" si="290"/>
        <v>0</v>
      </c>
      <c r="E881" s="199"/>
      <c r="F881" s="199"/>
      <c r="G881" s="151">
        <f t="shared" si="291"/>
        <v>0</v>
      </c>
      <c r="H881" s="199"/>
      <c r="I881" s="199"/>
      <c r="J881" s="199"/>
      <c r="K881" s="151">
        <f t="shared" si="300"/>
        <v>0</v>
      </c>
      <c r="L881" s="199"/>
      <c r="M881" s="199"/>
      <c r="N881" s="152" t="str">
        <f t="shared" si="292"/>
        <v/>
      </c>
      <c r="O881" s="150">
        <f t="shared" si="293"/>
        <v>0</v>
      </c>
      <c r="P881" s="151">
        <f t="shared" si="294"/>
        <v>0</v>
      </c>
      <c r="Q881" s="199"/>
      <c r="R881" s="199"/>
      <c r="S881" s="151">
        <f t="shared" si="295"/>
        <v>0</v>
      </c>
      <c r="T881" s="199"/>
      <c r="U881" s="199"/>
      <c r="V881" s="199"/>
      <c r="W881" s="151">
        <f t="shared" si="286"/>
        <v>0</v>
      </c>
      <c r="X881" s="199"/>
      <c r="Y881" s="199"/>
      <c r="Z881" s="152" t="str">
        <f t="shared" si="296"/>
        <v/>
      </c>
      <c r="AA881" s="150">
        <f t="shared" si="301"/>
        <v>0</v>
      </c>
      <c r="AB881" s="151">
        <f t="shared" si="302"/>
        <v>0</v>
      </c>
      <c r="AC881" s="199"/>
      <c r="AD881" s="199"/>
      <c r="AE881" s="151">
        <f t="shared" si="303"/>
        <v>0</v>
      </c>
      <c r="AF881" s="202"/>
      <c r="AG881" s="333"/>
      <c r="AH881" s="202"/>
      <c r="AI881" s="333"/>
      <c r="AJ881" s="202"/>
      <c r="AK881" s="333"/>
      <c r="AL881" s="151">
        <f t="shared" si="304"/>
        <v>0</v>
      </c>
      <c r="AM881" s="199"/>
      <c r="AN881" s="199"/>
      <c r="AO881" s="167">
        <f t="shared" si="287"/>
        <v>0</v>
      </c>
      <c r="AP881" s="167">
        <f t="shared" si="288"/>
        <v>0</v>
      </c>
      <c r="AQ881" s="152" t="str">
        <f t="shared" si="284"/>
        <v/>
      </c>
      <c r="AR881" s="207">
        <f t="shared" si="285"/>
        <v>0</v>
      </c>
      <c r="AS881" s="167">
        <f t="shared" si="297"/>
        <v>0</v>
      </c>
      <c r="AT881" s="167">
        <f>IFERROR((AR881/SUM('4_Структура пл.соб.'!$F$4:$F$6))*100,0)</f>
        <v>0</v>
      </c>
      <c r="AU881" s="207">
        <f>IFERROR(AF881+(SUM($AC881:$AD881)/100*($AE$14/$AB$14*100))/'4_Структура пл.соб.'!$B$7*'4_Структура пл.соб.'!$B$4,0)</f>
        <v>0</v>
      </c>
      <c r="AV881" s="167">
        <f>IFERROR(AU881/'5_Розрахунок тарифів'!$H$7,0)</f>
        <v>0</v>
      </c>
      <c r="AW881" s="167">
        <f>IFERROR((AU881/SUM('4_Структура пл.соб.'!$F$4:$F$6))*100,0)</f>
        <v>0</v>
      </c>
      <c r="AX881" s="207">
        <f>IFERROR(AH881+(SUM($AC881:$AD881)/100*($AE$14/$AB$14*100))/'4_Структура пл.соб.'!$B$7*'4_Структура пл.соб.'!$B$5,0)</f>
        <v>0</v>
      </c>
      <c r="AY881" s="167">
        <f>IFERROR(AX881/'5_Розрахунок тарифів'!$L$7,0)</f>
        <v>0</v>
      </c>
      <c r="AZ881" s="167">
        <f>IFERROR((AX881/SUM('4_Структура пл.соб.'!$F$4:$F$6))*100,0)</f>
        <v>0</v>
      </c>
      <c r="BA881" s="207">
        <f>IFERROR(AJ881+(SUM($AC881:$AD881)/100*($AE$14/$AB$14*100))/'4_Структура пл.соб.'!$B$7*'4_Структура пл.соб.'!$B$6,0)</f>
        <v>0</v>
      </c>
      <c r="BB881" s="167">
        <f>IFERROR(BA881/'5_Розрахунок тарифів'!$P$7,0)</f>
        <v>0</v>
      </c>
      <c r="BC881" s="167">
        <f>IFERROR((BA881/SUM('4_Структура пл.соб.'!$F$4:$F$6))*100,0)</f>
        <v>0</v>
      </c>
      <c r="BD881" s="167">
        <f t="shared" si="298"/>
        <v>0</v>
      </c>
      <c r="BE881" s="167">
        <f t="shared" si="299"/>
        <v>0</v>
      </c>
      <c r="BF881" s="203"/>
      <c r="BG881" s="203"/>
    </row>
    <row r="882" spans="1:59" s="118" customFormat="1" x14ac:dyDescent="0.25">
      <c r="A882" s="128" t="str">
        <f>IF(ISBLANK(B882),"",COUNTA($B$11:B882))</f>
        <v/>
      </c>
      <c r="B882" s="200"/>
      <c r="C882" s="150">
        <f t="shared" si="289"/>
        <v>0</v>
      </c>
      <c r="D882" s="151">
        <f t="shared" si="290"/>
        <v>0</v>
      </c>
      <c r="E882" s="199"/>
      <c r="F882" s="199"/>
      <c r="G882" s="151">
        <f t="shared" si="291"/>
        <v>0</v>
      </c>
      <c r="H882" s="199"/>
      <c r="I882" s="199"/>
      <c r="J882" s="199"/>
      <c r="K882" s="151">
        <f t="shared" si="300"/>
        <v>0</v>
      </c>
      <c r="L882" s="199"/>
      <c r="M882" s="199"/>
      <c r="N882" s="152" t="str">
        <f t="shared" si="292"/>
        <v/>
      </c>
      <c r="O882" s="150">
        <f t="shared" si="293"/>
        <v>0</v>
      </c>
      <c r="P882" s="151">
        <f t="shared" si="294"/>
        <v>0</v>
      </c>
      <c r="Q882" s="199"/>
      <c r="R882" s="199"/>
      <c r="S882" s="151">
        <f t="shared" si="295"/>
        <v>0</v>
      </c>
      <c r="T882" s="199"/>
      <c r="U882" s="199"/>
      <c r="V882" s="199"/>
      <c r="W882" s="151">
        <f t="shared" si="286"/>
        <v>0</v>
      </c>
      <c r="X882" s="199"/>
      <c r="Y882" s="199"/>
      <c r="Z882" s="152" t="str">
        <f t="shared" si="296"/>
        <v/>
      </c>
      <c r="AA882" s="150">
        <f t="shared" si="301"/>
        <v>0</v>
      </c>
      <c r="AB882" s="151">
        <f t="shared" si="302"/>
        <v>0</v>
      </c>
      <c r="AC882" s="199"/>
      <c r="AD882" s="199"/>
      <c r="AE882" s="151">
        <f t="shared" si="303"/>
        <v>0</v>
      </c>
      <c r="AF882" s="202"/>
      <c r="AG882" s="333"/>
      <c r="AH882" s="202"/>
      <c r="AI882" s="333"/>
      <c r="AJ882" s="202"/>
      <c r="AK882" s="333"/>
      <c r="AL882" s="151">
        <f t="shared" si="304"/>
        <v>0</v>
      </c>
      <c r="AM882" s="199"/>
      <c r="AN882" s="199"/>
      <c r="AO882" s="167">
        <f t="shared" si="287"/>
        <v>0</v>
      </c>
      <c r="AP882" s="167">
        <f t="shared" si="288"/>
        <v>0</v>
      </c>
      <c r="AQ882" s="152" t="str">
        <f t="shared" si="284"/>
        <v/>
      </c>
      <c r="AR882" s="207">
        <f t="shared" si="285"/>
        <v>0</v>
      </c>
      <c r="AS882" s="167">
        <f t="shared" si="297"/>
        <v>0</v>
      </c>
      <c r="AT882" s="167">
        <f>IFERROR((AR882/SUM('4_Структура пл.соб.'!$F$4:$F$6))*100,0)</f>
        <v>0</v>
      </c>
      <c r="AU882" s="207">
        <f>IFERROR(AF882+(SUM($AC882:$AD882)/100*($AE$14/$AB$14*100))/'4_Структура пл.соб.'!$B$7*'4_Структура пл.соб.'!$B$4,0)</f>
        <v>0</v>
      </c>
      <c r="AV882" s="167">
        <f>IFERROR(AU882/'5_Розрахунок тарифів'!$H$7,0)</f>
        <v>0</v>
      </c>
      <c r="AW882" s="167">
        <f>IFERROR((AU882/SUM('4_Структура пл.соб.'!$F$4:$F$6))*100,0)</f>
        <v>0</v>
      </c>
      <c r="AX882" s="207">
        <f>IFERROR(AH882+(SUM($AC882:$AD882)/100*($AE$14/$AB$14*100))/'4_Структура пл.соб.'!$B$7*'4_Структура пл.соб.'!$B$5,0)</f>
        <v>0</v>
      </c>
      <c r="AY882" s="167">
        <f>IFERROR(AX882/'5_Розрахунок тарифів'!$L$7,0)</f>
        <v>0</v>
      </c>
      <c r="AZ882" s="167">
        <f>IFERROR((AX882/SUM('4_Структура пл.соб.'!$F$4:$F$6))*100,0)</f>
        <v>0</v>
      </c>
      <c r="BA882" s="207">
        <f>IFERROR(AJ882+(SUM($AC882:$AD882)/100*($AE$14/$AB$14*100))/'4_Структура пл.соб.'!$B$7*'4_Структура пл.соб.'!$B$6,0)</f>
        <v>0</v>
      </c>
      <c r="BB882" s="167">
        <f>IFERROR(BA882/'5_Розрахунок тарифів'!$P$7,0)</f>
        <v>0</v>
      </c>
      <c r="BC882" s="167">
        <f>IFERROR((BA882/SUM('4_Структура пл.соб.'!$F$4:$F$6))*100,0)</f>
        <v>0</v>
      </c>
      <c r="BD882" s="167">
        <f t="shared" si="298"/>
        <v>0</v>
      </c>
      <c r="BE882" s="167">
        <f t="shared" si="299"/>
        <v>0</v>
      </c>
      <c r="BF882" s="203"/>
      <c r="BG882" s="203"/>
    </row>
    <row r="883" spans="1:59" s="118" customFormat="1" x14ac:dyDescent="0.25">
      <c r="A883" s="128" t="str">
        <f>IF(ISBLANK(B883),"",COUNTA($B$11:B883))</f>
        <v/>
      </c>
      <c r="B883" s="200"/>
      <c r="C883" s="150">
        <f t="shared" si="289"/>
        <v>0</v>
      </c>
      <c r="D883" s="151">
        <f t="shared" si="290"/>
        <v>0</v>
      </c>
      <c r="E883" s="199"/>
      <c r="F883" s="199"/>
      <c r="G883" s="151">
        <f t="shared" si="291"/>
        <v>0</v>
      </c>
      <c r="H883" s="199"/>
      <c r="I883" s="199"/>
      <c r="J883" s="199"/>
      <c r="K883" s="151">
        <f t="shared" si="300"/>
        <v>0</v>
      </c>
      <c r="L883" s="199"/>
      <c r="M883" s="199"/>
      <c r="N883" s="152" t="str">
        <f t="shared" si="292"/>
        <v/>
      </c>
      <c r="O883" s="150">
        <f t="shared" si="293"/>
        <v>0</v>
      </c>
      <c r="P883" s="151">
        <f t="shared" si="294"/>
        <v>0</v>
      </c>
      <c r="Q883" s="199"/>
      <c r="R883" s="199"/>
      <c r="S883" s="151">
        <f t="shared" si="295"/>
        <v>0</v>
      </c>
      <c r="T883" s="199"/>
      <c r="U883" s="199"/>
      <c r="V883" s="199"/>
      <c r="W883" s="151">
        <f t="shared" si="286"/>
        <v>0</v>
      </c>
      <c r="X883" s="199"/>
      <c r="Y883" s="199"/>
      <c r="Z883" s="152" t="str">
        <f t="shared" si="296"/>
        <v/>
      </c>
      <c r="AA883" s="150">
        <f t="shared" si="301"/>
        <v>0</v>
      </c>
      <c r="AB883" s="151">
        <f t="shared" si="302"/>
        <v>0</v>
      </c>
      <c r="AC883" s="199"/>
      <c r="AD883" s="199"/>
      <c r="AE883" s="151">
        <f t="shared" si="303"/>
        <v>0</v>
      </c>
      <c r="AF883" s="202"/>
      <c r="AG883" s="333"/>
      <c r="AH883" s="202"/>
      <c r="AI883" s="333"/>
      <c r="AJ883" s="202"/>
      <c r="AK883" s="333"/>
      <c r="AL883" s="151">
        <f t="shared" si="304"/>
        <v>0</v>
      </c>
      <c r="AM883" s="199"/>
      <c r="AN883" s="199"/>
      <c r="AO883" s="167">
        <f t="shared" si="287"/>
        <v>0</v>
      </c>
      <c r="AP883" s="167">
        <f t="shared" si="288"/>
        <v>0</v>
      </c>
      <c r="AQ883" s="152" t="str">
        <f t="shared" si="284"/>
        <v/>
      </c>
      <c r="AR883" s="207">
        <f t="shared" si="285"/>
        <v>0</v>
      </c>
      <c r="AS883" s="167">
        <f t="shared" si="297"/>
        <v>0</v>
      </c>
      <c r="AT883" s="167">
        <f>IFERROR((AR883/SUM('4_Структура пл.соб.'!$F$4:$F$6))*100,0)</f>
        <v>0</v>
      </c>
      <c r="AU883" s="207">
        <f>IFERROR(AF883+(SUM($AC883:$AD883)/100*($AE$14/$AB$14*100))/'4_Структура пл.соб.'!$B$7*'4_Структура пл.соб.'!$B$4,0)</f>
        <v>0</v>
      </c>
      <c r="AV883" s="167">
        <f>IFERROR(AU883/'5_Розрахунок тарифів'!$H$7,0)</f>
        <v>0</v>
      </c>
      <c r="AW883" s="167">
        <f>IFERROR((AU883/SUM('4_Структура пл.соб.'!$F$4:$F$6))*100,0)</f>
        <v>0</v>
      </c>
      <c r="AX883" s="207">
        <f>IFERROR(AH883+(SUM($AC883:$AD883)/100*($AE$14/$AB$14*100))/'4_Структура пл.соб.'!$B$7*'4_Структура пл.соб.'!$B$5,0)</f>
        <v>0</v>
      </c>
      <c r="AY883" s="167">
        <f>IFERROR(AX883/'5_Розрахунок тарифів'!$L$7,0)</f>
        <v>0</v>
      </c>
      <c r="AZ883" s="167">
        <f>IFERROR((AX883/SUM('4_Структура пл.соб.'!$F$4:$F$6))*100,0)</f>
        <v>0</v>
      </c>
      <c r="BA883" s="207">
        <f>IFERROR(AJ883+(SUM($AC883:$AD883)/100*($AE$14/$AB$14*100))/'4_Структура пл.соб.'!$B$7*'4_Структура пл.соб.'!$B$6,0)</f>
        <v>0</v>
      </c>
      <c r="BB883" s="167">
        <f>IFERROR(BA883/'5_Розрахунок тарифів'!$P$7,0)</f>
        <v>0</v>
      </c>
      <c r="BC883" s="167">
        <f>IFERROR((BA883/SUM('4_Структура пл.соб.'!$F$4:$F$6))*100,0)</f>
        <v>0</v>
      </c>
      <c r="BD883" s="167">
        <f t="shared" si="298"/>
        <v>0</v>
      </c>
      <c r="BE883" s="167">
        <f t="shared" si="299"/>
        <v>0</v>
      </c>
      <c r="BF883" s="203"/>
      <c r="BG883" s="203"/>
    </row>
    <row r="884" spans="1:59" s="118" customFormat="1" x14ac:dyDescent="0.25">
      <c r="A884" s="128" t="str">
        <f>IF(ISBLANK(B884),"",COUNTA($B$11:B884))</f>
        <v/>
      </c>
      <c r="B884" s="200"/>
      <c r="C884" s="150">
        <f t="shared" si="289"/>
        <v>0</v>
      </c>
      <c r="D884" s="151">
        <f t="shared" si="290"/>
        <v>0</v>
      </c>
      <c r="E884" s="199"/>
      <c r="F884" s="199"/>
      <c r="G884" s="151">
        <f t="shared" si="291"/>
        <v>0</v>
      </c>
      <c r="H884" s="199"/>
      <c r="I884" s="199"/>
      <c r="J884" s="199"/>
      <c r="K884" s="151">
        <f t="shared" si="300"/>
        <v>0</v>
      </c>
      <c r="L884" s="199"/>
      <c r="M884" s="199"/>
      <c r="N884" s="152" t="str">
        <f t="shared" si="292"/>
        <v/>
      </c>
      <c r="O884" s="150">
        <f t="shared" si="293"/>
        <v>0</v>
      </c>
      <c r="P884" s="151">
        <f t="shared" si="294"/>
        <v>0</v>
      </c>
      <c r="Q884" s="199"/>
      <c r="R884" s="199"/>
      <c r="S884" s="151">
        <f t="shared" si="295"/>
        <v>0</v>
      </c>
      <c r="T884" s="199"/>
      <c r="U884" s="199"/>
      <c r="V884" s="199"/>
      <c r="W884" s="151">
        <f t="shared" si="286"/>
        <v>0</v>
      </c>
      <c r="X884" s="199"/>
      <c r="Y884" s="199"/>
      <c r="Z884" s="152" t="str">
        <f t="shared" si="296"/>
        <v/>
      </c>
      <c r="AA884" s="150">
        <f t="shared" si="301"/>
        <v>0</v>
      </c>
      <c r="AB884" s="151">
        <f t="shared" si="302"/>
        <v>0</v>
      </c>
      <c r="AC884" s="199"/>
      <c r="AD884" s="199"/>
      <c r="AE884" s="151">
        <f t="shared" si="303"/>
        <v>0</v>
      </c>
      <c r="AF884" s="202"/>
      <c r="AG884" s="333"/>
      <c r="AH884" s="202"/>
      <c r="AI884" s="333"/>
      <c r="AJ884" s="202"/>
      <c r="AK884" s="333"/>
      <c r="AL884" s="151">
        <f t="shared" si="304"/>
        <v>0</v>
      </c>
      <c r="AM884" s="199"/>
      <c r="AN884" s="199"/>
      <c r="AO884" s="167">
        <f t="shared" si="287"/>
        <v>0</v>
      </c>
      <c r="AP884" s="167">
        <f t="shared" si="288"/>
        <v>0</v>
      </c>
      <c r="AQ884" s="152" t="str">
        <f t="shared" si="284"/>
        <v/>
      </c>
      <c r="AR884" s="207">
        <f t="shared" si="285"/>
        <v>0</v>
      </c>
      <c r="AS884" s="167">
        <f t="shared" si="297"/>
        <v>0</v>
      </c>
      <c r="AT884" s="167">
        <f>IFERROR((AR884/SUM('4_Структура пл.соб.'!$F$4:$F$6))*100,0)</f>
        <v>0</v>
      </c>
      <c r="AU884" s="207">
        <f>IFERROR(AF884+(SUM($AC884:$AD884)/100*($AE$14/$AB$14*100))/'4_Структура пл.соб.'!$B$7*'4_Структура пл.соб.'!$B$4,0)</f>
        <v>0</v>
      </c>
      <c r="AV884" s="167">
        <f>IFERROR(AU884/'5_Розрахунок тарифів'!$H$7,0)</f>
        <v>0</v>
      </c>
      <c r="AW884" s="167">
        <f>IFERROR((AU884/SUM('4_Структура пл.соб.'!$F$4:$F$6))*100,0)</f>
        <v>0</v>
      </c>
      <c r="AX884" s="207">
        <f>IFERROR(AH884+(SUM($AC884:$AD884)/100*($AE$14/$AB$14*100))/'4_Структура пл.соб.'!$B$7*'4_Структура пл.соб.'!$B$5,0)</f>
        <v>0</v>
      </c>
      <c r="AY884" s="167">
        <f>IFERROR(AX884/'5_Розрахунок тарифів'!$L$7,0)</f>
        <v>0</v>
      </c>
      <c r="AZ884" s="167">
        <f>IFERROR((AX884/SUM('4_Структура пл.соб.'!$F$4:$F$6))*100,0)</f>
        <v>0</v>
      </c>
      <c r="BA884" s="207">
        <f>IFERROR(AJ884+(SUM($AC884:$AD884)/100*($AE$14/$AB$14*100))/'4_Структура пл.соб.'!$B$7*'4_Структура пл.соб.'!$B$6,0)</f>
        <v>0</v>
      </c>
      <c r="BB884" s="167">
        <f>IFERROR(BA884/'5_Розрахунок тарифів'!$P$7,0)</f>
        <v>0</v>
      </c>
      <c r="BC884" s="167">
        <f>IFERROR((BA884/SUM('4_Структура пл.соб.'!$F$4:$F$6))*100,0)</f>
        <v>0</v>
      </c>
      <c r="BD884" s="167">
        <f t="shared" si="298"/>
        <v>0</v>
      </c>
      <c r="BE884" s="167">
        <f t="shared" si="299"/>
        <v>0</v>
      </c>
      <c r="BF884" s="203"/>
      <c r="BG884" s="203"/>
    </row>
    <row r="885" spans="1:59" s="118" customFormat="1" x14ac:dyDescent="0.25">
      <c r="A885" s="128" t="str">
        <f>IF(ISBLANK(B885),"",COUNTA($B$11:B885))</f>
        <v/>
      </c>
      <c r="B885" s="200"/>
      <c r="C885" s="150">
        <f t="shared" si="289"/>
        <v>0</v>
      </c>
      <c r="D885" s="151">
        <f t="shared" si="290"/>
        <v>0</v>
      </c>
      <c r="E885" s="199"/>
      <c r="F885" s="199"/>
      <c r="G885" s="151">
        <f t="shared" si="291"/>
        <v>0</v>
      </c>
      <c r="H885" s="199"/>
      <c r="I885" s="199"/>
      <c r="J885" s="199"/>
      <c r="K885" s="151">
        <f t="shared" si="300"/>
        <v>0</v>
      </c>
      <c r="L885" s="199"/>
      <c r="M885" s="199"/>
      <c r="N885" s="152" t="str">
        <f t="shared" si="292"/>
        <v/>
      </c>
      <c r="O885" s="150">
        <f t="shared" si="293"/>
        <v>0</v>
      </c>
      <c r="P885" s="151">
        <f t="shared" si="294"/>
        <v>0</v>
      </c>
      <c r="Q885" s="199"/>
      <c r="R885" s="199"/>
      <c r="S885" s="151">
        <f t="shared" si="295"/>
        <v>0</v>
      </c>
      <c r="T885" s="199"/>
      <c r="U885" s="199"/>
      <c r="V885" s="199"/>
      <c r="W885" s="151">
        <f t="shared" si="286"/>
        <v>0</v>
      </c>
      <c r="X885" s="199"/>
      <c r="Y885" s="199"/>
      <c r="Z885" s="152" t="str">
        <f t="shared" si="296"/>
        <v/>
      </c>
      <c r="AA885" s="150">
        <f t="shared" si="301"/>
        <v>0</v>
      </c>
      <c r="AB885" s="151">
        <f t="shared" si="302"/>
        <v>0</v>
      </c>
      <c r="AC885" s="199"/>
      <c r="AD885" s="199"/>
      <c r="AE885" s="151">
        <f t="shared" si="303"/>
        <v>0</v>
      </c>
      <c r="AF885" s="202"/>
      <c r="AG885" s="333"/>
      <c r="AH885" s="202"/>
      <c r="AI885" s="333"/>
      <c r="AJ885" s="202"/>
      <c r="AK885" s="333"/>
      <c r="AL885" s="151">
        <f t="shared" si="304"/>
        <v>0</v>
      </c>
      <c r="AM885" s="199"/>
      <c r="AN885" s="199"/>
      <c r="AO885" s="167">
        <f t="shared" si="287"/>
        <v>0</v>
      </c>
      <c r="AP885" s="167">
        <f t="shared" si="288"/>
        <v>0</v>
      </c>
      <c r="AQ885" s="152" t="str">
        <f t="shared" si="284"/>
        <v/>
      </c>
      <c r="AR885" s="207">
        <f t="shared" si="285"/>
        <v>0</v>
      </c>
      <c r="AS885" s="167">
        <f t="shared" si="297"/>
        <v>0</v>
      </c>
      <c r="AT885" s="167">
        <f>IFERROR((AR885/SUM('4_Структура пл.соб.'!$F$4:$F$6))*100,0)</f>
        <v>0</v>
      </c>
      <c r="AU885" s="207">
        <f>IFERROR(AF885+(SUM($AC885:$AD885)/100*($AE$14/$AB$14*100))/'4_Структура пл.соб.'!$B$7*'4_Структура пл.соб.'!$B$4,0)</f>
        <v>0</v>
      </c>
      <c r="AV885" s="167">
        <f>IFERROR(AU885/'5_Розрахунок тарифів'!$H$7,0)</f>
        <v>0</v>
      </c>
      <c r="AW885" s="167">
        <f>IFERROR((AU885/SUM('4_Структура пл.соб.'!$F$4:$F$6))*100,0)</f>
        <v>0</v>
      </c>
      <c r="AX885" s="207">
        <f>IFERROR(AH885+(SUM($AC885:$AD885)/100*($AE$14/$AB$14*100))/'4_Структура пл.соб.'!$B$7*'4_Структура пл.соб.'!$B$5,0)</f>
        <v>0</v>
      </c>
      <c r="AY885" s="167">
        <f>IFERROR(AX885/'5_Розрахунок тарифів'!$L$7,0)</f>
        <v>0</v>
      </c>
      <c r="AZ885" s="167">
        <f>IFERROR((AX885/SUM('4_Структура пл.соб.'!$F$4:$F$6))*100,0)</f>
        <v>0</v>
      </c>
      <c r="BA885" s="207">
        <f>IFERROR(AJ885+(SUM($AC885:$AD885)/100*($AE$14/$AB$14*100))/'4_Структура пл.соб.'!$B$7*'4_Структура пл.соб.'!$B$6,0)</f>
        <v>0</v>
      </c>
      <c r="BB885" s="167">
        <f>IFERROR(BA885/'5_Розрахунок тарифів'!$P$7,0)</f>
        <v>0</v>
      </c>
      <c r="BC885" s="167">
        <f>IFERROR((BA885/SUM('4_Структура пл.соб.'!$F$4:$F$6))*100,0)</f>
        <v>0</v>
      </c>
      <c r="BD885" s="167">
        <f t="shared" si="298"/>
        <v>0</v>
      </c>
      <c r="BE885" s="167">
        <f t="shared" si="299"/>
        <v>0</v>
      </c>
      <c r="BF885" s="203"/>
      <c r="BG885" s="203"/>
    </row>
    <row r="886" spans="1:59" s="118" customFormat="1" x14ac:dyDescent="0.25">
      <c r="A886" s="128" t="str">
        <f>IF(ISBLANK(B886),"",COUNTA($B$11:B886))</f>
        <v/>
      </c>
      <c r="B886" s="200"/>
      <c r="C886" s="150">
        <f t="shared" si="289"/>
        <v>0</v>
      </c>
      <c r="D886" s="151">
        <f t="shared" si="290"/>
        <v>0</v>
      </c>
      <c r="E886" s="199"/>
      <c r="F886" s="199"/>
      <c r="G886" s="151">
        <f t="shared" si="291"/>
        <v>0</v>
      </c>
      <c r="H886" s="199"/>
      <c r="I886" s="199"/>
      <c r="J886" s="199"/>
      <c r="K886" s="151">
        <f t="shared" si="300"/>
        <v>0</v>
      </c>
      <c r="L886" s="199"/>
      <c r="M886" s="199"/>
      <c r="N886" s="152" t="str">
        <f t="shared" si="292"/>
        <v/>
      </c>
      <c r="O886" s="150">
        <f t="shared" si="293"/>
        <v>0</v>
      </c>
      <c r="P886" s="151">
        <f t="shared" si="294"/>
        <v>0</v>
      </c>
      <c r="Q886" s="199"/>
      <c r="R886" s="199"/>
      <c r="S886" s="151">
        <f t="shared" si="295"/>
        <v>0</v>
      </c>
      <c r="T886" s="199"/>
      <c r="U886" s="199"/>
      <c r="V886" s="199"/>
      <c r="W886" s="151">
        <f t="shared" si="286"/>
        <v>0</v>
      </c>
      <c r="X886" s="199"/>
      <c r="Y886" s="199"/>
      <c r="Z886" s="152" t="str">
        <f t="shared" si="296"/>
        <v/>
      </c>
      <c r="AA886" s="150">
        <f t="shared" si="301"/>
        <v>0</v>
      </c>
      <c r="AB886" s="151">
        <f t="shared" si="302"/>
        <v>0</v>
      </c>
      <c r="AC886" s="199"/>
      <c r="AD886" s="199"/>
      <c r="AE886" s="151">
        <f t="shared" si="303"/>
        <v>0</v>
      </c>
      <c r="AF886" s="202"/>
      <c r="AG886" s="333"/>
      <c r="AH886" s="202"/>
      <c r="AI886" s="333"/>
      <c r="AJ886" s="202"/>
      <c r="AK886" s="333"/>
      <c r="AL886" s="151">
        <f t="shared" si="304"/>
        <v>0</v>
      </c>
      <c r="AM886" s="199"/>
      <c r="AN886" s="199"/>
      <c r="AO886" s="167">
        <f t="shared" si="287"/>
        <v>0</v>
      </c>
      <c r="AP886" s="167">
        <f t="shared" si="288"/>
        <v>0</v>
      </c>
      <c r="AQ886" s="152" t="str">
        <f t="shared" si="284"/>
        <v/>
      </c>
      <c r="AR886" s="207">
        <f t="shared" si="285"/>
        <v>0</v>
      </c>
      <c r="AS886" s="167">
        <f t="shared" si="297"/>
        <v>0</v>
      </c>
      <c r="AT886" s="167">
        <f>IFERROR((AR886/SUM('4_Структура пл.соб.'!$F$4:$F$6))*100,0)</f>
        <v>0</v>
      </c>
      <c r="AU886" s="207">
        <f>IFERROR(AF886+(SUM($AC886:$AD886)/100*($AE$14/$AB$14*100))/'4_Структура пл.соб.'!$B$7*'4_Структура пл.соб.'!$B$4,0)</f>
        <v>0</v>
      </c>
      <c r="AV886" s="167">
        <f>IFERROR(AU886/'5_Розрахунок тарифів'!$H$7,0)</f>
        <v>0</v>
      </c>
      <c r="AW886" s="167">
        <f>IFERROR((AU886/SUM('4_Структура пл.соб.'!$F$4:$F$6))*100,0)</f>
        <v>0</v>
      </c>
      <c r="AX886" s="207">
        <f>IFERROR(AH886+(SUM($AC886:$AD886)/100*($AE$14/$AB$14*100))/'4_Структура пл.соб.'!$B$7*'4_Структура пл.соб.'!$B$5,0)</f>
        <v>0</v>
      </c>
      <c r="AY886" s="167">
        <f>IFERROR(AX886/'5_Розрахунок тарифів'!$L$7,0)</f>
        <v>0</v>
      </c>
      <c r="AZ886" s="167">
        <f>IFERROR((AX886/SUM('4_Структура пл.соб.'!$F$4:$F$6))*100,0)</f>
        <v>0</v>
      </c>
      <c r="BA886" s="207">
        <f>IFERROR(AJ886+(SUM($AC886:$AD886)/100*($AE$14/$AB$14*100))/'4_Структура пл.соб.'!$B$7*'4_Структура пл.соб.'!$B$6,0)</f>
        <v>0</v>
      </c>
      <c r="BB886" s="167">
        <f>IFERROR(BA886/'5_Розрахунок тарифів'!$P$7,0)</f>
        <v>0</v>
      </c>
      <c r="BC886" s="167">
        <f>IFERROR((BA886/SUM('4_Структура пл.соб.'!$F$4:$F$6))*100,0)</f>
        <v>0</v>
      </c>
      <c r="BD886" s="167">
        <f t="shared" si="298"/>
        <v>0</v>
      </c>
      <c r="BE886" s="167">
        <f t="shared" si="299"/>
        <v>0</v>
      </c>
      <c r="BF886" s="203"/>
      <c r="BG886" s="203"/>
    </row>
    <row r="887" spans="1:59" s="118" customFormat="1" x14ac:dyDescent="0.25">
      <c r="A887" s="128" t="str">
        <f>IF(ISBLANK(B887),"",COUNTA($B$11:B887))</f>
        <v/>
      </c>
      <c r="B887" s="200"/>
      <c r="C887" s="150">
        <f t="shared" si="289"/>
        <v>0</v>
      </c>
      <c r="D887" s="151">
        <f t="shared" si="290"/>
        <v>0</v>
      </c>
      <c r="E887" s="199"/>
      <c r="F887" s="199"/>
      <c r="G887" s="151">
        <f t="shared" si="291"/>
        <v>0</v>
      </c>
      <c r="H887" s="199"/>
      <c r="I887" s="199"/>
      <c r="J887" s="199"/>
      <c r="K887" s="151">
        <f t="shared" si="300"/>
        <v>0</v>
      </c>
      <c r="L887" s="199"/>
      <c r="M887" s="199"/>
      <c r="N887" s="152" t="str">
        <f t="shared" si="292"/>
        <v/>
      </c>
      <c r="O887" s="150">
        <f t="shared" si="293"/>
        <v>0</v>
      </c>
      <c r="P887" s="151">
        <f t="shared" si="294"/>
        <v>0</v>
      </c>
      <c r="Q887" s="199"/>
      <c r="R887" s="199"/>
      <c r="S887" s="151">
        <f t="shared" si="295"/>
        <v>0</v>
      </c>
      <c r="T887" s="199"/>
      <c r="U887" s="199"/>
      <c r="V887" s="199"/>
      <c r="W887" s="151">
        <f t="shared" si="286"/>
        <v>0</v>
      </c>
      <c r="X887" s="199"/>
      <c r="Y887" s="199"/>
      <c r="Z887" s="152" t="str">
        <f t="shared" si="296"/>
        <v/>
      </c>
      <c r="AA887" s="150">
        <f t="shared" si="301"/>
        <v>0</v>
      </c>
      <c r="AB887" s="151">
        <f t="shared" si="302"/>
        <v>0</v>
      </c>
      <c r="AC887" s="199"/>
      <c r="AD887" s="199"/>
      <c r="AE887" s="151">
        <f t="shared" si="303"/>
        <v>0</v>
      </c>
      <c r="AF887" s="202"/>
      <c r="AG887" s="333"/>
      <c r="AH887" s="202"/>
      <c r="AI887" s="333"/>
      <c r="AJ887" s="202"/>
      <c r="AK887" s="333"/>
      <c r="AL887" s="151">
        <f t="shared" si="304"/>
        <v>0</v>
      </c>
      <c r="AM887" s="199"/>
      <c r="AN887" s="199"/>
      <c r="AO887" s="167">
        <f t="shared" si="287"/>
        <v>0</v>
      </c>
      <c r="AP887" s="167">
        <f t="shared" si="288"/>
        <v>0</v>
      </c>
      <c r="AQ887" s="152" t="str">
        <f t="shared" si="284"/>
        <v/>
      </c>
      <c r="AR887" s="207">
        <f t="shared" si="285"/>
        <v>0</v>
      </c>
      <c r="AS887" s="167">
        <f t="shared" si="297"/>
        <v>0</v>
      </c>
      <c r="AT887" s="167">
        <f>IFERROR((AR887/SUM('4_Структура пл.соб.'!$F$4:$F$6))*100,0)</f>
        <v>0</v>
      </c>
      <c r="AU887" s="207">
        <f>IFERROR(AF887+(SUM($AC887:$AD887)/100*($AE$14/$AB$14*100))/'4_Структура пл.соб.'!$B$7*'4_Структура пл.соб.'!$B$4,0)</f>
        <v>0</v>
      </c>
      <c r="AV887" s="167">
        <f>IFERROR(AU887/'5_Розрахунок тарифів'!$H$7,0)</f>
        <v>0</v>
      </c>
      <c r="AW887" s="167">
        <f>IFERROR((AU887/SUM('4_Структура пл.соб.'!$F$4:$F$6))*100,0)</f>
        <v>0</v>
      </c>
      <c r="AX887" s="207">
        <f>IFERROR(AH887+(SUM($AC887:$AD887)/100*($AE$14/$AB$14*100))/'4_Структура пл.соб.'!$B$7*'4_Структура пл.соб.'!$B$5,0)</f>
        <v>0</v>
      </c>
      <c r="AY887" s="167">
        <f>IFERROR(AX887/'5_Розрахунок тарифів'!$L$7,0)</f>
        <v>0</v>
      </c>
      <c r="AZ887" s="167">
        <f>IFERROR((AX887/SUM('4_Структура пл.соб.'!$F$4:$F$6))*100,0)</f>
        <v>0</v>
      </c>
      <c r="BA887" s="207">
        <f>IFERROR(AJ887+(SUM($AC887:$AD887)/100*($AE$14/$AB$14*100))/'4_Структура пл.соб.'!$B$7*'4_Структура пл.соб.'!$B$6,0)</f>
        <v>0</v>
      </c>
      <c r="BB887" s="167">
        <f>IFERROR(BA887/'5_Розрахунок тарифів'!$P$7,0)</f>
        <v>0</v>
      </c>
      <c r="BC887" s="167">
        <f>IFERROR((BA887/SUM('4_Структура пл.соб.'!$F$4:$F$6))*100,0)</f>
        <v>0</v>
      </c>
      <c r="BD887" s="167">
        <f t="shared" si="298"/>
        <v>0</v>
      </c>
      <c r="BE887" s="167">
        <f t="shared" si="299"/>
        <v>0</v>
      </c>
      <c r="BF887" s="203"/>
      <c r="BG887" s="203"/>
    </row>
    <row r="888" spans="1:59" s="118" customFormat="1" x14ac:dyDescent="0.25">
      <c r="A888" s="128" t="str">
        <f>IF(ISBLANK(B888),"",COUNTA($B$11:B888))</f>
        <v/>
      </c>
      <c r="B888" s="200"/>
      <c r="C888" s="150">
        <f t="shared" si="289"/>
        <v>0</v>
      </c>
      <c r="D888" s="151">
        <f t="shared" si="290"/>
        <v>0</v>
      </c>
      <c r="E888" s="199"/>
      <c r="F888" s="199"/>
      <c r="G888" s="151">
        <f t="shared" si="291"/>
        <v>0</v>
      </c>
      <c r="H888" s="199"/>
      <c r="I888" s="199"/>
      <c r="J888" s="199"/>
      <c r="K888" s="151">
        <f t="shared" si="300"/>
        <v>0</v>
      </c>
      <c r="L888" s="199"/>
      <c r="M888" s="199"/>
      <c r="N888" s="152" t="str">
        <f t="shared" si="292"/>
        <v/>
      </c>
      <c r="O888" s="150">
        <f t="shared" si="293"/>
        <v>0</v>
      </c>
      <c r="P888" s="151">
        <f t="shared" si="294"/>
        <v>0</v>
      </c>
      <c r="Q888" s="199"/>
      <c r="R888" s="199"/>
      <c r="S888" s="151">
        <f t="shared" si="295"/>
        <v>0</v>
      </c>
      <c r="T888" s="199"/>
      <c r="U888" s="199"/>
      <c r="V888" s="199"/>
      <c r="W888" s="151">
        <f t="shared" si="286"/>
        <v>0</v>
      </c>
      <c r="X888" s="199"/>
      <c r="Y888" s="199"/>
      <c r="Z888" s="152" t="str">
        <f t="shared" si="296"/>
        <v/>
      </c>
      <c r="AA888" s="150">
        <f t="shared" si="301"/>
        <v>0</v>
      </c>
      <c r="AB888" s="151">
        <f t="shared" si="302"/>
        <v>0</v>
      </c>
      <c r="AC888" s="199"/>
      <c r="AD888" s="199"/>
      <c r="AE888" s="151">
        <f t="shared" si="303"/>
        <v>0</v>
      </c>
      <c r="AF888" s="202"/>
      <c r="AG888" s="333"/>
      <c r="AH888" s="202"/>
      <c r="AI888" s="333"/>
      <c r="AJ888" s="202"/>
      <c r="AK888" s="333"/>
      <c r="AL888" s="151">
        <f t="shared" si="304"/>
        <v>0</v>
      </c>
      <c r="AM888" s="199"/>
      <c r="AN888" s="199"/>
      <c r="AO888" s="167">
        <f t="shared" si="287"/>
        <v>0</v>
      </c>
      <c r="AP888" s="167">
        <f t="shared" si="288"/>
        <v>0</v>
      </c>
      <c r="AQ888" s="152" t="str">
        <f t="shared" si="284"/>
        <v/>
      </c>
      <c r="AR888" s="207">
        <f t="shared" si="285"/>
        <v>0</v>
      </c>
      <c r="AS888" s="167">
        <f t="shared" si="297"/>
        <v>0</v>
      </c>
      <c r="AT888" s="167">
        <f>IFERROR((AR888/SUM('4_Структура пл.соб.'!$F$4:$F$6))*100,0)</f>
        <v>0</v>
      </c>
      <c r="AU888" s="207">
        <f>IFERROR(AF888+(SUM($AC888:$AD888)/100*($AE$14/$AB$14*100))/'4_Структура пл.соб.'!$B$7*'4_Структура пл.соб.'!$B$4,0)</f>
        <v>0</v>
      </c>
      <c r="AV888" s="167">
        <f>IFERROR(AU888/'5_Розрахунок тарифів'!$H$7,0)</f>
        <v>0</v>
      </c>
      <c r="AW888" s="167">
        <f>IFERROR((AU888/SUM('4_Структура пл.соб.'!$F$4:$F$6))*100,0)</f>
        <v>0</v>
      </c>
      <c r="AX888" s="207">
        <f>IFERROR(AH888+(SUM($AC888:$AD888)/100*($AE$14/$AB$14*100))/'4_Структура пл.соб.'!$B$7*'4_Структура пл.соб.'!$B$5,0)</f>
        <v>0</v>
      </c>
      <c r="AY888" s="167">
        <f>IFERROR(AX888/'5_Розрахунок тарифів'!$L$7,0)</f>
        <v>0</v>
      </c>
      <c r="AZ888" s="167">
        <f>IFERROR((AX888/SUM('4_Структура пл.соб.'!$F$4:$F$6))*100,0)</f>
        <v>0</v>
      </c>
      <c r="BA888" s="207">
        <f>IFERROR(AJ888+(SUM($AC888:$AD888)/100*($AE$14/$AB$14*100))/'4_Структура пл.соб.'!$B$7*'4_Структура пл.соб.'!$B$6,0)</f>
        <v>0</v>
      </c>
      <c r="BB888" s="167">
        <f>IFERROR(BA888/'5_Розрахунок тарифів'!$P$7,0)</f>
        <v>0</v>
      </c>
      <c r="BC888" s="167">
        <f>IFERROR((BA888/SUM('4_Структура пл.соб.'!$F$4:$F$6))*100,0)</f>
        <v>0</v>
      </c>
      <c r="BD888" s="167">
        <f t="shared" si="298"/>
        <v>0</v>
      </c>
      <c r="BE888" s="167">
        <f t="shared" si="299"/>
        <v>0</v>
      </c>
      <c r="BF888" s="203"/>
      <c r="BG888" s="203"/>
    </row>
    <row r="889" spans="1:59" s="118" customFormat="1" x14ac:dyDescent="0.25">
      <c r="A889" s="128" t="str">
        <f>IF(ISBLANK(B889),"",COUNTA($B$11:B889))</f>
        <v/>
      </c>
      <c r="B889" s="200"/>
      <c r="C889" s="150">
        <f t="shared" si="289"/>
        <v>0</v>
      </c>
      <c r="D889" s="151">
        <f t="shared" si="290"/>
        <v>0</v>
      </c>
      <c r="E889" s="199"/>
      <c r="F889" s="199"/>
      <c r="G889" s="151">
        <f t="shared" si="291"/>
        <v>0</v>
      </c>
      <c r="H889" s="199"/>
      <c r="I889" s="199"/>
      <c r="J889" s="199"/>
      <c r="K889" s="151">
        <f t="shared" si="300"/>
        <v>0</v>
      </c>
      <c r="L889" s="199"/>
      <c r="M889" s="199"/>
      <c r="N889" s="152" t="str">
        <f t="shared" si="292"/>
        <v/>
      </c>
      <c r="O889" s="150">
        <f t="shared" si="293"/>
        <v>0</v>
      </c>
      <c r="P889" s="151">
        <f t="shared" si="294"/>
        <v>0</v>
      </c>
      <c r="Q889" s="199"/>
      <c r="R889" s="199"/>
      <c r="S889" s="151">
        <f t="shared" si="295"/>
        <v>0</v>
      </c>
      <c r="T889" s="199"/>
      <c r="U889" s="199"/>
      <c r="V889" s="199"/>
      <c r="W889" s="151">
        <f t="shared" si="286"/>
        <v>0</v>
      </c>
      <c r="X889" s="199"/>
      <c r="Y889" s="199"/>
      <c r="Z889" s="152" t="str">
        <f t="shared" si="296"/>
        <v/>
      </c>
      <c r="AA889" s="150">
        <f t="shared" si="301"/>
        <v>0</v>
      </c>
      <c r="AB889" s="151">
        <f t="shared" si="302"/>
        <v>0</v>
      </c>
      <c r="AC889" s="199"/>
      <c r="AD889" s="199"/>
      <c r="AE889" s="151">
        <f t="shared" si="303"/>
        <v>0</v>
      </c>
      <c r="AF889" s="202"/>
      <c r="AG889" s="333"/>
      <c r="AH889" s="202"/>
      <c r="AI889" s="333"/>
      <c r="AJ889" s="202"/>
      <c r="AK889" s="333"/>
      <c r="AL889" s="151">
        <f t="shared" si="304"/>
        <v>0</v>
      </c>
      <c r="AM889" s="199"/>
      <c r="AN889" s="199"/>
      <c r="AO889" s="167">
        <f t="shared" si="287"/>
        <v>0</v>
      </c>
      <c r="AP889" s="167">
        <f t="shared" si="288"/>
        <v>0</v>
      </c>
      <c r="AQ889" s="152" t="str">
        <f t="shared" si="284"/>
        <v/>
      </c>
      <c r="AR889" s="207">
        <f t="shared" si="285"/>
        <v>0</v>
      </c>
      <c r="AS889" s="167">
        <f t="shared" si="297"/>
        <v>0</v>
      </c>
      <c r="AT889" s="167">
        <f>IFERROR((AR889/SUM('4_Структура пл.соб.'!$F$4:$F$6))*100,0)</f>
        <v>0</v>
      </c>
      <c r="AU889" s="207">
        <f>IFERROR(AF889+(SUM($AC889:$AD889)/100*($AE$14/$AB$14*100))/'4_Структура пл.соб.'!$B$7*'4_Структура пл.соб.'!$B$4,0)</f>
        <v>0</v>
      </c>
      <c r="AV889" s="167">
        <f>IFERROR(AU889/'5_Розрахунок тарифів'!$H$7,0)</f>
        <v>0</v>
      </c>
      <c r="AW889" s="167">
        <f>IFERROR((AU889/SUM('4_Структура пл.соб.'!$F$4:$F$6))*100,0)</f>
        <v>0</v>
      </c>
      <c r="AX889" s="207">
        <f>IFERROR(AH889+(SUM($AC889:$AD889)/100*($AE$14/$AB$14*100))/'4_Структура пл.соб.'!$B$7*'4_Структура пл.соб.'!$B$5,0)</f>
        <v>0</v>
      </c>
      <c r="AY889" s="167">
        <f>IFERROR(AX889/'5_Розрахунок тарифів'!$L$7,0)</f>
        <v>0</v>
      </c>
      <c r="AZ889" s="167">
        <f>IFERROR((AX889/SUM('4_Структура пл.соб.'!$F$4:$F$6))*100,0)</f>
        <v>0</v>
      </c>
      <c r="BA889" s="207">
        <f>IFERROR(AJ889+(SUM($AC889:$AD889)/100*($AE$14/$AB$14*100))/'4_Структура пл.соб.'!$B$7*'4_Структура пл.соб.'!$B$6,0)</f>
        <v>0</v>
      </c>
      <c r="BB889" s="167">
        <f>IFERROR(BA889/'5_Розрахунок тарифів'!$P$7,0)</f>
        <v>0</v>
      </c>
      <c r="BC889" s="167">
        <f>IFERROR((BA889/SUM('4_Структура пл.соб.'!$F$4:$F$6))*100,0)</f>
        <v>0</v>
      </c>
      <c r="BD889" s="167">
        <f t="shared" si="298"/>
        <v>0</v>
      </c>
      <c r="BE889" s="167">
        <f t="shared" si="299"/>
        <v>0</v>
      </c>
      <c r="BF889" s="203"/>
      <c r="BG889" s="203"/>
    </row>
    <row r="890" spans="1:59" s="118" customFormat="1" x14ac:dyDescent="0.25">
      <c r="A890" s="128" t="str">
        <f>IF(ISBLANK(B890),"",COUNTA($B$11:B890))</f>
        <v/>
      </c>
      <c r="B890" s="200"/>
      <c r="C890" s="150">
        <f t="shared" si="289"/>
        <v>0</v>
      </c>
      <c r="D890" s="151">
        <f t="shared" si="290"/>
        <v>0</v>
      </c>
      <c r="E890" s="199"/>
      <c r="F890" s="199"/>
      <c r="G890" s="151">
        <f t="shared" si="291"/>
        <v>0</v>
      </c>
      <c r="H890" s="199"/>
      <c r="I890" s="199"/>
      <c r="J890" s="199"/>
      <c r="K890" s="151">
        <f t="shared" si="300"/>
        <v>0</v>
      </c>
      <c r="L890" s="199"/>
      <c r="M890" s="199"/>
      <c r="N890" s="152" t="str">
        <f t="shared" si="292"/>
        <v/>
      </c>
      <c r="O890" s="150">
        <f t="shared" si="293"/>
        <v>0</v>
      </c>
      <c r="P890" s="151">
        <f t="shared" si="294"/>
        <v>0</v>
      </c>
      <c r="Q890" s="199"/>
      <c r="R890" s="199"/>
      <c r="S890" s="151">
        <f t="shared" si="295"/>
        <v>0</v>
      </c>
      <c r="T890" s="199"/>
      <c r="U890" s="199"/>
      <c r="V890" s="199"/>
      <c r="W890" s="151">
        <f t="shared" si="286"/>
        <v>0</v>
      </c>
      <c r="X890" s="199"/>
      <c r="Y890" s="199"/>
      <c r="Z890" s="152" t="str">
        <f t="shared" si="296"/>
        <v/>
      </c>
      <c r="AA890" s="150">
        <f t="shared" si="301"/>
        <v>0</v>
      </c>
      <c r="AB890" s="151">
        <f t="shared" si="302"/>
        <v>0</v>
      </c>
      <c r="AC890" s="199"/>
      <c r="AD890" s="199"/>
      <c r="AE890" s="151">
        <f t="shared" si="303"/>
        <v>0</v>
      </c>
      <c r="AF890" s="202"/>
      <c r="AG890" s="333"/>
      <c r="AH890" s="202"/>
      <c r="AI890" s="333"/>
      <c r="AJ890" s="202"/>
      <c r="AK890" s="333"/>
      <c r="AL890" s="151">
        <f t="shared" si="304"/>
        <v>0</v>
      </c>
      <c r="AM890" s="199"/>
      <c r="AN890" s="199"/>
      <c r="AO890" s="167">
        <f t="shared" si="287"/>
        <v>0</v>
      </c>
      <c r="AP890" s="167">
        <f t="shared" si="288"/>
        <v>0</v>
      </c>
      <c r="AQ890" s="152" t="str">
        <f t="shared" si="284"/>
        <v/>
      </c>
      <c r="AR890" s="207">
        <f t="shared" si="285"/>
        <v>0</v>
      </c>
      <c r="AS890" s="167">
        <f t="shared" si="297"/>
        <v>0</v>
      </c>
      <c r="AT890" s="167">
        <f>IFERROR((AR890/SUM('4_Структура пл.соб.'!$F$4:$F$6))*100,0)</f>
        <v>0</v>
      </c>
      <c r="AU890" s="207">
        <f>IFERROR(AF890+(SUM($AC890:$AD890)/100*($AE$14/$AB$14*100))/'4_Структура пл.соб.'!$B$7*'4_Структура пл.соб.'!$B$4,0)</f>
        <v>0</v>
      </c>
      <c r="AV890" s="167">
        <f>IFERROR(AU890/'5_Розрахунок тарифів'!$H$7,0)</f>
        <v>0</v>
      </c>
      <c r="AW890" s="167">
        <f>IFERROR((AU890/SUM('4_Структура пл.соб.'!$F$4:$F$6))*100,0)</f>
        <v>0</v>
      </c>
      <c r="AX890" s="207">
        <f>IFERROR(AH890+(SUM($AC890:$AD890)/100*($AE$14/$AB$14*100))/'4_Структура пл.соб.'!$B$7*'4_Структура пл.соб.'!$B$5,0)</f>
        <v>0</v>
      </c>
      <c r="AY890" s="167">
        <f>IFERROR(AX890/'5_Розрахунок тарифів'!$L$7,0)</f>
        <v>0</v>
      </c>
      <c r="AZ890" s="167">
        <f>IFERROR((AX890/SUM('4_Структура пл.соб.'!$F$4:$F$6))*100,0)</f>
        <v>0</v>
      </c>
      <c r="BA890" s="207">
        <f>IFERROR(AJ890+(SUM($AC890:$AD890)/100*($AE$14/$AB$14*100))/'4_Структура пл.соб.'!$B$7*'4_Структура пл.соб.'!$B$6,0)</f>
        <v>0</v>
      </c>
      <c r="BB890" s="167">
        <f>IFERROR(BA890/'5_Розрахунок тарифів'!$P$7,0)</f>
        <v>0</v>
      </c>
      <c r="BC890" s="167">
        <f>IFERROR((BA890/SUM('4_Структура пл.соб.'!$F$4:$F$6))*100,0)</f>
        <v>0</v>
      </c>
      <c r="BD890" s="167">
        <f t="shared" si="298"/>
        <v>0</v>
      </c>
      <c r="BE890" s="167">
        <f t="shared" si="299"/>
        <v>0</v>
      </c>
      <c r="BF890" s="203"/>
      <c r="BG890" s="203"/>
    </row>
    <row r="891" spans="1:59" s="118" customFormat="1" x14ac:dyDescent="0.25">
      <c r="A891" s="128" t="str">
        <f>IF(ISBLANK(B891),"",COUNTA($B$11:B891))</f>
        <v/>
      </c>
      <c r="B891" s="200"/>
      <c r="C891" s="150">
        <f t="shared" si="289"/>
        <v>0</v>
      </c>
      <c r="D891" s="151">
        <f t="shared" si="290"/>
        <v>0</v>
      </c>
      <c r="E891" s="199"/>
      <c r="F891" s="199"/>
      <c r="G891" s="151">
        <f t="shared" si="291"/>
        <v>0</v>
      </c>
      <c r="H891" s="199"/>
      <c r="I891" s="199"/>
      <c r="J891" s="199"/>
      <c r="K891" s="151">
        <f t="shared" si="300"/>
        <v>0</v>
      </c>
      <c r="L891" s="199"/>
      <c r="M891" s="199"/>
      <c r="N891" s="152" t="str">
        <f t="shared" si="292"/>
        <v/>
      </c>
      <c r="O891" s="150">
        <f t="shared" si="293"/>
        <v>0</v>
      </c>
      <c r="P891" s="151">
        <f t="shared" si="294"/>
        <v>0</v>
      </c>
      <c r="Q891" s="199"/>
      <c r="R891" s="199"/>
      <c r="S891" s="151">
        <f t="shared" si="295"/>
        <v>0</v>
      </c>
      <c r="T891" s="199"/>
      <c r="U891" s="199"/>
      <c r="V891" s="199"/>
      <c r="W891" s="151">
        <f t="shared" si="286"/>
        <v>0</v>
      </c>
      <c r="X891" s="199"/>
      <c r="Y891" s="199"/>
      <c r="Z891" s="152" t="str">
        <f t="shared" si="296"/>
        <v/>
      </c>
      <c r="AA891" s="150">
        <f t="shared" si="301"/>
        <v>0</v>
      </c>
      <c r="AB891" s="151">
        <f t="shared" si="302"/>
        <v>0</v>
      </c>
      <c r="AC891" s="199"/>
      <c r="AD891" s="199"/>
      <c r="AE891" s="151">
        <f t="shared" si="303"/>
        <v>0</v>
      </c>
      <c r="AF891" s="202"/>
      <c r="AG891" s="333"/>
      <c r="AH891" s="202"/>
      <c r="AI891" s="333"/>
      <c r="AJ891" s="202"/>
      <c r="AK891" s="333"/>
      <c r="AL891" s="151">
        <f t="shared" si="304"/>
        <v>0</v>
      </c>
      <c r="AM891" s="199"/>
      <c r="AN891" s="199"/>
      <c r="AO891" s="167">
        <f t="shared" si="287"/>
        <v>0</v>
      </c>
      <c r="AP891" s="167">
        <f t="shared" si="288"/>
        <v>0</v>
      </c>
      <c r="AQ891" s="152" t="str">
        <f t="shared" si="284"/>
        <v/>
      </c>
      <c r="AR891" s="207">
        <f t="shared" si="285"/>
        <v>0</v>
      </c>
      <c r="AS891" s="167">
        <f t="shared" si="297"/>
        <v>0</v>
      </c>
      <c r="AT891" s="167">
        <f>IFERROR((AR891/SUM('4_Структура пл.соб.'!$F$4:$F$6))*100,0)</f>
        <v>0</v>
      </c>
      <c r="AU891" s="207">
        <f>IFERROR(AF891+(SUM($AC891:$AD891)/100*($AE$14/$AB$14*100))/'4_Структура пл.соб.'!$B$7*'4_Структура пл.соб.'!$B$4,0)</f>
        <v>0</v>
      </c>
      <c r="AV891" s="167">
        <f>IFERROR(AU891/'5_Розрахунок тарифів'!$H$7,0)</f>
        <v>0</v>
      </c>
      <c r="AW891" s="167">
        <f>IFERROR((AU891/SUM('4_Структура пл.соб.'!$F$4:$F$6))*100,0)</f>
        <v>0</v>
      </c>
      <c r="AX891" s="207">
        <f>IFERROR(AH891+(SUM($AC891:$AD891)/100*($AE$14/$AB$14*100))/'4_Структура пл.соб.'!$B$7*'4_Структура пл.соб.'!$B$5,0)</f>
        <v>0</v>
      </c>
      <c r="AY891" s="167">
        <f>IFERROR(AX891/'5_Розрахунок тарифів'!$L$7,0)</f>
        <v>0</v>
      </c>
      <c r="AZ891" s="167">
        <f>IFERROR((AX891/SUM('4_Структура пл.соб.'!$F$4:$F$6))*100,0)</f>
        <v>0</v>
      </c>
      <c r="BA891" s="207">
        <f>IFERROR(AJ891+(SUM($AC891:$AD891)/100*($AE$14/$AB$14*100))/'4_Структура пл.соб.'!$B$7*'4_Структура пл.соб.'!$B$6,0)</f>
        <v>0</v>
      </c>
      <c r="BB891" s="167">
        <f>IFERROR(BA891/'5_Розрахунок тарифів'!$P$7,0)</f>
        <v>0</v>
      </c>
      <c r="BC891" s="167">
        <f>IFERROR((BA891/SUM('4_Структура пл.соб.'!$F$4:$F$6))*100,0)</f>
        <v>0</v>
      </c>
      <c r="BD891" s="167">
        <f t="shared" si="298"/>
        <v>0</v>
      </c>
      <c r="BE891" s="167">
        <f t="shared" si="299"/>
        <v>0</v>
      </c>
      <c r="BF891" s="203"/>
      <c r="BG891" s="203"/>
    </row>
    <row r="892" spans="1:59" s="118" customFormat="1" x14ac:dyDescent="0.25">
      <c r="A892" s="128" t="str">
        <f>IF(ISBLANK(B892),"",COUNTA($B$11:B892))</f>
        <v/>
      </c>
      <c r="B892" s="200"/>
      <c r="C892" s="150">
        <f t="shared" si="289"/>
        <v>0</v>
      </c>
      <c r="D892" s="151">
        <f t="shared" si="290"/>
        <v>0</v>
      </c>
      <c r="E892" s="199"/>
      <c r="F892" s="199"/>
      <c r="G892" s="151">
        <f t="shared" si="291"/>
        <v>0</v>
      </c>
      <c r="H892" s="199"/>
      <c r="I892" s="199"/>
      <c r="J892" s="199"/>
      <c r="K892" s="151">
        <f t="shared" si="300"/>
        <v>0</v>
      </c>
      <c r="L892" s="199"/>
      <c r="M892" s="199"/>
      <c r="N892" s="152" t="str">
        <f t="shared" si="292"/>
        <v/>
      </c>
      <c r="O892" s="150">
        <f t="shared" si="293"/>
        <v>0</v>
      </c>
      <c r="P892" s="151">
        <f t="shared" si="294"/>
        <v>0</v>
      </c>
      <c r="Q892" s="199"/>
      <c r="R892" s="199"/>
      <c r="S892" s="151">
        <f t="shared" si="295"/>
        <v>0</v>
      </c>
      <c r="T892" s="199"/>
      <c r="U892" s="199"/>
      <c r="V892" s="199"/>
      <c r="W892" s="151">
        <f t="shared" si="286"/>
        <v>0</v>
      </c>
      <c r="X892" s="199"/>
      <c r="Y892" s="199"/>
      <c r="Z892" s="152" t="str">
        <f t="shared" si="296"/>
        <v/>
      </c>
      <c r="AA892" s="150">
        <f t="shared" si="301"/>
        <v>0</v>
      </c>
      <c r="AB892" s="151">
        <f t="shared" si="302"/>
        <v>0</v>
      </c>
      <c r="AC892" s="199"/>
      <c r="AD892" s="199"/>
      <c r="AE892" s="151">
        <f t="shared" si="303"/>
        <v>0</v>
      </c>
      <c r="AF892" s="202"/>
      <c r="AG892" s="333"/>
      <c r="AH892" s="202"/>
      <c r="AI892" s="333"/>
      <c r="AJ892" s="202"/>
      <c r="AK892" s="333"/>
      <c r="AL892" s="151">
        <f t="shared" si="304"/>
        <v>0</v>
      </c>
      <c r="AM892" s="199"/>
      <c r="AN892" s="199"/>
      <c r="AO892" s="167">
        <f t="shared" si="287"/>
        <v>0</v>
      </c>
      <c r="AP892" s="167">
        <f t="shared" si="288"/>
        <v>0</v>
      </c>
      <c r="AQ892" s="152" t="str">
        <f t="shared" si="284"/>
        <v/>
      </c>
      <c r="AR892" s="207">
        <f t="shared" si="285"/>
        <v>0</v>
      </c>
      <c r="AS892" s="167">
        <f t="shared" si="297"/>
        <v>0</v>
      </c>
      <c r="AT892" s="167">
        <f>IFERROR((AR892/SUM('4_Структура пл.соб.'!$F$4:$F$6))*100,0)</f>
        <v>0</v>
      </c>
      <c r="AU892" s="207">
        <f>IFERROR(AF892+(SUM($AC892:$AD892)/100*($AE$14/$AB$14*100))/'4_Структура пл.соб.'!$B$7*'4_Структура пл.соб.'!$B$4,0)</f>
        <v>0</v>
      </c>
      <c r="AV892" s="167">
        <f>IFERROR(AU892/'5_Розрахунок тарифів'!$H$7,0)</f>
        <v>0</v>
      </c>
      <c r="AW892" s="167">
        <f>IFERROR((AU892/SUM('4_Структура пл.соб.'!$F$4:$F$6))*100,0)</f>
        <v>0</v>
      </c>
      <c r="AX892" s="207">
        <f>IFERROR(AH892+(SUM($AC892:$AD892)/100*($AE$14/$AB$14*100))/'4_Структура пл.соб.'!$B$7*'4_Структура пл.соб.'!$B$5,0)</f>
        <v>0</v>
      </c>
      <c r="AY892" s="167">
        <f>IFERROR(AX892/'5_Розрахунок тарифів'!$L$7,0)</f>
        <v>0</v>
      </c>
      <c r="AZ892" s="167">
        <f>IFERROR((AX892/SUM('4_Структура пл.соб.'!$F$4:$F$6))*100,0)</f>
        <v>0</v>
      </c>
      <c r="BA892" s="207">
        <f>IFERROR(AJ892+(SUM($AC892:$AD892)/100*($AE$14/$AB$14*100))/'4_Структура пл.соб.'!$B$7*'4_Структура пл.соб.'!$B$6,0)</f>
        <v>0</v>
      </c>
      <c r="BB892" s="167">
        <f>IFERROR(BA892/'5_Розрахунок тарифів'!$P$7,0)</f>
        <v>0</v>
      </c>
      <c r="BC892" s="167">
        <f>IFERROR((BA892/SUM('4_Структура пл.соб.'!$F$4:$F$6))*100,0)</f>
        <v>0</v>
      </c>
      <c r="BD892" s="167">
        <f t="shared" si="298"/>
        <v>0</v>
      </c>
      <c r="BE892" s="167">
        <f t="shared" si="299"/>
        <v>0</v>
      </c>
      <c r="BF892" s="203"/>
      <c r="BG892" s="203"/>
    </row>
    <row r="893" spans="1:59" s="118" customFormat="1" x14ac:dyDescent="0.25">
      <c r="A893" s="128" t="str">
        <f>IF(ISBLANK(B893),"",COUNTA($B$11:B893))</f>
        <v/>
      </c>
      <c r="B893" s="200"/>
      <c r="C893" s="150">
        <f t="shared" si="289"/>
        <v>0</v>
      </c>
      <c r="D893" s="151">
        <f t="shared" si="290"/>
        <v>0</v>
      </c>
      <c r="E893" s="199"/>
      <c r="F893" s="199"/>
      <c r="G893" s="151">
        <f t="shared" si="291"/>
        <v>0</v>
      </c>
      <c r="H893" s="199"/>
      <c r="I893" s="199"/>
      <c r="J893" s="199"/>
      <c r="K893" s="151">
        <f t="shared" si="300"/>
        <v>0</v>
      </c>
      <c r="L893" s="199"/>
      <c r="M893" s="199"/>
      <c r="N893" s="152" t="str">
        <f t="shared" si="292"/>
        <v/>
      </c>
      <c r="O893" s="150">
        <f t="shared" si="293"/>
        <v>0</v>
      </c>
      <c r="P893" s="151">
        <f t="shared" si="294"/>
        <v>0</v>
      </c>
      <c r="Q893" s="199"/>
      <c r="R893" s="199"/>
      <c r="S893" s="151">
        <f t="shared" si="295"/>
        <v>0</v>
      </c>
      <c r="T893" s="199"/>
      <c r="U893" s="199"/>
      <c r="V893" s="199"/>
      <c r="W893" s="151">
        <f t="shared" si="286"/>
        <v>0</v>
      </c>
      <c r="X893" s="199"/>
      <c r="Y893" s="199"/>
      <c r="Z893" s="152" t="str">
        <f t="shared" si="296"/>
        <v/>
      </c>
      <c r="AA893" s="150">
        <f t="shared" si="301"/>
        <v>0</v>
      </c>
      <c r="AB893" s="151">
        <f t="shared" si="302"/>
        <v>0</v>
      </c>
      <c r="AC893" s="199"/>
      <c r="AD893" s="199"/>
      <c r="AE893" s="151">
        <f t="shared" si="303"/>
        <v>0</v>
      </c>
      <c r="AF893" s="202"/>
      <c r="AG893" s="333"/>
      <c r="AH893" s="202"/>
      <c r="AI893" s="333"/>
      <c r="AJ893" s="202"/>
      <c r="AK893" s="333"/>
      <c r="AL893" s="151">
        <f t="shared" si="304"/>
        <v>0</v>
      </c>
      <c r="AM893" s="199"/>
      <c r="AN893" s="199"/>
      <c r="AO893" s="167">
        <f t="shared" si="287"/>
        <v>0</v>
      </c>
      <c r="AP893" s="167">
        <f t="shared" si="288"/>
        <v>0</v>
      </c>
      <c r="AQ893" s="152" t="str">
        <f t="shared" si="284"/>
        <v/>
      </c>
      <c r="AR893" s="207">
        <f t="shared" si="285"/>
        <v>0</v>
      </c>
      <c r="AS893" s="167">
        <f t="shared" si="297"/>
        <v>0</v>
      </c>
      <c r="AT893" s="167">
        <f>IFERROR((AR893/SUM('4_Структура пл.соб.'!$F$4:$F$6))*100,0)</f>
        <v>0</v>
      </c>
      <c r="AU893" s="207">
        <f>IFERROR(AF893+(SUM($AC893:$AD893)/100*($AE$14/$AB$14*100))/'4_Структура пл.соб.'!$B$7*'4_Структура пл.соб.'!$B$4,0)</f>
        <v>0</v>
      </c>
      <c r="AV893" s="167">
        <f>IFERROR(AU893/'5_Розрахунок тарифів'!$H$7,0)</f>
        <v>0</v>
      </c>
      <c r="AW893" s="167">
        <f>IFERROR((AU893/SUM('4_Структура пл.соб.'!$F$4:$F$6))*100,0)</f>
        <v>0</v>
      </c>
      <c r="AX893" s="207">
        <f>IFERROR(AH893+(SUM($AC893:$AD893)/100*($AE$14/$AB$14*100))/'4_Структура пл.соб.'!$B$7*'4_Структура пл.соб.'!$B$5,0)</f>
        <v>0</v>
      </c>
      <c r="AY893" s="167">
        <f>IFERROR(AX893/'5_Розрахунок тарифів'!$L$7,0)</f>
        <v>0</v>
      </c>
      <c r="AZ893" s="167">
        <f>IFERROR((AX893/SUM('4_Структура пл.соб.'!$F$4:$F$6))*100,0)</f>
        <v>0</v>
      </c>
      <c r="BA893" s="207">
        <f>IFERROR(AJ893+(SUM($AC893:$AD893)/100*($AE$14/$AB$14*100))/'4_Структура пл.соб.'!$B$7*'4_Структура пл.соб.'!$B$6,0)</f>
        <v>0</v>
      </c>
      <c r="BB893" s="167">
        <f>IFERROR(BA893/'5_Розрахунок тарифів'!$P$7,0)</f>
        <v>0</v>
      </c>
      <c r="BC893" s="167">
        <f>IFERROR((BA893/SUM('4_Структура пл.соб.'!$F$4:$F$6))*100,0)</f>
        <v>0</v>
      </c>
      <c r="BD893" s="167">
        <f t="shared" si="298"/>
        <v>0</v>
      </c>
      <c r="BE893" s="167">
        <f t="shared" si="299"/>
        <v>0</v>
      </c>
      <c r="BF893" s="203"/>
      <c r="BG893" s="203"/>
    </row>
    <row r="894" spans="1:59" s="118" customFormat="1" x14ac:dyDescent="0.25">
      <c r="A894" s="128" t="str">
        <f>IF(ISBLANK(B894),"",COUNTA($B$11:B894))</f>
        <v/>
      </c>
      <c r="B894" s="200"/>
      <c r="C894" s="150">
        <f t="shared" si="289"/>
        <v>0</v>
      </c>
      <c r="D894" s="151">
        <f t="shared" si="290"/>
        <v>0</v>
      </c>
      <c r="E894" s="199"/>
      <c r="F894" s="199"/>
      <c r="G894" s="151">
        <f t="shared" si="291"/>
        <v>0</v>
      </c>
      <c r="H894" s="199"/>
      <c r="I894" s="199"/>
      <c r="J894" s="199"/>
      <c r="K894" s="151">
        <f t="shared" si="300"/>
        <v>0</v>
      </c>
      <c r="L894" s="199"/>
      <c r="M894" s="199"/>
      <c r="N894" s="152" t="str">
        <f t="shared" si="292"/>
        <v/>
      </c>
      <c r="O894" s="150">
        <f t="shared" si="293"/>
        <v>0</v>
      </c>
      <c r="P894" s="151">
        <f t="shared" si="294"/>
        <v>0</v>
      </c>
      <c r="Q894" s="199"/>
      <c r="R894" s="199"/>
      <c r="S894" s="151">
        <f t="shared" si="295"/>
        <v>0</v>
      </c>
      <c r="T894" s="199"/>
      <c r="U894" s="199"/>
      <c r="V894" s="199"/>
      <c r="W894" s="151">
        <f t="shared" si="286"/>
        <v>0</v>
      </c>
      <c r="X894" s="199"/>
      <c r="Y894" s="199"/>
      <c r="Z894" s="152" t="str">
        <f t="shared" si="296"/>
        <v/>
      </c>
      <c r="AA894" s="150">
        <f t="shared" si="301"/>
        <v>0</v>
      </c>
      <c r="AB894" s="151">
        <f t="shared" si="302"/>
        <v>0</v>
      </c>
      <c r="AC894" s="199"/>
      <c r="AD894" s="199"/>
      <c r="AE894" s="151">
        <f t="shared" si="303"/>
        <v>0</v>
      </c>
      <c r="AF894" s="202"/>
      <c r="AG894" s="333"/>
      <c r="AH894" s="202"/>
      <c r="AI894" s="333"/>
      <c r="AJ894" s="202"/>
      <c r="AK894" s="333"/>
      <c r="AL894" s="151">
        <f t="shared" si="304"/>
        <v>0</v>
      </c>
      <c r="AM894" s="199"/>
      <c r="AN894" s="199"/>
      <c r="AO894" s="167">
        <f t="shared" si="287"/>
        <v>0</v>
      </c>
      <c r="AP894" s="167">
        <f t="shared" si="288"/>
        <v>0</v>
      </c>
      <c r="AQ894" s="152" t="str">
        <f t="shared" si="284"/>
        <v/>
      </c>
      <c r="AR894" s="207">
        <f t="shared" si="285"/>
        <v>0</v>
      </c>
      <c r="AS894" s="167">
        <f t="shared" si="297"/>
        <v>0</v>
      </c>
      <c r="AT894" s="167">
        <f>IFERROR((AR894/SUM('4_Структура пл.соб.'!$F$4:$F$6))*100,0)</f>
        <v>0</v>
      </c>
      <c r="AU894" s="207">
        <f>IFERROR(AF894+(SUM($AC894:$AD894)/100*($AE$14/$AB$14*100))/'4_Структура пл.соб.'!$B$7*'4_Структура пл.соб.'!$B$4,0)</f>
        <v>0</v>
      </c>
      <c r="AV894" s="167">
        <f>IFERROR(AU894/'5_Розрахунок тарифів'!$H$7,0)</f>
        <v>0</v>
      </c>
      <c r="AW894" s="167">
        <f>IFERROR((AU894/SUM('4_Структура пл.соб.'!$F$4:$F$6))*100,0)</f>
        <v>0</v>
      </c>
      <c r="AX894" s="207">
        <f>IFERROR(AH894+(SUM($AC894:$AD894)/100*($AE$14/$AB$14*100))/'4_Структура пл.соб.'!$B$7*'4_Структура пл.соб.'!$B$5,0)</f>
        <v>0</v>
      </c>
      <c r="AY894" s="167">
        <f>IFERROR(AX894/'5_Розрахунок тарифів'!$L$7,0)</f>
        <v>0</v>
      </c>
      <c r="AZ894" s="167">
        <f>IFERROR((AX894/SUM('4_Структура пл.соб.'!$F$4:$F$6))*100,0)</f>
        <v>0</v>
      </c>
      <c r="BA894" s="207">
        <f>IFERROR(AJ894+(SUM($AC894:$AD894)/100*($AE$14/$AB$14*100))/'4_Структура пл.соб.'!$B$7*'4_Структура пл.соб.'!$B$6,0)</f>
        <v>0</v>
      </c>
      <c r="BB894" s="167">
        <f>IFERROR(BA894/'5_Розрахунок тарифів'!$P$7,0)</f>
        <v>0</v>
      </c>
      <c r="BC894" s="167">
        <f>IFERROR((BA894/SUM('4_Структура пл.соб.'!$F$4:$F$6))*100,0)</f>
        <v>0</v>
      </c>
      <c r="BD894" s="167">
        <f t="shared" si="298"/>
        <v>0</v>
      </c>
      <c r="BE894" s="167">
        <f t="shared" si="299"/>
        <v>0</v>
      </c>
      <c r="BF894" s="203"/>
      <c r="BG894" s="203"/>
    </row>
    <row r="895" spans="1:59" s="118" customFormat="1" x14ac:dyDescent="0.25">
      <c r="A895" s="128" t="str">
        <f>IF(ISBLANK(B895),"",COUNTA($B$11:B895))</f>
        <v/>
      </c>
      <c r="B895" s="200"/>
      <c r="C895" s="150">
        <f t="shared" si="289"/>
        <v>0</v>
      </c>
      <c r="D895" s="151">
        <f t="shared" si="290"/>
        <v>0</v>
      </c>
      <c r="E895" s="199"/>
      <c r="F895" s="199"/>
      <c r="G895" s="151">
        <f t="shared" si="291"/>
        <v>0</v>
      </c>
      <c r="H895" s="199"/>
      <c r="I895" s="199"/>
      <c r="J895" s="199"/>
      <c r="K895" s="151">
        <f t="shared" si="300"/>
        <v>0</v>
      </c>
      <c r="L895" s="199"/>
      <c r="M895" s="199"/>
      <c r="N895" s="152" t="str">
        <f t="shared" si="292"/>
        <v/>
      </c>
      <c r="O895" s="150">
        <f t="shared" si="293"/>
        <v>0</v>
      </c>
      <c r="P895" s="151">
        <f t="shared" si="294"/>
        <v>0</v>
      </c>
      <c r="Q895" s="199"/>
      <c r="R895" s="199"/>
      <c r="S895" s="151">
        <f t="shared" si="295"/>
        <v>0</v>
      </c>
      <c r="T895" s="199"/>
      <c r="U895" s="199"/>
      <c r="V895" s="199"/>
      <c r="W895" s="151">
        <f t="shared" si="286"/>
        <v>0</v>
      </c>
      <c r="X895" s="199"/>
      <c r="Y895" s="199"/>
      <c r="Z895" s="152" t="str">
        <f t="shared" si="296"/>
        <v/>
      </c>
      <c r="AA895" s="150">
        <f t="shared" si="301"/>
        <v>0</v>
      </c>
      <c r="AB895" s="151">
        <f t="shared" si="302"/>
        <v>0</v>
      </c>
      <c r="AC895" s="199"/>
      <c r="AD895" s="199"/>
      <c r="AE895" s="151">
        <f t="shared" si="303"/>
        <v>0</v>
      </c>
      <c r="AF895" s="202"/>
      <c r="AG895" s="333"/>
      <c r="AH895" s="202"/>
      <c r="AI895" s="333"/>
      <c r="AJ895" s="202"/>
      <c r="AK895" s="333"/>
      <c r="AL895" s="151">
        <f t="shared" si="304"/>
        <v>0</v>
      </c>
      <c r="AM895" s="199"/>
      <c r="AN895" s="199"/>
      <c r="AO895" s="167">
        <f t="shared" si="287"/>
        <v>0</v>
      </c>
      <c r="AP895" s="167">
        <f t="shared" si="288"/>
        <v>0</v>
      </c>
      <c r="AQ895" s="152" t="str">
        <f t="shared" si="284"/>
        <v/>
      </c>
      <c r="AR895" s="207">
        <f t="shared" si="285"/>
        <v>0</v>
      </c>
      <c r="AS895" s="167">
        <f t="shared" si="297"/>
        <v>0</v>
      </c>
      <c r="AT895" s="167">
        <f>IFERROR((AR895/SUM('4_Структура пл.соб.'!$F$4:$F$6))*100,0)</f>
        <v>0</v>
      </c>
      <c r="AU895" s="207">
        <f>IFERROR(AF895+(SUM($AC895:$AD895)/100*($AE$14/$AB$14*100))/'4_Структура пл.соб.'!$B$7*'4_Структура пл.соб.'!$B$4,0)</f>
        <v>0</v>
      </c>
      <c r="AV895" s="167">
        <f>IFERROR(AU895/'5_Розрахунок тарифів'!$H$7,0)</f>
        <v>0</v>
      </c>
      <c r="AW895" s="167">
        <f>IFERROR((AU895/SUM('4_Структура пл.соб.'!$F$4:$F$6))*100,0)</f>
        <v>0</v>
      </c>
      <c r="AX895" s="207">
        <f>IFERROR(AH895+(SUM($AC895:$AD895)/100*($AE$14/$AB$14*100))/'4_Структура пл.соб.'!$B$7*'4_Структура пл.соб.'!$B$5,0)</f>
        <v>0</v>
      </c>
      <c r="AY895" s="167">
        <f>IFERROR(AX895/'5_Розрахунок тарифів'!$L$7,0)</f>
        <v>0</v>
      </c>
      <c r="AZ895" s="167">
        <f>IFERROR((AX895/SUM('4_Структура пл.соб.'!$F$4:$F$6))*100,0)</f>
        <v>0</v>
      </c>
      <c r="BA895" s="207">
        <f>IFERROR(AJ895+(SUM($AC895:$AD895)/100*($AE$14/$AB$14*100))/'4_Структура пл.соб.'!$B$7*'4_Структура пл.соб.'!$B$6,0)</f>
        <v>0</v>
      </c>
      <c r="BB895" s="167">
        <f>IFERROR(BA895/'5_Розрахунок тарифів'!$P$7,0)</f>
        <v>0</v>
      </c>
      <c r="BC895" s="167">
        <f>IFERROR((BA895/SUM('4_Структура пл.соб.'!$F$4:$F$6))*100,0)</f>
        <v>0</v>
      </c>
      <c r="BD895" s="167">
        <f t="shared" si="298"/>
        <v>0</v>
      </c>
      <c r="BE895" s="167">
        <f t="shared" si="299"/>
        <v>0</v>
      </c>
      <c r="BF895" s="203"/>
      <c r="BG895" s="203"/>
    </row>
    <row r="896" spans="1:59" s="118" customFormat="1" x14ac:dyDescent="0.25">
      <c r="A896" s="128" t="str">
        <f>IF(ISBLANK(B896),"",COUNTA($B$11:B896))</f>
        <v/>
      </c>
      <c r="B896" s="200"/>
      <c r="C896" s="150">
        <f t="shared" si="289"/>
        <v>0</v>
      </c>
      <c r="D896" s="151">
        <f t="shared" si="290"/>
        <v>0</v>
      </c>
      <c r="E896" s="199"/>
      <c r="F896" s="199"/>
      <c r="G896" s="151">
        <f t="shared" si="291"/>
        <v>0</v>
      </c>
      <c r="H896" s="199"/>
      <c r="I896" s="199"/>
      <c r="J896" s="199"/>
      <c r="K896" s="151">
        <f t="shared" si="300"/>
        <v>0</v>
      </c>
      <c r="L896" s="199"/>
      <c r="M896" s="199"/>
      <c r="N896" s="152" t="str">
        <f t="shared" si="292"/>
        <v/>
      </c>
      <c r="O896" s="150">
        <f t="shared" si="293"/>
        <v>0</v>
      </c>
      <c r="P896" s="151">
        <f t="shared" si="294"/>
        <v>0</v>
      </c>
      <c r="Q896" s="199"/>
      <c r="R896" s="199"/>
      <c r="S896" s="151">
        <f t="shared" si="295"/>
        <v>0</v>
      </c>
      <c r="T896" s="199"/>
      <c r="U896" s="199"/>
      <c r="V896" s="199"/>
      <c r="W896" s="151">
        <f t="shared" si="286"/>
        <v>0</v>
      </c>
      <c r="X896" s="199"/>
      <c r="Y896" s="199"/>
      <c r="Z896" s="152" t="str">
        <f t="shared" si="296"/>
        <v/>
      </c>
      <c r="AA896" s="150">
        <f t="shared" si="301"/>
        <v>0</v>
      </c>
      <c r="AB896" s="151">
        <f t="shared" si="302"/>
        <v>0</v>
      </c>
      <c r="AC896" s="199"/>
      <c r="AD896" s="199"/>
      <c r="AE896" s="151">
        <f t="shared" si="303"/>
        <v>0</v>
      </c>
      <c r="AF896" s="202"/>
      <c r="AG896" s="333"/>
      <c r="AH896" s="202"/>
      <c r="AI896" s="333"/>
      <c r="AJ896" s="202"/>
      <c r="AK896" s="333"/>
      <c r="AL896" s="151">
        <f t="shared" si="304"/>
        <v>0</v>
      </c>
      <c r="AM896" s="199"/>
      <c r="AN896" s="199"/>
      <c r="AO896" s="167">
        <f t="shared" si="287"/>
        <v>0</v>
      </c>
      <c r="AP896" s="167">
        <f t="shared" si="288"/>
        <v>0</v>
      </c>
      <c r="AQ896" s="152" t="str">
        <f t="shared" si="284"/>
        <v/>
      </c>
      <c r="AR896" s="207">
        <f t="shared" si="285"/>
        <v>0</v>
      </c>
      <c r="AS896" s="167">
        <f t="shared" si="297"/>
        <v>0</v>
      </c>
      <c r="AT896" s="167">
        <f>IFERROR((AR896/SUM('4_Структура пл.соб.'!$F$4:$F$6))*100,0)</f>
        <v>0</v>
      </c>
      <c r="AU896" s="207">
        <f>IFERROR(AF896+(SUM($AC896:$AD896)/100*($AE$14/$AB$14*100))/'4_Структура пл.соб.'!$B$7*'4_Структура пл.соб.'!$B$4,0)</f>
        <v>0</v>
      </c>
      <c r="AV896" s="167">
        <f>IFERROR(AU896/'5_Розрахунок тарифів'!$H$7,0)</f>
        <v>0</v>
      </c>
      <c r="AW896" s="167">
        <f>IFERROR((AU896/SUM('4_Структура пл.соб.'!$F$4:$F$6))*100,0)</f>
        <v>0</v>
      </c>
      <c r="AX896" s="207">
        <f>IFERROR(AH896+(SUM($AC896:$AD896)/100*($AE$14/$AB$14*100))/'4_Структура пл.соб.'!$B$7*'4_Структура пл.соб.'!$B$5,0)</f>
        <v>0</v>
      </c>
      <c r="AY896" s="167">
        <f>IFERROR(AX896/'5_Розрахунок тарифів'!$L$7,0)</f>
        <v>0</v>
      </c>
      <c r="AZ896" s="167">
        <f>IFERROR((AX896/SUM('4_Структура пл.соб.'!$F$4:$F$6))*100,0)</f>
        <v>0</v>
      </c>
      <c r="BA896" s="207">
        <f>IFERROR(AJ896+(SUM($AC896:$AD896)/100*($AE$14/$AB$14*100))/'4_Структура пл.соб.'!$B$7*'4_Структура пл.соб.'!$B$6,0)</f>
        <v>0</v>
      </c>
      <c r="BB896" s="167">
        <f>IFERROR(BA896/'5_Розрахунок тарифів'!$P$7,0)</f>
        <v>0</v>
      </c>
      <c r="BC896" s="167">
        <f>IFERROR((BA896/SUM('4_Структура пл.соб.'!$F$4:$F$6))*100,0)</f>
        <v>0</v>
      </c>
      <c r="BD896" s="167">
        <f t="shared" si="298"/>
        <v>0</v>
      </c>
      <c r="BE896" s="167">
        <f t="shared" si="299"/>
        <v>0</v>
      </c>
      <c r="BF896" s="203"/>
      <c r="BG896" s="203"/>
    </row>
    <row r="897" spans="1:59" s="118" customFormat="1" x14ac:dyDescent="0.25">
      <c r="A897" s="128" t="str">
        <f>IF(ISBLANK(B897),"",COUNTA($B$11:B897))</f>
        <v/>
      </c>
      <c r="B897" s="200"/>
      <c r="C897" s="150">
        <f t="shared" si="289"/>
        <v>0</v>
      </c>
      <c r="D897" s="151">
        <f t="shared" si="290"/>
        <v>0</v>
      </c>
      <c r="E897" s="199"/>
      <c r="F897" s="199"/>
      <c r="G897" s="151">
        <f t="shared" si="291"/>
        <v>0</v>
      </c>
      <c r="H897" s="199"/>
      <c r="I897" s="199"/>
      <c r="J897" s="199"/>
      <c r="K897" s="151">
        <f t="shared" si="300"/>
        <v>0</v>
      </c>
      <c r="L897" s="199"/>
      <c r="M897" s="199"/>
      <c r="N897" s="152" t="str">
        <f t="shared" si="292"/>
        <v/>
      </c>
      <c r="O897" s="150">
        <f t="shared" si="293"/>
        <v>0</v>
      </c>
      <c r="P897" s="151">
        <f t="shared" si="294"/>
        <v>0</v>
      </c>
      <c r="Q897" s="199"/>
      <c r="R897" s="199"/>
      <c r="S897" s="151">
        <f t="shared" si="295"/>
        <v>0</v>
      </c>
      <c r="T897" s="199"/>
      <c r="U897" s="199"/>
      <c r="V897" s="199"/>
      <c r="W897" s="151">
        <f t="shared" si="286"/>
        <v>0</v>
      </c>
      <c r="X897" s="199"/>
      <c r="Y897" s="199"/>
      <c r="Z897" s="152" t="str">
        <f t="shared" si="296"/>
        <v/>
      </c>
      <c r="AA897" s="150">
        <f t="shared" si="301"/>
        <v>0</v>
      </c>
      <c r="AB897" s="151">
        <f t="shared" si="302"/>
        <v>0</v>
      </c>
      <c r="AC897" s="199"/>
      <c r="AD897" s="199"/>
      <c r="AE897" s="151">
        <f t="shared" si="303"/>
        <v>0</v>
      </c>
      <c r="AF897" s="202"/>
      <c r="AG897" s="333"/>
      <c r="AH897" s="202"/>
      <c r="AI897" s="333"/>
      <c r="AJ897" s="202"/>
      <c r="AK897" s="333"/>
      <c r="AL897" s="151">
        <f t="shared" si="304"/>
        <v>0</v>
      </c>
      <c r="AM897" s="199"/>
      <c r="AN897" s="199"/>
      <c r="AO897" s="167">
        <f t="shared" si="287"/>
        <v>0</v>
      </c>
      <c r="AP897" s="167">
        <f t="shared" si="288"/>
        <v>0</v>
      </c>
      <c r="AQ897" s="152" t="str">
        <f t="shared" si="284"/>
        <v/>
      </c>
      <c r="AR897" s="207">
        <f t="shared" si="285"/>
        <v>0</v>
      </c>
      <c r="AS897" s="167">
        <f t="shared" si="297"/>
        <v>0</v>
      </c>
      <c r="AT897" s="167">
        <f>IFERROR((AR897/SUM('4_Структура пл.соб.'!$F$4:$F$6))*100,0)</f>
        <v>0</v>
      </c>
      <c r="AU897" s="207">
        <f>IFERROR(AF897+(SUM($AC897:$AD897)/100*($AE$14/$AB$14*100))/'4_Структура пл.соб.'!$B$7*'4_Структура пл.соб.'!$B$4,0)</f>
        <v>0</v>
      </c>
      <c r="AV897" s="167">
        <f>IFERROR(AU897/'5_Розрахунок тарифів'!$H$7,0)</f>
        <v>0</v>
      </c>
      <c r="AW897" s="167">
        <f>IFERROR((AU897/SUM('4_Структура пл.соб.'!$F$4:$F$6))*100,0)</f>
        <v>0</v>
      </c>
      <c r="AX897" s="207">
        <f>IFERROR(AH897+(SUM($AC897:$AD897)/100*($AE$14/$AB$14*100))/'4_Структура пл.соб.'!$B$7*'4_Структура пл.соб.'!$B$5,0)</f>
        <v>0</v>
      </c>
      <c r="AY897" s="167">
        <f>IFERROR(AX897/'5_Розрахунок тарифів'!$L$7,0)</f>
        <v>0</v>
      </c>
      <c r="AZ897" s="167">
        <f>IFERROR((AX897/SUM('4_Структура пл.соб.'!$F$4:$F$6))*100,0)</f>
        <v>0</v>
      </c>
      <c r="BA897" s="207">
        <f>IFERROR(AJ897+(SUM($AC897:$AD897)/100*($AE$14/$AB$14*100))/'4_Структура пл.соб.'!$B$7*'4_Структура пл.соб.'!$B$6,0)</f>
        <v>0</v>
      </c>
      <c r="BB897" s="167">
        <f>IFERROR(BA897/'5_Розрахунок тарифів'!$P$7,0)</f>
        <v>0</v>
      </c>
      <c r="BC897" s="167">
        <f>IFERROR((BA897/SUM('4_Структура пл.соб.'!$F$4:$F$6))*100,0)</f>
        <v>0</v>
      </c>
      <c r="BD897" s="167">
        <f t="shared" si="298"/>
        <v>0</v>
      </c>
      <c r="BE897" s="167">
        <f t="shared" si="299"/>
        <v>0</v>
      </c>
      <c r="BF897" s="203"/>
      <c r="BG897" s="203"/>
    </row>
    <row r="898" spans="1:59" s="118" customFormat="1" x14ac:dyDescent="0.25">
      <c r="A898" s="128" t="str">
        <f>IF(ISBLANK(B898),"",COUNTA($B$11:B898))</f>
        <v/>
      </c>
      <c r="B898" s="200"/>
      <c r="C898" s="150">
        <f t="shared" si="289"/>
        <v>0</v>
      </c>
      <c r="D898" s="151">
        <f t="shared" si="290"/>
        <v>0</v>
      </c>
      <c r="E898" s="199"/>
      <c r="F898" s="199"/>
      <c r="G898" s="151">
        <f t="shared" si="291"/>
        <v>0</v>
      </c>
      <c r="H898" s="199"/>
      <c r="I898" s="199"/>
      <c r="J898" s="199"/>
      <c r="K898" s="151">
        <f t="shared" si="300"/>
        <v>0</v>
      </c>
      <c r="L898" s="199"/>
      <c r="M898" s="199"/>
      <c r="N898" s="152" t="str">
        <f t="shared" si="292"/>
        <v/>
      </c>
      <c r="O898" s="150">
        <f t="shared" si="293"/>
        <v>0</v>
      </c>
      <c r="P898" s="151">
        <f t="shared" si="294"/>
        <v>0</v>
      </c>
      <c r="Q898" s="199"/>
      <c r="R898" s="199"/>
      <c r="S898" s="151">
        <f t="shared" si="295"/>
        <v>0</v>
      </c>
      <c r="T898" s="199"/>
      <c r="U898" s="199"/>
      <c r="V898" s="199"/>
      <c r="W898" s="151">
        <f t="shared" si="286"/>
        <v>0</v>
      </c>
      <c r="X898" s="199"/>
      <c r="Y898" s="199"/>
      <c r="Z898" s="152" t="str">
        <f t="shared" si="296"/>
        <v/>
      </c>
      <c r="AA898" s="150">
        <f t="shared" si="301"/>
        <v>0</v>
      </c>
      <c r="AB898" s="151">
        <f t="shared" si="302"/>
        <v>0</v>
      </c>
      <c r="AC898" s="199"/>
      <c r="AD898" s="199"/>
      <c r="AE898" s="151">
        <f t="shared" si="303"/>
        <v>0</v>
      </c>
      <c r="AF898" s="202"/>
      <c r="AG898" s="333"/>
      <c r="AH898" s="202"/>
      <c r="AI898" s="333"/>
      <c r="AJ898" s="202"/>
      <c r="AK898" s="333"/>
      <c r="AL898" s="151">
        <f t="shared" si="304"/>
        <v>0</v>
      </c>
      <c r="AM898" s="199"/>
      <c r="AN898" s="199"/>
      <c r="AO898" s="167">
        <f t="shared" si="287"/>
        <v>0</v>
      </c>
      <c r="AP898" s="167">
        <f t="shared" si="288"/>
        <v>0</v>
      </c>
      <c r="AQ898" s="152" t="str">
        <f t="shared" si="284"/>
        <v/>
      </c>
      <c r="AR898" s="207">
        <f t="shared" si="285"/>
        <v>0</v>
      </c>
      <c r="AS898" s="167">
        <f t="shared" si="297"/>
        <v>0</v>
      </c>
      <c r="AT898" s="167">
        <f>IFERROR((AR898/SUM('4_Структура пл.соб.'!$F$4:$F$6))*100,0)</f>
        <v>0</v>
      </c>
      <c r="AU898" s="207">
        <f>IFERROR(AF898+(SUM($AC898:$AD898)/100*($AE$14/$AB$14*100))/'4_Структура пл.соб.'!$B$7*'4_Структура пл.соб.'!$B$4,0)</f>
        <v>0</v>
      </c>
      <c r="AV898" s="167">
        <f>IFERROR(AU898/'5_Розрахунок тарифів'!$H$7,0)</f>
        <v>0</v>
      </c>
      <c r="AW898" s="167">
        <f>IFERROR((AU898/SUM('4_Структура пл.соб.'!$F$4:$F$6))*100,0)</f>
        <v>0</v>
      </c>
      <c r="AX898" s="207">
        <f>IFERROR(AH898+(SUM($AC898:$AD898)/100*($AE$14/$AB$14*100))/'4_Структура пл.соб.'!$B$7*'4_Структура пл.соб.'!$B$5,0)</f>
        <v>0</v>
      </c>
      <c r="AY898" s="167">
        <f>IFERROR(AX898/'5_Розрахунок тарифів'!$L$7,0)</f>
        <v>0</v>
      </c>
      <c r="AZ898" s="167">
        <f>IFERROR((AX898/SUM('4_Структура пл.соб.'!$F$4:$F$6))*100,0)</f>
        <v>0</v>
      </c>
      <c r="BA898" s="207">
        <f>IFERROR(AJ898+(SUM($AC898:$AD898)/100*($AE$14/$AB$14*100))/'4_Структура пл.соб.'!$B$7*'4_Структура пл.соб.'!$B$6,0)</f>
        <v>0</v>
      </c>
      <c r="BB898" s="167">
        <f>IFERROR(BA898/'5_Розрахунок тарифів'!$P$7,0)</f>
        <v>0</v>
      </c>
      <c r="BC898" s="167">
        <f>IFERROR((BA898/SUM('4_Структура пл.соб.'!$F$4:$F$6))*100,0)</f>
        <v>0</v>
      </c>
      <c r="BD898" s="167">
        <f t="shared" si="298"/>
        <v>0</v>
      </c>
      <c r="BE898" s="167">
        <f t="shared" si="299"/>
        <v>0</v>
      </c>
      <c r="BF898" s="203"/>
      <c r="BG898" s="203"/>
    </row>
    <row r="899" spans="1:59" s="118" customFormat="1" x14ac:dyDescent="0.25">
      <c r="A899" s="129" t="str">
        <f>IF(ISBLANK(B899),"",COUNTA($B$11:B899))</f>
        <v/>
      </c>
      <c r="B899" s="200"/>
      <c r="C899" s="150">
        <f t="shared" si="289"/>
        <v>0</v>
      </c>
      <c r="D899" s="151">
        <f t="shared" si="290"/>
        <v>0</v>
      </c>
      <c r="E899" s="199"/>
      <c r="F899" s="199"/>
      <c r="G899" s="151">
        <f t="shared" si="291"/>
        <v>0</v>
      </c>
      <c r="H899" s="199"/>
      <c r="I899" s="199"/>
      <c r="J899" s="199"/>
      <c r="K899" s="151">
        <f t="shared" si="300"/>
        <v>0</v>
      </c>
      <c r="L899" s="199"/>
      <c r="M899" s="199"/>
      <c r="N899" s="152" t="str">
        <f t="shared" si="292"/>
        <v/>
      </c>
      <c r="O899" s="150">
        <f t="shared" si="293"/>
        <v>0</v>
      </c>
      <c r="P899" s="151">
        <f t="shared" si="294"/>
        <v>0</v>
      </c>
      <c r="Q899" s="199"/>
      <c r="R899" s="199"/>
      <c r="S899" s="151">
        <f t="shared" si="295"/>
        <v>0</v>
      </c>
      <c r="T899" s="199"/>
      <c r="U899" s="199"/>
      <c r="V899" s="199"/>
      <c r="W899" s="151">
        <f t="shared" si="286"/>
        <v>0</v>
      </c>
      <c r="X899" s="199"/>
      <c r="Y899" s="199"/>
      <c r="Z899" s="152" t="str">
        <f t="shared" si="296"/>
        <v/>
      </c>
      <c r="AA899" s="150">
        <f t="shared" si="301"/>
        <v>0</v>
      </c>
      <c r="AB899" s="151">
        <f t="shared" si="302"/>
        <v>0</v>
      </c>
      <c r="AC899" s="199"/>
      <c r="AD899" s="199"/>
      <c r="AE899" s="151">
        <f t="shared" si="303"/>
        <v>0</v>
      </c>
      <c r="AF899" s="202"/>
      <c r="AG899" s="333"/>
      <c r="AH899" s="202"/>
      <c r="AI899" s="333"/>
      <c r="AJ899" s="202"/>
      <c r="AK899" s="333"/>
      <c r="AL899" s="151">
        <f t="shared" si="304"/>
        <v>0</v>
      </c>
      <c r="AM899" s="199"/>
      <c r="AN899" s="199"/>
      <c r="AO899" s="167">
        <f t="shared" si="287"/>
        <v>0</v>
      </c>
      <c r="AP899" s="167">
        <f t="shared" si="288"/>
        <v>0</v>
      </c>
      <c r="AQ899" s="152" t="str">
        <f t="shared" si="284"/>
        <v/>
      </c>
      <c r="AR899" s="207">
        <f t="shared" si="285"/>
        <v>0</v>
      </c>
      <c r="AS899" s="167">
        <f t="shared" si="297"/>
        <v>0</v>
      </c>
      <c r="AT899" s="167">
        <f>IFERROR((AR899/SUM('4_Структура пл.соб.'!$F$4:$F$6))*100,0)</f>
        <v>0</v>
      </c>
      <c r="AU899" s="207">
        <f>IFERROR(AF899+(SUM($AC899:$AD899)/100*($AE$14/$AB$14*100))/'4_Структура пл.соб.'!$B$7*'4_Структура пл.соб.'!$B$4,0)</f>
        <v>0</v>
      </c>
      <c r="AV899" s="167">
        <f>IFERROR(AU899/'5_Розрахунок тарифів'!$H$7,0)</f>
        <v>0</v>
      </c>
      <c r="AW899" s="167">
        <f>IFERROR((AU899/SUM('4_Структура пл.соб.'!$F$4:$F$6))*100,0)</f>
        <v>0</v>
      </c>
      <c r="AX899" s="207">
        <f>IFERROR(AH899+(SUM($AC899:$AD899)/100*($AE$14/$AB$14*100))/'4_Структура пл.соб.'!$B$7*'4_Структура пл.соб.'!$B$5,0)</f>
        <v>0</v>
      </c>
      <c r="AY899" s="167">
        <f>IFERROR(AX899/'5_Розрахунок тарифів'!$L$7,0)</f>
        <v>0</v>
      </c>
      <c r="AZ899" s="167">
        <f>IFERROR((AX899/SUM('4_Структура пл.соб.'!$F$4:$F$6))*100,0)</f>
        <v>0</v>
      </c>
      <c r="BA899" s="207">
        <f>IFERROR(AJ899+(SUM($AC899:$AD899)/100*($AE$14/$AB$14*100))/'4_Структура пл.соб.'!$B$7*'4_Структура пл.соб.'!$B$6,0)</f>
        <v>0</v>
      </c>
      <c r="BB899" s="167">
        <f>IFERROR(BA899/'5_Розрахунок тарифів'!$P$7,0)</f>
        <v>0</v>
      </c>
      <c r="BC899" s="167">
        <f>IFERROR((BA899/SUM('4_Структура пл.соб.'!$F$4:$F$6))*100,0)</f>
        <v>0</v>
      </c>
      <c r="BD899" s="167">
        <f t="shared" si="298"/>
        <v>0</v>
      </c>
      <c r="BE899" s="167">
        <f t="shared" si="299"/>
        <v>0</v>
      </c>
      <c r="BF899" s="203"/>
      <c r="BG899" s="203"/>
    </row>
    <row r="900" spans="1:59" s="118" customFormat="1" x14ac:dyDescent="0.25">
      <c r="A900" s="128" t="str">
        <f>IF(ISBLANK(B900),"",COUNTA($B$11:B900))</f>
        <v/>
      </c>
      <c r="B900" s="200"/>
      <c r="C900" s="150">
        <f t="shared" si="289"/>
        <v>0</v>
      </c>
      <c r="D900" s="151">
        <f t="shared" si="290"/>
        <v>0</v>
      </c>
      <c r="E900" s="199"/>
      <c r="F900" s="199"/>
      <c r="G900" s="151">
        <f t="shared" si="291"/>
        <v>0</v>
      </c>
      <c r="H900" s="199"/>
      <c r="I900" s="199"/>
      <c r="J900" s="199"/>
      <c r="K900" s="151">
        <f t="shared" si="300"/>
        <v>0</v>
      </c>
      <c r="L900" s="199"/>
      <c r="M900" s="199"/>
      <c r="N900" s="152" t="str">
        <f t="shared" si="292"/>
        <v/>
      </c>
      <c r="O900" s="150">
        <f t="shared" si="293"/>
        <v>0</v>
      </c>
      <c r="P900" s="151">
        <f t="shared" si="294"/>
        <v>0</v>
      </c>
      <c r="Q900" s="199"/>
      <c r="R900" s="199"/>
      <c r="S900" s="151">
        <f t="shared" si="295"/>
        <v>0</v>
      </c>
      <c r="T900" s="199"/>
      <c r="U900" s="199"/>
      <c r="V900" s="199"/>
      <c r="W900" s="151">
        <f t="shared" si="286"/>
        <v>0</v>
      </c>
      <c r="X900" s="199"/>
      <c r="Y900" s="199"/>
      <c r="Z900" s="152" t="str">
        <f t="shared" si="296"/>
        <v/>
      </c>
      <c r="AA900" s="150">
        <f t="shared" si="301"/>
        <v>0</v>
      </c>
      <c r="AB900" s="151">
        <f t="shared" si="302"/>
        <v>0</v>
      </c>
      <c r="AC900" s="199"/>
      <c r="AD900" s="199"/>
      <c r="AE900" s="151">
        <f t="shared" si="303"/>
        <v>0</v>
      </c>
      <c r="AF900" s="202"/>
      <c r="AG900" s="333"/>
      <c r="AH900" s="202"/>
      <c r="AI900" s="333"/>
      <c r="AJ900" s="202"/>
      <c r="AK900" s="333"/>
      <c r="AL900" s="151">
        <f t="shared" si="304"/>
        <v>0</v>
      </c>
      <c r="AM900" s="199"/>
      <c r="AN900" s="199"/>
      <c r="AO900" s="167">
        <f t="shared" si="287"/>
        <v>0</v>
      </c>
      <c r="AP900" s="167">
        <f t="shared" si="288"/>
        <v>0</v>
      </c>
      <c r="AQ900" s="152" t="str">
        <f t="shared" si="284"/>
        <v/>
      </c>
      <c r="AR900" s="207">
        <f t="shared" si="285"/>
        <v>0</v>
      </c>
      <c r="AS900" s="167">
        <f t="shared" si="297"/>
        <v>0</v>
      </c>
      <c r="AT900" s="167">
        <f>IFERROR((AR900/SUM('4_Структура пл.соб.'!$F$4:$F$6))*100,0)</f>
        <v>0</v>
      </c>
      <c r="AU900" s="207">
        <f>IFERROR(AF900+(SUM($AC900:$AD900)/100*($AE$14/$AB$14*100))/'4_Структура пл.соб.'!$B$7*'4_Структура пл.соб.'!$B$4,0)</f>
        <v>0</v>
      </c>
      <c r="AV900" s="167">
        <f>IFERROR(AU900/'5_Розрахунок тарифів'!$H$7,0)</f>
        <v>0</v>
      </c>
      <c r="AW900" s="167">
        <f>IFERROR((AU900/SUM('4_Структура пл.соб.'!$F$4:$F$6))*100,0)</f>
        <v>0</v>
      </c>
      <c r="AX900" s="207">
        <f>IFERROR(AH900+(SUM($AC900:$AD900)/100*($AE$14/$AB$14*100))/'4_Структура пл.соб.'!$B$7*'4_Структура пл.соб.'!$B$5,0)</f>
        <v>0</v>
      </c>
      <c r="AY900" s="167">
        <f>IFERROR(AX900/'5_Розрахунок тарифів'!$L$7,0)</f>
        <v>0</v>
      </c>
      <c r="AZ900" s="167">
        <f>IFERROR((AX900/SUM('4_Структура пл.соб.'!$F$4:$F$6))*100,0)</f>
        <v>0</v>
      </c>
      <c r="BA900" s="207">
        <f>IFERROR(AJ900+(SUM($AC900:$AD900)/100*($AE$14/$AB$14*100))/'4_Структура пл.соб.'!$B$7*'4_Структура пл.соб.'!$B$6,0)</f>
        <v>0</v>
      </c>
      <c r="BB900" s="167">
        <f>IFERROR(BA900/'5_Розрахунок тарифів'!$P$7,0)</f>
        <v>0</v>
      </c>
      <c r="BC900" s="167">
        <f>IFERROR((BA900/SUM('4_Структура пл.соб.'!$F$4:$F$6))*100,0)</f>
        <v>0</v>
      </c>
      <c r="BD900" s="167">
        <f t="shared" si="298"/>
        <v>0</v>
      </c>
      <c r="BE900" s="167">
        <f t="shared" si="299"/>
        <v>0</v>
      </c>
      <c r="BF900" s="203"/>
      <c r="BG900" s="203"/>
    </row>
    <row r="901" spans="1:59" s="118" customFormat="1" x14ac:dyDescent="0.25">
      <c r="A901" s="128" t="str">
        <f>IF(ISBLANK(B901),"",COUNTA($B$11:B901))</f>
        <v/>
      </c>
      <c r="B901" s="200"/>
      <c r="C901" s="150">
        <f t="shared" si="289"/>
        <v>0</v>
      </c>
      <c r="D901" s="151">
        <f t="shared" si="290"/>
        <v>0</v>
      </c>
      <c r="E901" s="199"/>
      <c r="F901" s="199"/>
      <c r="G901" s="151">
        <f t="shared" si="291"/>
        <v>0</v>
      </c>
      <c r="H901" s="199"/>
      <c r="I901" s="199"/>
      <c r="J901" s="199"/>
      <c r="K901" s="151">
        <f t="shared" si="300"/>
        <v>0</v>
      </c>
      <c r="L901" s="199"/>
      <c r="M901" s="199"/>
      <c r="N901" s="152" t="str">
        <f t="shared" si="292"/>
        <v/>
      </c>
      <c r="O901" s="150">
        <f t="shared" si="293"/>
        <v>0</v>
      </c>
      <c r="P901" s="151">
        <f t="shared" si="294"/>
        <v>0</v>
      </c>
      <c r="Q901" s="199"/>
      <c r="R901" s="199"/>
      <c r="S901" s="151">
        <f t="shared" si="295"/>
        <v>0</v>
      </c>
      <c r="T901" s="199"/>
      <c r="U901" s="199"/>
      <c r="V901" s="199"/>
      <c r="W901" s="151">
        <f t="shared" si="286"/>
        <v>0</v>
      </c>
      <c r="X901" s="199"/>
      <c r="Y901" s="199"/>
      <c r="Z901" s="152" t="str">
        <f t="shared" si="296"/>
        <v/>
      </c>
      <c r="AA901" s="150">
        <f t="shared" si="301"/>
        <v>0</v>
      </c>
      <c r="AB901" s="151">
        <f t="shared" si="302"/>
        <v>0</v>
      </c>
      <c r="AC901" s="199"/>
      <c r="AD901" s="199"/>
      <c r="AE901" s="151">
        <f t="shared" si="303"/>
        <v>0</v>
      </c>
      <c r="AF901" s="202"/>
      <c r="AG901" s="333"/>
      <c r="AH901" s="202"/>
      <c r="AI901" s="333"/>
      <c r="AJ901" s="202"/>
      <c r="AK901" s="333"/>
      <c r="AL901" s="151">
        <f t="shared" si="304"/>
        <v>0</v>
      </c>
      <c r="AM901" s="199"/>
      <c r="AN901" s="199"/>
      <c r="AO901" s="167">
        <f t="shared" si="287"/>
        <v>0</v>
      </c>
      <c r="AP901" s="167">
        <f t="shared" si="288"/>
        <v>0</v>
      </c>
      <c r="AQ901" s="152" t="str">
        <f t="shared" si="284"/>
        <v/>
      </c>
      <c r="AR901" s="207">
        <f t="shared" si="285"/>
        <v>0</v>
      </c>
      <c r="AS901" s="167">
        <f t="shared" si="297"/>
        <v>0</v>
      </c>
      <c r="AT901" s="167">
        <f>IFERROR((AR901/SUM('4_Структура пл.соб.'!$F$4:$F$6))*100,0)</f>
        <v>0</v>
      </c>
      <c r="AU901" s="207">
        <f>IFERROR(AF901+(SUM($AC901:$AD901)/100*($AE$14/$AB$14*100))/'4_Структура пл.соб.'!$B$7*'4_Структура пл.соб.'!$B$4,0)</f>
        <v>0</v>
      </c>
      <c r="AV901" s="167">
        <f>IFERROR(AU901/'5_Розрахунок тарифів'!$H$7,0)</f>
        <v>0</v>
      </c>
      <c r="AW901" s="167">
        <f>IFERROR((AU901/SUM('4_Структура пл.соб.'!$F$4:$F$6))*100,0)</f>
        <v>0</v>
      </c>
      <c r="AX901" s="207">
        <f>IFERROR(AH901+(SUM($AC901:$AD901)/100*($AE$14/$AB$14*100))/'4_Структура пл.соб.'!$B$7*'4_Структура пл.соб.'!$B$5,0)</f>
        <v>0</v>
      </c>
      <c r="AY901" s="167">
        <f>IFERROR(AX901/'5_Розрахунок тарифів'!$L$7,0)</f>
        <v>0</v>
      </c>
      <c r="AZ901" s="167">
        <f>IFERROR((AX901/SUM('4_Структура пл.соб.'!$F$4:$F$6))*100,0)</f>
        <v>0</v>
      </c>
      <c r="BA901" s="207">
        <f>IFERROR(AJ901+(SUM($AC901:$AD901)/100*($AE$14/$AB$14*100))/'4_Структура пл.соб.'!$B$7*'4_Структура пл.соб.'!$B$6,0)</f>
        <v>0</v>
      </c>
      <c r="BB901" s="167">
        <f>IFERROR(BA901/'5_Розрахунок тарифів'!$P$7,0)</f>
        <v>0</v>
      </c>
      <c r="BC901" s="167">
        <f>IFERROR((BA901/SUM('4_Структура пл.соб.'!$F$4:$F$6))*100,0)</f>
        <v>0</v>
      </c>
      <c r="BD901" s="167">
        <f t="shared" si="298"/>
        <v>0</v>
      </c>
      <c r="BE901" s="167">
        <f t="shared" si="299"/>
        <v>0</v>
      </c>
      <c r="BF901" s="203"/>
      <c r="BG901" s="203"/>
    </row>
    <row r="902" spans="1:59" s="118" customFormat="1" x14ac:dyDescent="0.25">
      <c r="A902" s="128" t="str">
        <f>IF(ISBLANK(B902),"",COUNTA($B$11:B902))</f>
        <v/>
      </c>
      <c r="B902" s="200"/>
      <c r="C902" s="150">
        <f t="shared" si="289"/>
        <v>0</v>
      </c>
      <c r="D902" s="151">
        <f t="shared" si="290"/>
        <v>0</v>
      </c>
      <c r="E902" s="199"/>
      <c r="F902" s="199"/>
      <c r="G902" s="151">
        <f t="shared" si="291"/>
        <v>0</v>
      </c>
      <c r="H902" s="199"/>
      <c r="I902" s="199"/>
      <c r="J902" s="199"/>
      <c r="K902" s="151">
        <f t="shared" si="300"/>
        <v>0</v>
      </c>
      <c r="L902" s="199"/>
      <c r="M902" s="199"/>
      <c r="N902" s="152" t="str">
        <f t="shared" si="292"/>
        <v/>
      </c>
      <c r="O902" s="150">
        <f t="shared" si="293"/>
        <v>0</v>
      </c>
      <c r="P902" s="151">
        <f t="shared" si="294"/>
        <v>0</v>
      </c>
      <c r="Q902" s="199"/>
      <c r="R902" s="199"/>
      <c r="S902" s="151">
        <f t="shared" si="295"/>
        <v>0</v>
      </c>
      <c r="T902" s="199"/>
      <c r="U902" s="199"/>
      <c r="V902" s="199"/>
      <c r="W902" s="151">
        <f t="shared" si="286"/>
        <v>0</v>
      </c>
      <c r="X902" s="199"/>
      <c r="Y902" s="199"/>
      <c r="Z902" s="152" t="str">
        <f t="shared" si="296"/>
        <v/>
      </c>
      <c r="AA902" s="150">
        <f t="shared" si="301"/>
        <v>0</v>
      </c>
      <c r="AB902" s="151">
        <f t="shared" si="302"/>
        <v>0</v>
      </c>
      <c r="AC902" s="199"/>
      <c r="AD902" s="199"/>
      <c r="AE902" s="151">
        <f t="shared" si="303"/>
        <v>0</v>
      </c>
      <c r="AF902" s="202"/>
      <c r="AG902" s="333"/>
      <c r="AH902" s="202"/>
      <c r="AI902" s="333"/>
      <c r="AJ902" s="202"/>
      <c r="AK902" s="333"/>
      <c r="AL902" s="151">
        <f t="shared" si="304"/>
        <v>0</v>
      </c>
      <c r="AM902" s="199"/>
      <c r="AN902" s="199"/>
      <c r="AO902" s="167">
        <f t="shared" si="287"/>
        <v>0</v>
      </c>
      <c r="AP902" s="167">
        <f t="shared" si="288"/>
        <v>0</v>
      </c>
      <c r="AQ902" s="152" t="str">
        <f t="shared" si="284"/>
        <v/>
      </c>
      <c r="AR902" s="207">
        <f t="shared" si="285"/>
        <v>0</v>
      </c>
      <c r="AS902" s="167">
        <f t="shared" si="297"/>
        <v>0</v>
      </c>
      <c r="AT902" s="167">
        <f>IFERROR((AR902/SUM('4_Структура пл.соб.'!$F$4:$F$6))*100,0)</f>
        <v>0</v>
      </c>
      <c r="AU902" s="207">
        <f>IFERROR(AF902+(SUM($AC902:$AD902)/100*($AE$14/$AB$14*100))/'4_Структура пл.соб.'!$B$7*'4_Структура пл.соб.'!$B$4,0)</f>
        <v>0</v>
      </c>
      <c r="AV902" s="167">
        <f>IFERROR(AU902/'5_Розрахунок тарифів'!$H$7,0)</f>
        <v>0</v>
      </c>
      <c r="AW902" s="167">
        <f>IFERROR((AU902/SUM('4_Структура пл.соб.'!$F$4:$F$6))*100,0)</f>
        <v>0</v>
      </c>
      <c r="AX902" s="207">
        <f>IFERROR(AH902+(SUM($AC902:$AD902)/100*($AE$14/$AB$14*100))/'4_Структура пл.соб.'!$B$7*'4_Структура пл.соб.'!$B$5,0)</f>
        <v>0</v>
      </c>
      <c r="AY902" s="167">
        <f>IFERROR(AX902/'5_Розрахунок тарифів'!$L$7,0)</f>
        <v>0</v>
      </c>
      <c r="AZ902" s="167">
        <f>IFERROR((AX902/SUM('4_Структура пл.соб.'!$F$4:$F$6))*100,0)</f>
        <v>0</v>
      </c>
      <c r="BA902" s="207">
        <f>IFERROR(AJ902+(SUM($AC902:$AD902)/100*($AE$14/$AB$14*100))/'4_Структура пл.соб.'!$B$7*'4_Структура пл.соб.'!$B$6,0)</f>
        <v>0</v>
      </c>
      <c r="BB902" s="167">
        <f>IFERROR(BA902/'5_Розрахунок тарифів'!$P$7,0)</f>
        <v>0</v>
      </c>
      <c r="BC902" s="167">
        <f>IFERROR((BA902/SUM('4_Структура пл.соб.'!$F$4:$F$6))*100,0)</f>
        <v>0</v>
      </c>
      <c r="BD902" s="167">
        <f t="shared" si="298"/>
        <v>0</v>
      </c>
      <c r="BE902" s="167">
        <f t="shared" si="299"/>
        <v>0</v>
      </c>
      <c r="BF902" s="203"/>
      <c r="BG902" s="203"/>
    </row>
    <row r="903" spans="1:59" s="118" customFormat="1" x14ac:dyDescent="0.25">
      <c r="A903" s="128" t="str">
        <f>IF(ISBLANK(B903),"",COUNTA($B$11:B903))</f>
        <v/>
      </c>
      <c r="B903" s="200"/>
      <c r="C903" s="150">
        <f t="shared" si="289"/>
        <v>0</v>
      </c>
      <c r="D903" s="151">
        <f t="shared" si="290"/>
        <v>0</v>
      </c>
      <c r="E903" s="199"/>
      <c r="F903" s="199"/>
      <c r="G903" s="151">
        <f t="shared" si="291"/>
        <v>0</v>
      </c>
      <c r="H903" s="199"/>
      <c r="I903" s="199"/>
      <c r="J903" s="199"/>
      <c r="K903" s="151">
        <f t="shared" si="300"/>
        <v>0</v>
      </c>
      <c r="L903" s="199"/>
      <c r="M903" s="199"/>
      <c r="N903" s="152" t="str">
        <f t="shared" si="292"/>
        <v/>
      </c>
      <c r="O903" s="150">
        <f t="shared" si="293"/>
        <v>0</v>
      </c>
      <c r="P903" s="151">
        <f t="shared" si="294"/>
        <v>0</v>
      </c>
      <c r="Q903" s="199"/>
      <c r="R903" s="199"/>
      <c r="S903" s="151">
        <f t="shared" si="295"/>
        <v>0</v>
      </c>
      <c r="T903" s="199"/>
      <c r="U903" s="199"/>
      <c r="V903" s="199"/>
      <c r="W903" s="151">
        <f t="shared" si="286"/>
        <v>0</v>
      </c>
      <c r="X903" s="199"/>
      <c r="Y903" s="199"/>
      <c r="Z903" s="152" t="str">
        <f t="shared" si="296"/>
        <v/>
      </c>
      <c r="AA903" s="150">
        <f t="shared" si="301"/>
        <v>0</v>
      </c>
      <c r="AB903" s="151">
        <f t="shared" si="302"/>
        <v>0</v>
      </c>
      <c r="AC903" s="199"/>
      <c r="AD903" s="199"/>
      <c r="AE903" s="151">
        <f t="shared" si="303"/>
        <v>0</v>
      </c>
      <c r="AF903" s="202"/>
      <c r="AG903" s="333"/>
      <c r="AH903" s="202"/>
      <c r="AI903" s="333"/>
      <c r="AJ903" s="202"/>
      <c r="AK903" s="333"/>
      <c r="AL903" s="151">
        <f t="shared" si="304"/>
        <v>0</v>
      </c>
      <c r="AM903" s="199"/>
      <c r="AN903" s="199"/>
      <c r="AO903" s="167">
        <f t="shared" si="287"/>
        <v>0</v>
      </c>
      <c r="AP903" s="167">
        <f t="shared" si="288"/>
        <v>0</v>
      </c>
      <c r="AQ903" s="152" t="str">
        <f t="shared" si="284"/>
        <v/>
      </c>
      <c r="AR903" s="207">
        <f t="shared" si="285"/>
        <v>0</v>
      </c>
      <c r="AS903" s="167">
        <f t="shared" si="297"/>
        <v>0</v>
      </c>
      <c r="AT903" s="167">
        <f>IFERROR((AR903/SUM('4_Структура пл.соб.'!$F$4:$F$6))*100,0)</f>
        <v>0</v>
      </c>
      <c r="AU903" s="207">
        <f>IFERROR(AF903+(SUM($AC903:$AD903)/100*($AE$14/$AB$14*100))/'4_Структура пл.соб.'!$B$7*'4_Структура пл.соб.'!$B$4,0)</f>
        <v>0</v>
      </c>
      <c r="AV903" s="167">
        <f>IFERROR(AU903/'5_Розрахунок тарифів'!$H$7,0)</f>
        <v>0</v>
      </c>
      <c r="AW903" s="167">
        <f>IFERROR((AU903/SUM('4_Структура пл.соб.'!$F$4:$F$6))*100,0)</f>
        <v>0</v>
      </c>
      <c r="AX903" s="207">
        <f>IFERROR(AH903+(SUM($AC903:$AD903)/100*($AE$14/$AB$14*100))/'4_Структура пл.соб.'!$B$7*'4_Структура пл.соб.'!$B$5,0)</f>
        <v>0</v>
      </c>
      <c r="AY903" s="167">
        <f>IFERROR(AX903/'5_Розрахунок тарифів'!$L$7,0)</f>
        <v>0</v>
      </c>
      <c r="AZ903" s="167">
        <f>IFERROR((AX903/SUM('4_Структура пл.соб.'!$F$4:$F$6))*100,0)</f>
        <v>0</v>
      </c>
      <c r="BA903" s="207">
        <f>IFERROR(AJ903+(SUM($AC903:$AD903)/100*($AE$14/$AB$14*100))/'4_Структура пл.соб.'!$B$7*'4_Структура пл.соб.'!$B$6,0)</f>
        <v>0</v>
      </c>
      <c r="BB903" s="167">
        <f>IFERROR(BA903/'5_Розрахунок тарифів'!$P$7,0)</f>
        <v>0</v>
      </c>
      <c r="BC903" s="167">
        <f>IFERROR((BA903/SUM('4_Структура пл.соб.'!$F$4:$F$6))*100,0)</f>
        <v>0</v>
      </c>
      <c r="BD903" s="167">
        <f t="shared" si="298"/>
        <v>0</v>
      </c>
      <c r="BE903" s="167">
        <f t="shared" si="299"/>
        <v>0</v>
      </c>
      <c r="BF903" s="203"/>
      <c r="BG903" s="203"/>
    </row>
    <row r="904" spans="1:59" s="118" customFormat="1" x14ac:dyDescent="0.25">
      <c r="A904" s="128" t="str">
        <f>IF(ISBLANK(B904),"",COUNTA($B$11:B904))</f>
        <v/>
      </c>
      <c r="B904" s="200"/>
      <c r="C904" s="150">
        <f t="shared" si="289"/>
        <v>0</v>
      </c>
      <c r="D904" s="151">
        <f t="shared" si="290"/>
        <v>0</v>
      </c>
      <c r="E904" s="199"/>
      <c r="F904" s="199"/>
      <c r="G904" s="151">
        <f t="shared" si="291"/>
        <v>0</v>
      </c>
      <c r="H904" s="199"/>
      <c r="I904" s="199"/>
      <c r="J904" s="199"/>
      <c r="K904" s="151">
        <f t="shared" si="300"/>
        <v>0</v>
      </c>
      <c r="L904" s="199"/>
      <c r="M904" s="199"/>
      <c r="N904" s="152" t="str">
        <f t="shared" si="292"/>
        <v/>
      </c>
      <c r="O904" s="150">
        <f t="shared" si="293"/>
        <v>0</v>
      </c>
      <c r="P904" s="151">
        <f t="shared" si="294"/>
        <v>0</v>
      </c>
      <c r="Q904" s="199"/>
      <c r="R904" s="199"/>
      <c r="S904" s="151">
        <f t="shared" si="295"/>
        <v>0</v>
      </c>
      <c r="T904" s="199"/>
      <c r="U904" s="199"/>
      <c r="V904" s="199"/>
      <c r="W904" s="151">
        <f t="shared" si="286"/>
        <v>0</v>
      </c>
      <c r="X904" s="199"/>
      <c r="Y904" s="199"/>
      <c r="Z904" s="152" t="str">
        <f t="shared" si="296"/>
        <v/>
      </c>
      <c r="AA904" s="150">
        <f t="shared" si="301"/>
        <v>0</v>
      </c>
      <c r="AB904" s="151">
        <f t="shared" si="302"/>
        <v>0</v>
      </c>
      <c r="AC904" s="199"/>
      <c r="AD904" s="199"/>
      <c r="AE904" s="151">
        <f t="shared" si="303"/>
        <v>0</v>
      </c>
      <c r="AF904" s="202"/>
      <c r="AG904" s="333"/>
      <c r="AH904" s="202"/>
      <c r="AI904" s="333"/>
      <c r="AJ904" s="202"/>
      <c r="AK904" s="333"/>
      <c r="AL904" s="151">
        <f t="shared" si="304"/>
        <v>0</v>
      </c>
      <c r="AM904" s="199"/>
      <c r="AN904" s="199"/>
      <c r="AO904" s="167">
        <f t="shared" si="287"/>
        <v>0</v>
      </c>
      <c r="AP904" s="167">
        <f t="shared" si="288"/>
        <v>0</v>
      </c>
      <c r="AQ904" s="152" t="str">
        <f t="shared" si="284"/>
        <v/>
      </c>
      <c r="AR904" s="207">
        <f t="shared" si="285"/>
        <v>0</v>
      </c>
      <c r="AS904" s="167">
        <f t="shared" si="297"/>
        <v>0</v>
      </c>
      <c r="AT904" s="167">
        <f>IFERROR((AR904/SUM('4_Структура пл.соб.'!$F$4:$F$6))*100,0)</f>
        <v>0</v>
      </c>
      <c r="AU904" s="207">
        <f>IFERROR(AF904+(SUM($AC904:$AD904)/100*($AE$14/$AB$14*100))/'4_Структура пл.соб.'!$B$7*'4_Структура пл.соб.'!$B$4,0)</f>
        <v>0</v>
      </c>
      <c r="AV904" s="167">
        <f>IFERROR(AU904/'5_Розрахунок тарифів'!$H$7,0)</f>
        <v>0</v>
      </c>
      <c r="AW904" s="167">
        <f>IFERROR((AU904/SUM('4_Структура пл.соб.'!$F$4:$F$6))*100,0)</f>
        <v>0</v>
      </c>
      <c r="AX904" s="207">
        <f>IFERROR(AH904+(SUM($AC904:$AD904)/100*($AE$14/$AB$14*100))/'4_Структура пл.соб.'!$B$7*'4_Структура пл.соб.'!$B$5,0)</f>
        <v>0</v>
      </c>
      <c r="AY904" s="167">
        <f>IFERROR(AX904/'5_Розрахунок тарифів'!$L$7,0)</f>
        <v>0</v>
      </c>
      <c r="AZ904" s="167">
        <f>IFERROR((AX904/SUM('4_Структура пл.соб.'!$F$4:$F$6))*100,0)</f>
        <v>0</v>
      </c>
      <c r="BA904" s="207">
        <f>IFERROR(AJ904+(SUM($AC904:$AD904)/100*($AE$14/$AB$14*100))/'4_Структура пл.соб.'!$B$7*'4_Структура пл.соб.'!$B$6,0)</f>
        <v>0</v>
      </c>
      <c r="BB904" s="167">
        <f>IFERROR(BA904/'5_Розрахунок тарифів'!$P$7,0)</f>
        <v>0</v>
      </c>
      <c r="BC904" s="167">
        <f>IFERROR((BA904/SUM('4_Структура пл.соб.'!$F$4:$F$6))*100,0)</f>
        <v>0</v>
      </c>
      <c r="BD904" s="167">
        <f t="shared" si="298"/>
        <v>0</v>
      </c>
      <c r="BE904" s="167">
        <f t="shared" si="299"/>
        <v>0</v>
      </c>
      <c r="BF904" s="203"/>
      <c r="BG904" s="203"/>
    </row>
    <row r="905" spans="1:59" s="118" customFormat="1" x14ac:dyDescent="0.25">
      <c r="A905" s="128" t="str">
        <f>IF(ISBLANK(B905),"",COUNTA($B$11:B905))</f>
        <v/>
      </c>
      <c r="B905" s="200"/>
      <c r="C905" s="150">
        <f t="shared" si="289"/>
        <v>0</v>
      </c>
      <c r="D905" s="151">
        <f t="shared" si="290"/>
        <v>0</v>
      </c>
      <c r="E905" s="199"/>
      <c r="F905" s="199"/>
      <c r="G905" s="151">
        <f t="shared" si="291"/>
        <v>0</v>
      </c>
      <c r="H905" s="199"/>
      <c r="I905" s="199"/>
      <c r="J905" s="199"/>
      <c r="K905" s="151">
        <f t="shared" si="300"/>
        <v>0</v>
      </c>
      <c r="L905" s="199"/>
      <c r="M905" s="199"/>
      <c r="N905" s="152" t="str">
        <f t="shared" si="292"/>
        <v/>
      </c>
      <c r="O905" s="150">
        <f t="shared" si="293"/>
        <v>0</v>
      </c>
      <c r="P905" s="151">
        <f t="shared" si="294"/>
        <v>0</v>
      </c>
      <c r="Q905" s="199"/>
      <c r="R905" s="199"/>
      <c r="S905" s="151">
        <f t="shared" si="295"/>
        <v>0</v>
      </c>
      <c r="T905" s="199"/>
      <c r="U905" s="199"/>
      <c r="V905" s="199"/>
      <c r="W905" s="151">
        <f t="shared" si="286"/>
        <v>0</v>
      </c>
      <c r="X905" s="199"/>
      <c r="Y905" s="199"/>
      <c r="Z905" s="152" t="str">
        <f t="shared" si="296"/>
        <v/>
      </c>
      <c r="AA905" s="150">
        <f t="shared" si="301"/>
        <v>0</v>
      </c>
      <c r="AB905" s="151">
        <f t="shared" si="302"/>
        <v>0</v>
      </c>
      <c r="AC905" s="199"/>
      <c r="AD905" s="199"/>
      <c r="AE905" s="151">
        <f t="shared" si="303"/>
        <v>0</v>
      </c>
      <c r="AF905" s="202"/>
      <c r="AG905" s="333"/>
      <c r="AH905" s="202"/>
      <c r="AI905" s="333"/>
      <c r="AJ905" s="202"/>
      <c r="AK905" s="333"/>
      <c r="AL905" s="151">
        <f t="shared" si="304"/>
        <v>0</v>
      </c>
      <c r="AM905" s="199"/>
      <c r="AN905" s="199"/>
      <c r="AO905" s="167">
        <f t="shared" si="287"/>
        <v>0</v>
      </c>
      <c r="AP905" s="167">
        <f t="shared" si="288"/>
        <v>0</v>
      </c>
      <c r="AQ905" s="152" t="str">
        <f t="shared" si="284"/>
        <v/>
      </c>
      <c r="AR905" s="207">
        <f t="shared" si="285"/>
        <v>0</v>
      </c>
      <c r="AS905" s="167">
        <f t="shared" si="297"/>
        <v>0</v>
      </c>
      <c r="AT905" s="167">
        <f>IFERROR((AR905/SUM('4_Структура пл.соб.'!$F$4:$F$6))*100,0)</f>
        <v>0</v>
      </c>
      <c r="AU905" s="207">
        <f>IFERROR(AF905+(SUM($AC905:$AD905)/100*($AE$14/$AB$14*100))/'4_Структура пл.соб.'!$B$7*'4_Структура пл.соб.'!$B$4,0)</f>
        <v>0</v>
      </c>
      <c r="AV905" s="167">
        <f>IFERROR(AU905/'5_Розрахунок тарифів'!$H$7,0)</f>
        <v>0</v>
      </c>
      <c r="AW905" s="167">
        <f>IFERROR((AU905/SUM('4_Структура пл.соб.'!$F$4:$F$6))*100,0)</f>
        <v>0</v>
      </c>
      <c r="AX905" s="207">
        <f>IFERROR(AH905+(SUM($AC905:$AD905)/100*($AE$14/$AB$14*100))/'4_Структура пл.соб.'!$B$7*'4_Структура пл.соб.'!$B$5,0)</f>
        <v>0</v>
      </c>
      <c r="AY905" s="167">
        <f>IFERROR(AX905/'5_Розрахунок тарифів'!$L$7,0)</f>
        <v>0</v>
      </c>
      <c r="AZ905" s="167">
        <f>IFERROR((AX905/SUM('4_Структура пл.соб.'!$F$4:$F$6))*100,0)</f>
        <v>0</v>
      </c>
      <c r="BA905" s="207">
        <f>IFERROR(AJ905+(SUM($AC905:$AD905)/100*($AE$14/$AB$14*100))/'4_Структура пл.соб.'!$B$7*'4_Структура пл.соб.'!$B$6,0)</f>
        <v>0</v>
      </c>
      <c r="BB905" s="167">
        <f>IFERROR(BA905/'5_Розрахунок тарифів'!$P$7,0)</f>
        <v>0</v>
      </c>
      <c r="BC905" s="167">
        <f>IFERROR((BA905/SUM('4_Структура пл.соб.'!$F$4:$F$6))*100,0)</f>
        <v>0</v>
      </c>
      <c r="BD905" s="167">
        <f t="shared" si="298"/>
        <v>0</v>
      </c>
      <c r="BE905" s="167">
        <f t="shared" si="299"/>
        <v>0</v>
      </c>
      <c r="BF905" s="203"/>
      <c r="BG905" s="203"/>
    </row>
    <row r="906" spans="1:59" s="118" customFormat="1" x14ac:dyDescent="0.25">
      <c r="A906" s="128" t="str">
        <f>IF(ISBLANK(B906),"",COUNTA($B$11:B906))</f>
        <v/>
      </c>
      <c r="B906" s="200"/>
      <c r="C906" s="150">
        <f t="shared" si="289"/>
        <v>0</v>
      </c>
      <c r="D906" s="151">
        <f t="shared" si="290"/>
        <v>0</v>
      </c>
      <c r="E906" s="199"/>
      <c r="F906" s="199"/>
      <c r="G906" s="151">
        <f t="shared" si="291"/>
        <v>0</v>
      </c>
      <c r="H906" s="199"/>
      <c r="I906" s="199"/>
      <c r="J906" s="199"/>
      <c r="K906" s="151">
        <f t="shared" si="300"/>
        <v>0</v>
      </c>
      <c r="L906" s="199"/>
      <c r="M906" s="199"/>
      <c r="N906" s="152" t="str">
        <f t="shared" si="292"/>
        <v/>
      </c>
      <c r="O906" s="150">
        <f t="shared" si="293"/>
        <v>0</v>
      </c>
      <c r="P906" s="151">
        <f t="shared" si="294"/>
        <v>0</v>
      </c>
      <c r="Q906" s="199"/>
      <c r="R906" s="199"/>
      <c r="S906" s="151">
        <f t="shared" si="295"/>
        <v>0</v>
      </c>
      <c r="T906" s="199"/>
      <c r="U906" s="199"/>
      <c r="V906" s="199"/>
      <c r="W906" s="151">
        <f t="shared" si="286"/>
        <v>0</v>
      </c>
      <c r="X906" s="199"/>
      <c r="Y906" s="199"/>
      <c r="Z906" s="152" t="str">
        <f t="shared" si="296"/>
        <v/>
      </c>
      <c r="AA906" s="150">
        <f t="shared" si="301"/>
        <v>0</v>
      </c>
      <c r="AB906" s="151">
        <f t="shared" si="302"/>
        <v>0</v>
      </c>
      <c r="AC906" s="199"/>
      <c r="AD906" s="199"/>
      <c r="AE906" s="151">
        <f t="shared" si="303"/>
        <v>0</v>
      </c>
      <c r="AF906" s="202"/>
      <c r="AG906" s="333"/>
      <c r="AH906" s="202"/>
      <c r="AI906" s="333"/>
      <c r="AJ906" s="202"/>
      <c r="AK906" s="333"/>
      <c r="AL906" s="151">
        <f t="shared" si="304"/>
        <v>0</v>
      </c>
      <c r="AM906" s="199"/>
      <c r="AN906" s="199"/>
      <c r="AO906" s="167">
        <f t="shared" si="287"/>
        <v>0</v>
      </c>
      <c r="AP906" s="167">
        <f t="shared" si="288"/>
        <v>0</v>
      </c>
      <c r="AQ906" s="152" t="str">
        <f t="shared" si="284"/>
        <v/>
      </c>
      <c r="AR906" s="207">
        <f t="shared" si="285"/>
        <v>0</v>
      </c>
      <c r="AS906" s="167">
        <f t="shared" si="297"/>
        <v>0</v>
      </c>
      <c r="AT906" s="167">
        <f>IFERROR((AR906/SUM('4_Структура пл.соб.'!$F$4:$F$6))*100,0)</f>
        <v>0</v>
      </c>
      <c r="AU906" s="207">
        <f>IFERROR(AF906+(SUM($AC906:$AD906)/100*($AE$14/$AB$14*100))/'4_Структура пл.соб.'!$B$7*'4_Структура пл.соб.'!$B$4,0)</f>
        <v>0</v>
      </c>
      <c r="AV906" s="167">
        <f>IFERROR(AU906/'5_Розрахунок тарифів'!$H$7,0)</f>
        <v>0</v>
      </c>
      <c r="AW906" s="167">
        <f>IFERROR((AU906/SUM('4_Структура пл.соб.'!$F$4:$F$6))*100,0)</f>
        <v>0</v>
      </c>
      <c r="AX906" s="207">
        <f>IFERROR(AH906+(SUM($AC906:$AD906)/100*($AE$14/$AB$14*100))/'4_Структура пл.соб.'!$B$7*'4_Структура пл.соб.'!$B$5,0)</f>
        <v>0</v>
      </c>
      <c r="AY906" s="167">
        <f>IFERROR(AX906/'5_Розрахунок тарифів'!$L$7,0)</f>
        <v>0</v>
      </c>
      <c r="AZ906" s="167">
        <f>IFERROR((AX906/SUM('4_Структура пл.соб.'!$F$4:$F$6))*100,0)</f>
        <v>0</v>
      </c>
      <c r="BA906" s="207">
        <f>IFERROR(AJ906+(SUM($AC906:$AD906)/100*($AE$14/$AB$14*100))/'4_Структура пл.соб.'!$B$7*'4_Структура пл.соб.'!$B$6,0)</f>
        <v>0</v>
      </c>
      <c r="BB906" s="167">
        <f>IFERROR(BA906/'5_Розрахунок тарифів'!$P$7,0)</f>
        <v>0</v>
      </c>
      <c r="BC906" s="167">
        <f>IFERROR((BA906/SUM('4_Структура пл.соб.'!$F$4:$F$6))*100,0)</f>
        <v>0</v>
      </c>
      <c r="BD906" s="167">
        <f t="shared" si="298"/>
        <v>0</v>
      </c>
      <c r="BE906" s="167">
        <f t="shared" si="299"/>
        <v>0</v>
      </c>
      <c r="BF906" s="203"/>
      <c r="BG906" s="203"/>
    </row>
    <row r="907" spans="1:59" s="118" customFormat="1" x14ac:dyDescent="0.25">
      <c r="A907" s="128" t="str">
        <f>IF(ISBLANK(B907),"",COUNTA($B$11:B907))</f>
        <v/>
      </c>
      <c r="B907" s="200"/>
      <c r="C907" s="150">
        <f t="shared" si="289"/>
        <v>0</v>
      </c>
      <c r="D907" s="151">
        <f t="shared" si="290"/>
        <v>0</v>
      </c>
      <c r="E907" s="199"/>
      <c r="F907" s="199"/>
      <c r="G907" s="151">
        <f t="shared" si="291"/>
        <v>0</v>
      </c>
      <c r="H907" s="199"/>
      <c r="I907" s="199"/>
      <c r="J907" s="199"/>
      <c r="K907" s="151">
        <f t="shared" si="300"/>
        <v>0</v>
      </c>
      <c r="L907" s="199"/>
      <c r="M907" s="199"/>
      <c r="N907" s="152" t="str">
        <f t="shared" si="292"/>
        <v/>
      </c>
      <c r="O907" s="150">
        <f t="shared" si="293"/>
        <v>0</v>
      </c>
      <c r="P907" s="151">
        <f t="shared" si="294"/>
        <v>0</v>
      </c>
      <c r="Q907" s="199"/>
      <c r="R907" s="199"/>
      <c r="S907" s="151">
        <f t="shared" si="295"/>
        <v>0</v>
      </c>
      <c r="T907" s="199"/>
      <c r="U907" s="199"/>
      <c r="V907" s="199"/>
      <c r="W907" s="151">
        <f t="shared" si="286"/>
        <v>0</v>
      </c>
      <c r="X907" s="199"/>
      <c r="Y907" s="199"/>
      <c r="Z907" s="152" t="str">
        <f t="shared" si="296"/>
        <v/>
      </c>
      <c r="AA907" s="150">
        <f t="shared" si="301"/>
        <v>0</v>
      </c>
      <c r="AB907" s="151">
        <f t="shared" si="302"/>
        <v>0</v>
      </c>
      <c r="AC907" s="199"/>
      <c r="AD907" s="199"/>
      <c r="AE907" s="151">
        <f t="shared" si="303"/>
        <v>0</v>
      </c>
      <c r="AF907" s="202"/>
      <c r="AG907" s="333"/>
      <c r="AH907" s="202"/>
      <c r="AI907" s="333"/>
      <c r="AJ907" s="202"/>
      <c r="AK907" s="333"/>
      <c r="AL907" s="151">
        <f t="shared" si="304"/>
        <v>0</v>
      </c>
      <c r="AM907" s="199"/>
      <c r="AN907" s="199"/>
      <c r="AO907" s="167">
        <f t="shared" si="287"/>
        <v>0</v>
      </c>
      <c r="AP907" s="167">
        <f t="shared" si="288"/>
        <v>0</v>
      </c>
      <c r="AQ907" s="152" t="str">
        <f t="shared" si="284"/>
        <v/>
      </c>
      <c r="AR907" s="207">
        <f t="shared" si="285"/>
        <v>0</v>
      </c>
      <c r="AS907" s="167">
        <f t="shared" si="297"/>
        <v>0</v>
      </c>
      <c r="AT907" s="167">
        <f>IFERROR((AR907/SUM('4_Структура пл.соб.'!$F$4:$F$6))*100,0)</f>
        <v>0</v>
      </c>
      <c r="AU907" s="207">
        <f>IFERROR(AF907+(SUM($AC907:$AD907)/100*($AE$14/$AB$14*100))/'4_Структура пл.соб.'!$B$7*'4_Структура пл.соб.'!$B$4,0)</f>
        <v>0</v>
      </c>
      <c r="AV907" s="167">
        <f>IFERROR(AU907/'5_Розрахунок тарифів'!$H$7,0)</f>
        <v>0</v>
      </c>
      <c r="AW907" s="167">
        <f>IFERROR((AU907/SUM('4_Структура пл.соб.'!$F$4:$F$6))*100,0)</f>
        <v>0</v>
      </c>
      <c r="AX907" s="207">
        <f>IFERROR(AH907+(SUM($AC907:$AD907)/100*($AE$14/$AB$14*100))/'4_Структура пл.соб.'!$B$7*'4_Структура пл.соб.'!$B$5,0)</f>
        <v>0</v>
      </c>
      <c r="AY907" s="167">
        <f>IFERROR(AX907/'5_Розрахунок тарифів'!$L$7,0)</f>
        <v>0</v>
      </c>
      <c r="AZ907" s="167">
        <f>IFERROR((AX907/SUM('4_Структура пл.соб.'!$F$4:$F$6))*100,0)</f>
        <v>0</v>
      </c>
      <c r="BA907" s="207">
        <f>IFERROR(AJ907+(SUM($AC907:$AD907)/100*($AE$14/$AB$14*100))/'4_Структура пл.соб.'!$B$7*'4_Структура пл.соб.'!$B$6,0)</f>
        <v>0</v>
      </c>
      <c r="BB907" s="167">
        <f>IFERROR(BA907/'5_Розрахунок тарифів'!$P$7,0)</f>
        <v>0</v>
      </c>
      <c r="BC907" s="167">
        <f>IFERROR((BA907/SUM('4_Структура пл.соб.'!$F$4:$F$6))*100,0)</f>
        <v>0</v>
      </c>
      <c r="BD907" s="167">
        <f t="shared" si="298"/>
        <v>0</v>
      </c>
      <c r="BE907" s="167">
        <f t="shared" si="299"/>
        <v>0</v>
      </c>
      <c r="BF907" s="203"/>
      <c r="BG907" s="203"/>
    </row>
    <row r="908" spans="1:59" s="118" customFormat="1" x14ac:dyDescent="0.25">
      <c r="A908" s="128" t="str">
        <f>IF(ISBLANK(B908),"",COUNTA($B$11:B908))</f>
        <v/>
      </c>
      <c r="B908" s="200"/>
      <c r="C908" s="150">
        <f t="shared" si="289"/>
        <v>0</v>
      </c>
      <c r="D908" s="151">
        <f t="shared" si="290"/>
        <v>0</v>
      </c>
      <c r="E908" s="199"/>
      <c r="F908" s="199"/>
      <c r="G908" s="151">
        <f t="shared" si="291"/>
        <v>0</v>
      </c>
      <c r="H908" s="199"/>
      <c r="I908" s="199"/>
      <c r="J908" s="199"/>
      <c r="K908" s="151">
        <f t="shared" si="300"/>
        <v>0</v>
      </c>
      <c r="L908" s="199"/>
      <c r="M908" s="199"/>
      <c r="N908" s="152" t="str">
        <f t="shared" si="292"/>
        <v/>
      </c>
      <c r="O908" s="150">
        <f t="shared" si="293"/>
        <v>0</v>
      </c>
      <c r="P908" s="151">
        <f t="shared" si="294"/>
        <v>0</v>
      </c>
      <c r="Q908" s="199"/>
      <c r="R908" s="199"/>
      <c r="S908" s="151">
        <f t="shared" si="295"/>
        <v>0</v>
      </c>
      <c r="T908" s="199"/>
      <c r="U908" s="199"/>
      <c r="V908" s="199"/>
      <c r="W908" s="151">
        <f t="shared" si="286"/>
        <v>0</v>
      </c>
      <c r="X908" s="199"/>
      <c r="Y908" s="199"/>
      <c r="Z908" s="152" t="str">
        <f t="shared" si="296"/>
        <v/>
      </c>
      <c r="AA908" s="150">
        <f t="shared" si="301"/>
        <v>0</v>
      </c>
      <c r="AB908" s="151">
        <f t="shared" si="302"/>
        <v>0</v>
      </c>
      <c r="AC908" s="199"/>
      <c r="AD908" s="199"/>
      <c r="AE908" s="151">
        <f t="shared" si="303"/>
        <v>0</v>
      </c>
      <c r="AF908" s="202"/>
      <c r="AG908" s="333"/>
      <c r="AH908" s="202"/>
      <c r="AI908" s="333"/>
      <c r="AJ908" s="202"/>
      <c r="AK908" s="333"/>
      <c r="AL908" s="151">
        <f t="shared" si="304"/>
        <v>0</v>
      </c>
      <c r="AM908" s="199"/>
      <c r="AN908" s="199"/>
      <c r="AO908" s="167">
        <f t="shared" si="287"/>
        <v>0</v>
      </c>
      <c r="AP908" s="167">
        <f t="shared" si="288"/>
        <v>0</v>
      </c>
      <c r="AQ908" s="152" t="str">
        <f t="shared" si="284"/>
        <v/>
      </c>
      <c r="AR908" s="207">
        <f t="shared" si="285"/>
        <v>0</v>
      </c>
      <c r="AS908" s="167">
        <f t="shared" si="297"/>
        <v>0</v>
      </c>
      <c r="AT908" s="167">
        <f>IFERROR((AR908/SUM('4_Структура пл.соб.'!$F$4:$F$6))*100,0)</f>
        <v>0</v>
      </c>
      <c r="AU908" s="207">
        <f>IFERROR(AF908+(SUM($AC908:$AD908)/100*($AE$14/$AB$14*100))/'4_Структура пл.соб.'!$B$7*'4_Структура пл.соб.'!$B$4,0)</f>
        <v>0</v>
      </c>
      <c r="AV908" s="167">
        <f>IFERROR(AU908/'5_Розрахунок тарифів'!$H$7,0)</f>
        <v>0</v>
      </c>
      <c r="AW908" s="167">
        <f>IFERROR((AU908/SUM('4_Структура пл.соб.'!$F$4:$F$6))*100,0)</f>
        <v>0</v>
      </c>
      <c r="AX908" s="207">
        <f>IFERROR(AH908+(SUM($AC908:$AD908)/100*($AE$14/$AB$14*100))/'4_Структура пл.соб.'!$B$7*'4_Структура пл.соб.'!$B$5,0)</f>
        <v>0</v>
      </c>
      <c r="AY908" s="167">
        <f>IFERROR(AX908/'5_Розрахунок тарифів'!$L$7,0)</f>
        <v>0</v>
      </c>
      <c r="AZ908" s="167">
        <f>IFERROR((AX908/SUM('4_Структура пл.соб.'!$F$4:$F$6))*100,0)</f>
        <v>0</v>
      </c>
      <c r="BA908" s="207">
        <f>IFERROR(AJ908+(SUM($AC908:$AD908)/100*($AE$14/$AB$14*100))/'4_Структура пл.соб.'!$B$7*'4_Структура пл.соб.'!$B$6,0)</f>
        <v>0</v>
      </c>
      <c r="BB908" s="167">
        <f>IFERROR(BA908/'5_Розрахунок тарифів'!$P$7,0)</f>
        <v>0</v>
      </c>
      <c r="BC908" s="167">
        <f>IFERROR((BA908/SUM('4_Структура пл.соб.'!$F$4:$F$6))*100,0)</f>
        <v>0</v>
      </c>
      <c r="BD908" s="167">
        <f t="shared" si="298"/>
        <v>0</v>
      </c>
      <c r="BE908" s="167">
        <f t="shared" si="299"/>
        <v>0</v>
      </c>
      <c r="BF908" s="203"/>
      <c r="BG908" s="203"/>
    </row>
    <row r="909" spans="1:59" s="118" customFormat="1" x14ac:dyDescent="0.25">
      <c r="A909" s="128" t="str">
        <f>IF(ISBLANK(B909),"",COUNTA($B$11:B909))</f>
        <v/>
      </c>
      <c r="B909" s="200"/>
      <c r="C909" s="150">
        <f t="shared" si="289"/>
        <v>0</v>
      </c>
      <c r="D909" s="151">
        <f t="shared" si="290"/>
        <v>0</v>
      </c>
      <c r="E909" s="199"/>
      <c r="F909" s="199"/>
      <c r="G909" s="151">
        <f t="shared" si="291"/>
        <v>0</v>
      </c>
      <c r="H909" s="199"/>
      <c r="I909" s="199"/>
      <c r="J909" s="199"/>
      <c r="K909" s="151">
        <f t="shared" si="300"/>
        <v>0</v>
      </c>
      <c r="L909" s="199"/>
      <c r="M909" s="199"/>
      <c r="N909" s="152" t="str">
        <f t="shared" si="292"/>
        <v/>
      </c>
      <c r="O909" s="150">
        <f t="shared" si="293"/>
        <v>0</v>
      </c>
      <c r="P909" s="151">
        <f t="shared" si="294"/>
        <v>0</v>
      </c>
      <c r="Q909" s="199"/>
      <c r="R909" s="199"/>
      <c r="S909" s="151">
        <f t="shared" si="295"/>
        <v>0</v>
      </c>
      <c r="T909" s="199"/>
      <c r="U909" s="199"/>
      <c r="V909" s="199"/>
      <c r="W909" s="151">
        <f t="shared" si="286"/>
        <v>0</v>
      </c>
      <c r="X909" s="199"/>
      <c r="Y909" s="199"/>
      <c r="Z909" s="152" t="str">
        <f t="shared" si="296"/>
        <v/>
      </c>
      <c r="AA909" s="150">
        <f t="shared" si="301"/>
        <v>0</v>
      </c>
      <c r="AB909" s="151">
        <f t="shared" si="302"/>
        <v>0</v>
      </c>
      <c r="AC909" s="199"/>
      <c r="AD909" s="199"/>
      <c r="AE909" s="151">
        <f t="shared" si="303"/>
        <v>0</v>
      </c>
      <c r="AF909" s="202"/>
      <c r="AG909" s="333"/>
      <c r="AH909" s="202"/>
      <c r="AI909" s="333"/>
      <c r="AJ909" s="202"/>
      <c r="AK909" s="333"/>
      <c r="AL909" s="151">
        <f t="shared" si="304"/>
        <v>0</v>
      </c>
      <c r="AM909" s="199"/>
      <c r="AN909" s="199"/>
      <c r="AO909" s="167">
        <f t="shared" si="287"/>
        <v>0</v>
      </c>
      <c r="AP909" s="167">
        <f t="shared" si="288"/>
        <v>0</v>
      </c>
      <c r="AQ909" s="152" t="str">
        <f t="shared" ref="AQ909:AQ972" si="305">A909</f>
        <v/>
      </c>
      <c r="AR909" s="207">
        <f t="shared" ref="AR909:AR972" si="306">IFERROR(AE909+(SUM(AC909:AD909)/100*($AE$14/$AB$14*100)),0)</f>
        <v>0</v>
      </c>
      <c r="AS909" s="167">
        <f t="shared" si="297"/>
        <v>0</v>
      </c>
      <c r="AT909" s="167">
        <f>IFERROR((AR909/SUM('4_Структура пл.соб.'!$F$4:$F$6))*100,0)</f>
        <v>0</v>
      </c>
      <c r="AU909" s="207">
        <f>IFERROR(AF909+(SUM($AC909:$AD909)/100*($AE$14/$AB$14*100))/'4_Структура пл.соб.'!$B$7*'4_Структура пл.соб.'!$B$4,0)</f>
        <v>0</v>
      </c>
      <c r="AV909" s="167">
        <f>IFERROR(AU909/'5_Розрахунок тарифів'!$H$7,0)</f>
        <v>0</v>
      </c>
      <c r="AW909" s="167">
        <f>IFERROR((AU909/SUM('4_Структура пл.соб.'!$F$4:$F$6))*100,0)</f>
        <v>0</v>
      </c>
      <c r="AX909" s="207">
        <f>IFERROR(AH909+(SUM($AC909:$AD909)/100*($AE$14/$AB$14*100))/'4_Структура пл.соб.'!$B$7*'4_Структура пл.соб.'!$B$5,0)</f>
        <v>0</v>
      </c>
      <c r="AY909" s="167">
        <f>IFERROR(AX909/'5_Розрахунок тарифів'!$L$7,0)</f>
        <v>0</v>
      </c>
      <c r="AZ909" s="167">
        <f>IFERROR((AX909/SUM('4_Структура пл.соб.'!$F$4:$F$6))*100,0)</f>
        <v>0</v>
      </c>
      <c r="BA909" s="207">
        <f>IFERROR(AJ909+(SUM($AC909:$AD909)/100*($AE$14/$AB$14*100))/'4_Структура пл.соб.'!$B$7*'4_Структура пл.соб.'!$B$6,0)</f>
        <v>0</v>
      </c>
      <c r="BB909" s="167">
        <f>IFERROR(BA909/'5_Розрахунок тарифів'!$P$7,0)</f>
        <v>0</v>
      </c>
      <c r="BC909" s="167">
        <f>IFERROR((BA909/SUM('4_Структура пл.соб.'!$F$4:$F$6))*100,0)</f>
        <v>0</v>
      </c>
      <c r="BD909" s="167">
        <f t="shared" si="298"/>
        <v>0</v>
      </c>
      <c r="BE909" s="167">
        <f t="shared" si="299"/>
        <v>0</v>
      </c>
      <c r="BF909" s="203"/>
      <c r="BG909" s="203"/>
    </row>
    <row r="910" spans="1:59" s="118" customFormat="1" x14ac:dyDescent="0.25">
      <c r="A910" s="128" t="str">
        <f>IF(ISBLANK(B910),"",COUNTA($B$11:B910))</f>
        <v/>
      </c>
      <c r="B910" s="200"/>
      <c r="C910" s="150">
        <f t="shared" si="289"/>
        <v>0</v>
      </c>
      <c r="D910" s="151">
        <f t="shared" si="290"/>
        <v>0</v>
      </c>
      <c r="E910" s="199"/>
      <c r="F910" s="199"/>
      <c r="G910" s="151">
        <f t="shared" si="291"/>
        <v>0</v>
      </c>
      <c r="H910" s="199"/>
      <c r="I910" s="199"/>
      <c r="J910" s="199"/>
      <c r="K910" s="151">
        <f t="shared" si="300"/>
        <v>0</v>
      </c>
      <c r="L910" s="199"/>
      <c r="M910" s="199"/>
      <c r="N910" s="152" t="str">
        <f t="shared" si="292"/>
        <v/>
      </c>
      <c r="O910" s="150">
        <f t="shared" si="293"/>
        <v>0</v>
      </c>
      <c r="P910" s="151">
        <f t="shared" si="294"/>
        <v>0</v>
      </c>
      <c r="Q910" s="199"/>
      <c r="R910" s="199"/>
      <c r="S910" s="151">
        <f t="shared" si="295"/>
        <v>0</v>
      </c>
      <c r="T910" s="199"/>
      <c r="U910" s="199"/>
      <c r="V910" s="199"/>
      <c r="W910" s="151">
        <f t="shared" ref="W910:W973" si="307">X910+Y910</f>
        <v>0</v>
      </c>
      <c r="X910" s="199"/>
      <c r="Y910" s="199"/>
      <c r="Z910" s="152" t="str">
        <f t="shared" si="296"/>
        <v/>
      </c>
      <c r="AA910" s="150">
        <f t="shared" si="301"/>
        <v>0</v>
      </c>
      <c r="AB910" s="151">
        <f t="shared" si="302"/>
        <v>0</v>
      </c>
      <c r="AC910" s="199"/>
      <c r="AD910" s="199"/>
      <c r="AE910" s="151">
        <f t="shared" si="303"/>
        <v>0</v>
      </c>
      <c r="AF910" s="202"/>
      <c r="AG910" s="333"/>
      <c r="AH910" s="202"/>
      <c r="AI910" s="333"/>
      <c r="AJ910" s="202"/>
      <c r="AK910" s="333"/>
      <c r="AL910" s="151">
        <f t="shared" si="304"/>
        <v>0</v>
      </c>
      <c r="AM910" s="199"/>
      <c r="AN910" s="199"/>
      <c r="AO910" s="167">
        <f t="shared" ref="AO910:AO973" si="308">BD910</f>
        <v>0</v>
      </c>
      <c r="AP910" s="167">
        <f t="shared" ref="AP910:AP973" si="309">BE910</f>
        <v>0</v>
      </c>
      <c r="AQ910" s="152" t="str">
        <f t="shared" si="305"/>
        <v/>
      </c>
      <c r="AR910" s="207">
        <f t="shared" si="306"/>
        <v>0</v>
      </c>
      <c r="AS910" s="167">
        <f t="shared" si="297"/>
        <v>0</v>
      </c>
      <c r="AT910" s="167">
        <f>IFERROR((AR910/SUM('4_Структура пл.соб.'!$F$4:$F$6))*100,0)</f>
        <v>0</v>
      </c>
      <c r="AU910" s="207">
        <f>IFERROR(AF910+(SUM($AC910:$AD910)/100*($AE$14/$AB$14*100))/'4_Структура пл.соб.'!$B$7*'4_Структура пл.соб.'!$B$4,0)</f>
        <v>0</v>
      </c>
      <c r="AV910" s="167">
        <f>IFERROR(AU910/'5_Розрахунок тарифів'!$H$7,0)</f>
        <v>0</v>
      </c>
      <c r="AW910" s="167">
        <f>IFERROR((AU910/SUM('4_Структура пл.соб.'!$F$4:$F$6))*100,0)</f>
        <v>0</v>
      </c>
      <c r="AX910" s="207">
        <f>IFERROR(AH910+(SUM($AC910:$AD910)/100*($AE$14/$AB$14*100))/'4_Структура пл.соб.'!$B$7*'4_Структура пл.соб.'!$B$5,0)</f>
        <v>0</v>
      </c>
      <c r="AY910" s="167">
        <f>IFERROR(AX910/'5_Розрахунок тарифів'!$L$7,0)</f>
        <v>0</v>
      </c>
      <c r="AZ910" s="167">
        <f>IFERROR((AX910/SUM('4_Структура пл.соб.'!$F$4:$F$6))*100,0)</f>
        <v>0</v>
      </c>
      <c r="BA910" s="207">
        <f>IFERROR(AJ910+(SUM($AC910:$AD910)/100*($AE$14/$AB$14*100))/'4_Структура пл.соб.'!$B$7*'4_Структура пл.соб.'!$B$6,0)</f>
        <v>0</v>
      </c>
      <c r="BB910" s="167">
        <f>IFERROR(BA910/'5_Розрахунок тарифів'!$P$7,0)</f>
        <v>0</v>
      </c>
      <c r="BC910" s="167">
        <f>IFERROR((BA910/SUM('4_Структура пл.соб.'!$F$4:$F$6))*100,0)</f>
        <v>0</v>
      </c>
      <c r="BD910" s="167">
        <f t="shared" si="298"/>
        <v>0</v>
      </c>
      <c r="BE910" s="167">
        <f t="shared" si="299"/>
        <v>0</v>
      </c>
      <c r="BF910" s="203"/>
      <c r="BG910" s="203"/>
    </row>
    <row r="911" spans="1:59" s="118" customFormat="1" x14ac:dyDescent="0.25">
      <c r="A911" s="128" t="str">
        <f>IF(ISBLANK(B911),"",COUNTA($B$11:B911))</f>
        <v/>
      </c>
      <c r="B911" s="200"/>
      <c r="C911" s="150">
        <f t="shared" ref="C911:C974" si="310">D911+E911+F911</f>
        <v>0</v>
      </c>
      <c r="D911" s="151">
        <f t="shared" ref="D911:D974" si="311">G911+K911</f>
        <v>0</v>
      </c>
      <c r="E911" s="199"/>
      <c r="F911" s="199"/>
      <c r="G911" s="151">
        <f t="shared" ref="G911:G974" si="312">SUM(H911:J911)</f>
        <v>0</v>
      </c>
      <c r="H911" s="199"/>
      <c r="I911" s="199"/>
      <c r="J911" s="199"/>
      <c r="K911" s="151">
        <f t="shared" si="300"/>
        <v>0</v>
      </c>
      <c r="L911" s="199"/>
      <c r="M911" s="199"/>
      <c r="N911" s="152" t="str">
        <f t="shared" ref="N911:N974" si="313">A911</f>
        <v/>
      </c>
      <c r="O911" s="150">
        <f t="shared" ref="O911:O974" si="314">P911+Q911+R911</f>
        <v>0</v>
      </c>
      <c r="P911" s="151">
        <f t="shared" ref="P911:P974" si="315">S911+W911</f>
        <v>0</v>
      </c>
      <c r="Q911" s="199"/>
      <c r="R911" s="199"/>
      <c r="S911" s="151">
        <f t="shared" ref="S911:S974" si="316">SUM(T911:V911)</f>
        <v>0</v>
      </c>
      <c r="T911" s="199"/>
      <c r="U911" s="199"/>
      <c r="V911" s="199"/>
      <c r="W911" s="151">
        <f t="shared" si="307"/>
        <v>0</v>
      </c>
      <c r="X911" s="199"/>
      <c r="Y911" s="199"/>
      <c r="Z911" s="152" t="str">
        <f t="shared" ref="Z911:Z974" si="317">A911</f>
        <v/>
      </c>
      <c r="AA911" s="150">
        <f t="shared" si="301"/>
        <v>0</v>
      </c>
      <c r="AB911" s="151">
        <f t="shared" si="302"/>
        <v>0</v>
      </c>
      <c r="AC911" s="199"/>
      <c r="AD911" s="199"/>
      <c r="AE911" s="151">
        <f t="shared" si="303"/>
        <v>0</v>
      </c>
      <c r="AF911" s="202"/>
      <c r="AG911" s="333"/>
      <c r="AH911" s="202"/>
      <c r="AI911" s="333"/>
      <c r="AJ911" s="202"/>
      <c r="AK911" s="333"/>
      <c r="AL911" s="151">
        <f t="shared" si="304"/>
        <v>0</v>
      </c>
      <c r="AM911" s="199"/>
      <c r="AN911" s="199"/>
      <c r="AO911" s="167">
        <f t="shared" si="308"/>
        <v>0</v>
      </c>
      <c r="AP911" s="167">
        <f t="shared" si="309"/>
        <v>0</v>
      </c>
      <c r="AQ911" s="152" t="str">
        <f t="shared" si="305"/>
        <v/>
      </c>
      <c r="AR911" s="207">
        <f t="shared" si="306"/>
        <v>0</v>
      </c>
      <c r="AS911" s="167">
        <f t="shared" ref="AS911:AS974" si="318">AV911+AY911+BB911</f>
        <v>0</v>
      </c>
      <c r="AT911" s="167">
        <f>IFERROR((AR911/SUM('4_Структура пл.соб.'!$F$4:$F$6))*100,0)</f>
        <v>0</v>
      </c>
      <c r="AU911" s="207">
        <f>IFERROR(AF911+(SUM($AC911:$AD911)/100*($AE$14/$AB$14*100))/'4_Структура пл.соб.'!$B$7*'4_Структура пл.соб.'!$B$4,0)</f>
        <v>0</v>
      </c>
      <c r="AV911" s="167">
        <f>IFERROR(AU911/'5_Розрахунок тарифів'!$H$7,0)</f>
        <v>0</v>
      </c>
      <c r="AW911" s="167">
        <f>IFERROR((AU911/SUM('4_Структура пл.соб.'!$F$4:$F$6))*100,0)</f>
        <v>0</v>
      </c>
      <c r="AX911" s="207">
        <f>IFERROR(AH911+(SUM($AC911:$AD911)/100*($AE$14/$AB$14*100))/'4_Структура пл.соб.'!$B$7*'4_Структура пл.соб.'!$B$5,0)</f>
        <v>0</v>
      </c>
      <c r="AY911" s="167">
        <f>IFERROR(AX911/'5_Розрахунок тарифів'!$L$7,0)</f>
        <v>0</v>
      </c>
      <c r="AZ911" s="167">
        <f>IFERROR((AX911/SUM('4_Структура пл.соб.'!$F$4:$F$6))*100,0)</f>
        <v>0</v>
      </c>
      <c r="BA911" s="207">
        <f>IFERROR(AJ911+(SUM($AC911:$AD911)/100*($AE$14/$AB$14*100))/'4_Структура пл.соб.'!$B$7*'4_Структура пл.соб.'!$B$6,0)</f>
        <v>0</v>
      </c>
      <c r="BB911" s="167">
        <f>IFERROR(BA911/'5_Розрахунок тарифів'!$P$7,0)</f>
        <v>0</v>
      </c>
      <c r="BC911" s="167">
        <f>IFERROR((BA911/SUM('4_Структура пл.соб.'!$F$4:$F$6))*100,0)</f>
        <v>0</v>
      </c>
      <c r="BD911" s="167">
        <f t="shared" ref="BD911:BD974" si="319">IFERROR(ROUND(AE911/S911*100,2),0)</f>
        <v>0</v>
      </c>
      <c r="BE911" s="167">
        <f t="shared" ref="BE911:BE974" si="320">IFERROR(ROUND(AA911/O911*100,2),0)</f>
        <v>0</v>
      </c>
      <c r="BF911" s="203"/>
      <c r="BG911" s="203"/>
    </row>
    <row r="912" spans="1:59" s="118" customFormat="1" x14ac:dyDescent="0.25">
      <c r="A912" s="128" t="str">
        <f>IF(ISBLANK(B912),"",COUNTA($B$11:B912))</f>
        <v/>
      </c>
      <c r="B912" s="200"/>
      <c r="C912" s="150">
        <f t="shared" si="310"/>
        <v>0</v>
      </c>
      <c r="D912" s="151">
        <f t="shared" si="311"/>
        <v>0</v>
      </c>
      <c r="E912" s="199"/>
      <c r="F912" s="199"/>
      <c r="G912" s="151">
        <f t="shared" si="312"/>
        <v>0</v>
      </c>
      <c r="H912" s="199"/>
      <c r="I912" s="199"/>
      <c r="J912" s="199"/>
      <c r="K912" s="151">
        <f t="shared" si="300"/>
        <v>0</v>
      </c>
      <c r="L912" s="199"/>
      <c r="M912" s="199"/>
      <c r="N912" s="152" t="str">
        <f t="shared" si="313"/>
        <v/>
      </c>
      <c r="O912" s="150">
        <f t="shared" si="314"/>
        <v>0</v>
      </c>
      <c r="P912" s="151">
        <f t="shared" si="315"/>
        <v>0</v>
      </c>
      <c r="Q912" s="199"/>
      <c r="R912" s="199"/>
      <c r="S912" s="151">
        <f t="shared" si="316"/>
        <v>0</v>
      </c>
      <c r="T912" s="199"/>
      <c r="U912" s="199"/>
      <c r="V912" s="199"/>
      <c r="W912" s="151">
        <f t="shared" si="307"/>
        <v>0</v>
      </c>
      <c r="X912" s="199"/>
      <c r="Y912" s="199"/>
      <c r="Z912" s="152" t="str">
        <f t="shared" si="317"/>
        <v/>
      </c>
      <c r="AA912" s="150">
        <f t="shared" si="301"/>
        <v>0</v>
      </c>
      <c r="AB912" s="151">
        <f t="shared" si="302"/>
        <v>0</v>
      </c>
      <c r="AC912" s="199"/>
      <c r="AD912" s="199"/>
      <c r="AE912" s="151">
        <f t="shared" si="303"/>
        <v>0</v>
      </c>
      <c r="AF912" s="202"/>
      <c r="AG912" s="333"/>
      <c r="AH912" s="202"/>
      <c r="AI912" s="333"/>
      <c r="AJ912" s="202"/>
      <c r="AK912" s="333"/>
      <c r="AL912" s="151">
        <f t="shared" si="304"/>
        <v>0</v>
      </c>
      <c r="AM912" s="199"/>
      <c r="AN912" s="199"/>
      <c r="AO912" s="167">
        <f t="shared" si="308"/>
        <v>0</v>
      </c>
      <c r="AP912" s="167">
        <f t="shared" si="309"/>
        <v>0</v>
      </c>
      <c r="AQ912" s="152" t="str">
        <f t="shared" si="305"/>
        <v/>
      </c>
      <c r="AR912" s="207">
        <f t="shared" si="306"/>
        <v>0</v>
      </c>
      <c r="AS912" s="167">
        <f t="shared" si="318"/>
        <v>0</v>
      </c>
      <c r="AT912" s="167">
        <f>IFERROR((AR912/SUM('4_Структура пл.соб.'!$F$4:$F$6))*100,0)</f>
        <v>0</v>
      </c>
      <c r="AU912" s="207">
        <f>IFERROR(AF912+(SUM($AC912:$AD912)/100*($AE$14/$AB$14*100))/'4_Структура пл.соб.'!$B$7*'4_Структура пл.соб.'!$B$4,0)</f>
        <v>0</v>
      </c>
      <c r="AV912" s="167">
        <f>IFERROR(AU912/'5_Розрахунок тарифів'!$H$7,0)</f>
        <v>0</v>
      </c>
      <c r="AW912" s="167">
        <f>IFERROR((AU912/SUM('4_Структура пл.соб.'!$F$4:$F$6))*100,0)</f>
        <v>0</v>
      </c>
      <c r="AX912" s="207">
        <f>IFERROR(AH912+(SUM($AC912:$AD912)/100*($AE$14/$AB$14*100))/'4_Структура пл.соб.'!$B$7*'4_Структура пл.соб.'!$B$5,0)</f>
        <v>0</v>
      </c>
      <c r="AY912" s="167">
        <f>IFERROR(AX912/'5_Розрахунок тарифів'!$L$7,0)</f>
        <v>0</v>
      </c>
      <c r="AZ912" s="167">
        <f>IFERROR((AX912/SUM('4_Структура пл.соб.'!$F$4:$F$6))*100,0)</f>
        <v>0</v>
      </c>
      <c r="BA912" s="207">
        <f>IFERROR(AJ912+(SUM($AC912:$AD912)/100*($AE$14/$AB$14*100))/'4_Структура пл.соб.'!$B$7*'4_Структура пл.соб.'!$B$6,0)</f>
        <v>0</v>
      </c>
      <c r="BB912" s="167">
        <f>IFERROR(BA912/'5_Розрахунок тарифів'!$P$7,0)</f>
        <v>0</v>
      </c>
      <c r="BC912" s="167">
        <f>IFERROR((BA912/SUM('4_Структура пл.соб.'!$F$4:$F$6))*100,0)</f>
        <v>0</v>
      </c>
      <c r="BD912" s="167">
        <f t="shared" si="319"/>
        <v>0</v>
      </c>
      <c r="BE912" s="167">
        <f t="shared" si="320"/>
        <v>0</v>
      </c>
      <c r="BF912" s="203"/>
      <c r="BG912" s="203"/>
    </row>
    <row r="913" spans="1:59" s="118" customFormat="1" x14ac:dyDescent="0.25">
      <c r="A913" s="128" t="str">
        <f>IF(ISBLANK(B913),"",COUNTA($B$11:B913))</f>
        <v/>
      </c>
      <c r="B913" s="200"/>
      <c r="C913" s="150">
        <f t="shared" si="310"/>
        <v>0</v>
      </c>
      <c r="D913" s="151">
        <f t="shared" si="311"/>
        <v>0</v>
      </c>
      <c r="E913" s="199"/>
      <c r="F913" s="199"/>
      <c r="G913" s="151">
        <f t="shared" si="312"/>
        <v>0</v>
      </c>
      <c r="H913" s="199"/>
      <c r="I913" s="199"/>
      <c r="J913" s="199"/>
      <c r="K913" s="151">
        <f t="shared" si="300"/>
        <v>0</v>
      </c>
      <c r="L913" s="199"/>
      <c r="M913" s="199"/>
      <c r="N913" s="152" t="str">
        <f t="shared" si="313"/>
        <v/>
      </c>
      <c r="O913" s="150">
        <f t="shared" si="314"/>
        <v>0</v>
      </c>
      <c r="P913" s="151">
        <f t="shared" si="315"/>
        <v>0</v>
      </c>
      <c r="Q913" s="199"/>
      <c r="R913" s="199"/>
      <c r="S913" s="151">
        <f t="shared" si="316"/>
        <v>0</v>
      </c>
      <c r="T913" s="199"/>
      <c r="U913" s="199"/>
      <c r="V913" s="199"/>
      <c r="W913" s="151">
        <f t="shared" si="307"/>
        <v>0</v>
      </c>
      <c r="X913" s="199"/>
      <c r="Y913" s="199"/>
      <c r="Z913" s="152" t="str">
        <f t="shared" si="317"/>
        <v/>
      </c>
      <c r="AA913" s="150">
        <f t="shared" si="301"/>
        <v>0</v>
      </c>
      <c r="AB913" s="151">
        <f t="shared" si="302"/>
        <v>0</v>
      </c>
      <c r="AC913" s="199"/>
      <c r="AD913" s="199"/>
      <c r="AE913" s="151">
        <f t="shared" si="303"/>
        <v>0</v>
      </c>
      <c r="AF913" s="202"/>
      <c r="AG913" s="333"/>
      <c r="AH913" s="202"/>
      <c r="AI913" s="333"/>
      <c r="AJ913" s="202"/>
      <c r="AK913" s="333"/>
      <c r="AL913" s="151">
        <f t="shared" si="304"/>
        <v>0</v>
      </c>
      <c r="AM913" s="199"/>
      <c r="AN913" s="199"/>
      <c r="AO913" s="167">
        <f t="shared" si="308"/>
        <v>0</v>
      </c>
      <c r="AP913" s="167">
        <f t="shared" si="309"/>
        <v>0</v>
      </c>
      <c r="AQ913" s="152" t="str">
        <f t="shared" si="305"/>
        <v/>
      </c>
      <c r="AR913" s="207">
        <f t="shared" si="306"/>
        <v>0</v>
      </c>
      <c r="AS913" s="167">
        <f t="shared" si="318"/>
        <v>0</v>
      </c>
      <c r="AT913" s="167">
        <f>IFERROR((AR913/SUM('4_Структура пл.соб.'!$F$4:$F$6))*100,0)</f>
        <v>0</v>
      </c>
      <c r="AU913" s="207">
        <f>IFERROR(AF913+(SUM($AC913:$AD913)/100*($AE$14/$AB$14*100))/'4_Структура пл.соб.'!$B$7*'4_Структура пл.соб.'!$B$4,0)</f>
        <v>0</v>
      </c>
      <c r="AV913" s="167">
        <f>IFERROR(AU913/'5_Розрахунок тарифів'!$H$7,0)</f>
        <v>0</v>
      </c>
      <c r="AW913" s="167">
        <f>IFERROR((AU913/SUM('4_Структура пл.соб.'!$F$4:$F$6))*100,0)</f>
        <v>0</v>
      </c>
      <c r="AX913" s="207">
        <f>IFERROR(AH913+(SUM($AC913:$AD913)/100*($AE$14/$AB$14*100))/'4_Структура пл.соб.'!$B$7*'4_Структура пл.соб.'!$B$5,0)</f>
        <v>0</v>
      </c>
      <c r="AY913" s="167">
        <f>IFERROR(AX913/'5_Розрахунок тарифів'!$L$7,0)</f>
        <v>0</v>
      </c>
      <c r="AZ913" s="167">
        <f>IFERROR((AX913/SUM('4_Структура пл.соб.'!$F$4:$F$6))*100,0)</f>
        <v>0</v>
      </c>
      <c r="BA913" s="207">
        <f>IFERROR(AJ913+(SUM($AC913:$AD913)/100*($AE$14/$AB$14*100))/'4_Структура пл.соб.'!$B$7*'4_Структура пл.соб.'!$B$6,0)</f>
        <v>0</v>
      </c>
      <c r="BB913" s="167">
        <f>IFERROR(BA913/'5_Розрахунок тарифів'!$P$7,0)</f>
        <v>0</v>
      </c>
      <c r="BC913" s="167">
        <f>IFERROR((BA913/SUM('4_Структура пл.соб.'!$F$4:$F$6))*100,0)</f>
        <v>0</v>
      </c>
      <c r="BD913" s="167">
        <f t="shared" si="319"/>
        <v>0</v>
      </c>
      <c r="BE913" s="167">
        <f t="shared" si="320"/>
        <v>0</v>
      </c>
      <c r="BF913" s="203"/>
      <c r="BG913" s="203"/>
    </row>
    <row r="914" spans="1:59" s="118" customFormat="1" x14ac:dyDescent="0.25">
      <c r="A914" s="128" t="str">
        <f>IF(ISBLANK(B914),"",COUNTA($B$11:B914))</f>
        <v/>
      </c>
      <c r="B914" s="200"/>
      <c r="C914" s="150">
        <f t="shared" si="310"/>
        <v>0</v>
      </c>
      <c r="D914" s="151">
        <f t="shared" si="311"/>
        <v>0</v>
      </c>
      <c r="E914" s="199"/>
      <c r="F914" s="199"/>
      <c r="G914" s="151">
        <f t="shared" si="312"/>
        <v>0</v>
      </c>
      <c r="H914" s="199"/>
      <c r="I914" s="199"/>
      <c r="J914" s="199"/>
      <c r="K914" s="151">
        <f t="shared" si="300"/>
        <v>0</v>
      </c>
      <c r="L914" s="199"/>
      <c r="M914" s="199"/>
      <c r="N914" s="152" t="str">
        <f t="shared" si="313"/>
        <v/>
      </c>
      <c r="O914" s="150">
        <f t="shared" si="314"/>
        <v>0</v>
      </c>
      <c r="P914" s="151">
        <f t="shared" si="315"/>
        <v>0</v>
      </c>
      <c r="Q914" s="199"/>
      <c r="R914" s="199"/>
      <c r="S914" s="151">
        <f t="shared" si="316"/>
        <v>0</v>
      </c>
      <c r="T914" s="199"/>
      <c r="U914" s="199"/>
      <c r="V914" s="199"/>
      <c r="W914" s="151">
        <f t="shared" si="307"/>
        <v>0</v>
      </c>
      <c r="X914" s="199"/>
      <c r="Y914" s="199"/>
      <c r="Z914" s="152" t="str">
        <f t="shared" si="317"/>
        <v/>
      </c>
      <c r="AA914" s="150">
        <f t="shared" si="301"/>
        <v>0</v>
      </c>
      <c r="AB914" s="151">
        <f t="shared" si="302"/>
        <v>0</v>
      </c>
      <c r="AC914" s="199"/>
      <c r="AD914" s="199"/>
      <c r="AE914" s="151">
        <f t="shared" si="303"/>
        <v>0</v>
      </c>
      <c r="AF914" s="202"/>
      <c r="AG914" s="333"/>
      <c r="AH914" s="202"/>
      <c r="AI914" s="333"/>
      <c r="AJ914" s="202"/>
      <c r="AK914" s="333"/>
      <c r="AL914" s="151">
        <f t="shared" si="304"/>
        <v>0</v>
      </c>
      <c r="AM914" s="199"/>
      <c r="AN914" s="199"/>
      <c r="AO914" s="167">
        <f t="shared" si="308"/>
        <v>0</v>
      </c>
      <c r="AP914" s="167">
        <f t="shared" si="309"/>
        <v>0</v>
      </c>
      <c r="AQ914" s="152" t="str">
        <f t="shared" si="305"/>
        <v/>
      </c>
      <c r="AR914" s="207">
        <f t="shared" si="306"/>
        <v>0</v>
      </c>
      <c r="AS914" s="167">
        <f t="shared" si="318"/>
        <v>0</v>
      </c>
      <c r="AT914" s="167">
        <f>IFERROR((AR914/SUM('4_Структура пл.соб.'!$F$4:$F$6))*100,0)</f>
        <v>0</v>
      </c>
      <c r="AU914" s="207">
        <f>IFERROR(AF914+(SUM($AC914:$AD914)/100*($AE$14/$AB$14*100))/'4_Структура пл.соб.'!$B$7*'4_Структура пл.соб.'!$B$4,0)</f>
        <v>0</v>
      </c>
      <c r="AV914" s="167">
        <f>IFERROR(AU914/'5_Розрахунок тарифів'!$H$7,0)</f>
        <v>0</v>
      </c>
      <c r="AW914" s="167">
        <f>IFERROR((AU914/SUM('4_Структура пл.соб.'!$F$4:$F$6))*100,0)</f>
        <v>0</v>
      </c>
      <c r="AX914" s="207">
        <f>IFERROR(AH914+(SUM($AC914:$AD914)/100*($AE$14/$AB$14*100))/'4_Структура пл.соб.'!$B$7*'4_Структура пл.соб.'!$B$5,0)</f>
        <v>0</v>
      </c>
      <c r="AY914" s="167">
        <f>IFERROR(AX914/'5_Розрахунок тарифів'!$L$7,0)</f>
        <v>0</v>
      </c>
      <c r="AZ914" s="167">
        <f>IFERROR((AX914/SUM('4_Структура пл.соб.'!$F$4:$F$6))*100,0)</f>
        <v>0</v>
      </c>
      <c r="BA914" s="207">
        <f>IFERROR(AJ914+(SUM($AC914:$AD914)/100*($AE$14/$AB$14*100))/'4_Структура пл.соб.'!$B$7*'4_Структура пл.соб.'!$B$6,0)</f>
        <v>0</v>
      </c>
      <c r="BB914" s="167">
        <f>IFERROR(BA914/'5_Розрахунок тарифів'!$P$7,0)</f>
        <v>0</v>
      </c>
      <c r="BC914" s="167">
        <f>IFERROR((BA914/SUM('4_Структура пл.соб.'!$F$4:$F$6))*100,0)</f>
        <v>0</v>
      </c>
      <c r="BD914" s="167">
        <f t="shared" si="319"/>
        <v>0</v>
      </c>
      <c r="BE914" s="167">
        <f t="shared" si="320"/>
        <v>0</v>
      </c>
      <c r="BF914" s="203"/>
      <c r="BG914" s="203"/>
    </row>
    <row r="915" spans="1:59" s="118" customFormat="1" x14ac:dyDescent="0.25">
      <c r="A915" s="128" t="str">
        <f>IF(ISBLANK(B915),"",COUNTA($B$11:B915))</f>
        <v/>
      </c>
      <c r="B915" s="200"/>
      <c r="C915" s="150">
        <f t="shared" si="310"/>
        <v>0</v>
      </c>
      <c r="D915" s="151">
        <f t="shared" si="311"/>
        <v>0</v>
      </c>
      <c r="E915" s="199"/>
      <c r="F915" s="199"/>
      <c r="G915" s="151">
        <f t="shared" si="312"/>
        <v>0</v>
      </c>
      <c r="H915" s="199"/>
      <c r="I915" s="199"/>
      <c r="J915" s="199"/>
      <c r="K915" s="151">
        <f t="shared" si="300"/>
        <v>0</v>
      </c>
      <c r="L915" s="199"/>
      <c r="M915" s="199"/>
      <c r="N915" s="152" t="str">
        <f t="shared" si="313"/>
        <v/>
      </c>
      <c r="O915" s="150">
        <f t="shared" si="314"/>
        <v>0</v>
      </c>
      <c r="P915" s="151">
        <f t="shared" si="315"/>
        <v>0</v>
      </c>
      <c r="Q915" s="199"/>
      <c r="R915" s="199"/>
      <c r="S915" s="151">
        <f t="shared" si="316"/>
        <v>0</v>
      </c>
      <c r="T915" s="199"/>
      <c r="U915" s="199"/>
      <c r="V915" s="199"/>
      <c r="W915" s="151">
        <f t="shared" si="307"/>
        <v>0</v>
      </c>
      <c r="X915" s="199"/>
      <c r="Y915" s="199"/>
      <c r="Z915" s="152" t="str">
        <f t="shared" si="317"/>
        <v/>
      </c>
      <c r="AA915" s="150">
        <f t="shared" si="301"/>
        <v>0</v>
      </c>
      <c r="AB915" s="151">
        <f t="shared" si="302"/>
        <v>0</v>
      </c>
      <c r="AC915" s="199"/>
      <c r="AD915" s="199"/>
      <c r="AE915" s="151">
        <f t="shared" si="303"/>
        <v>0</v>
      </c>
      <c r="AF915" s="202"/>
      <c r="AG915" s="333"/>
      <c r="AH915" s="202"/>
      <c r="AI915" s="333"/>
      <c r="AJ915" s="202"/>
      <c r="AK915" s="333"/>
      <c r="AL915" s="151">
        <f t="shared" si="304"/>
        <v>0</v>
      </c>
      <c r="AM915" s="199"/>
      <c r="AN915" s="199"/>
      <c r="AO915" s="167">
        <f t="shared" si="308"/>
        <v>0</v>
      </c>
      <c r="AP915" s="167">
        <f t="shared" si="309"/>
        <v>0</v>
      </c>
      <c r="AQ915" s="152" t="str">
        <f t="shared" si="305"/>
        <v/>
      </c>
      <c r="AR915" s="207">
        <f t="shared" si="306"/>
        <v>0</v>
      </c>
      <c r="AS915" s="167">
        <f t="shared" si="318"/>
        <v>0</v>
      </c>
      <c r="AT915" s="167">
        <f>IFERROR((AR915/SUM('4_Структура пл.соб.'!$F$4:$F$6))*100,0)</f>
        <v>0</v>
      </c>
      <c r="AU915" s="207">
        <f>IFERROR(AF915+(SUM($AC915:$AD915)/100*($AE$14/$AB$14*100))/'4_Структура пл.соб.'!$B$7*'4_Структура пл.соб.'!$B$4,0)</f>
        <v>0</v>
      </c>
      <c r="AV915" s="167">
        <f>IFERROR(AU915/'5_Розрахунок тарифів'!$H$7,0)</f>
        <v>0</v>
      </c>
      <c r="AW915" s="167">
        <f>IFERROR((AU915/SUM('4_Структура пл.соб.'!$F$4:$F$6))*100,0)</f>
        <v>0</v>
      </c>
      <c r="AX915" s="207">
        <f>IFERROR(AH915+(SUM($AC915:$AD915)/100*($AE$14/$AB$14*100))/'4_Структура пл.соб.'!$B$7*'4_Структура пл.соб.'!$B$5,0)</f>
        <v>0</v>
      </c>
      <c r="AY915" s="167">
        <f>IFERROR(AX915/'5_Розрахунок тарифів'!$L$7,0)</f>
        <v>0</v>
      </c>
      <c r="AZ915" s="167">
        <f>IFERROR((AX915/SUM('4_Структура пл.соб.'!$F$4:$F$6))*100,0)</f>
        <v>0</v>
      </c>
      <c r="BA915" s="207">
        <f>IFERROR(AJ915+(SUM($AC915:$AD915)/100*($AE$14/$AB$14*100))/'4_Структура пл.соб.'!$B$7*'4_Структура пл.соб.'!$B$6,0)</f>
        <v>0</v>
      </c>
      <c r="BB915" s="167">
        <f>IFERROR(BA915/'5_Розрахунок тарифів'!$P$7,0)</f>
        <v>0</v>
      </c>
      <c r="BC915" s="167">
        <f>IFERROR((BA915/SUM('4_Структура пл.соб.'!$F$4:$F$6))*100,0)</f>
        <v>0</v>
      </c>
      <c r="BD915" s="167">
        <f t="shared" si="319"/>
        <v>0</v>
      </c>
      <c r="BE915" s="167">
        <f t="shared" si="320"/>
        <v>0</v>
      </c>
      <c r="BF915" s="203"/>
      <c r="BG915" s="203"/>
    </row>
    <row r="916" spans="1:59" s="118" customFormat="1" x14ac:dyDescent="0.25">
      <c r="A916" s="128" t="str">
        <f>IF(ISBLANK(B916),"",COUNTA($B$11:B916))</f>
        <v/>
      </c>
      <c r="B916" s="200"/>
      <c r="C916" s="150">
        <f t="shared" si="310"/>
        <v>0</v>
      </c>
      <c r="D916" s="151">
        <f t="shared" si="311"/>
        <v>0</v>
      </c>
      <c r="E916" s="199"/>
      <c r="F916" s="199"/>
      <c r="G916" s="151">
        <f t="shared" si="312"/>
        <v>0</v>
      </c>
      <c r="H916" s="199"/>
      <c r="I916" s="199"/>
      <c r="J916" s="199"/>
      <c r="K916" s="151">
        <f t="shared" si="300"/>
        <v>0</v>
      </c>
      <c r="L916" s="199"/>
      <c r="M916" s="199"/>
      <c r="N916" s="152" t="str">
        <f t="shared" si="313"/>
        <v/>
      </c>
      <c r="O916" s="150">
        <f t="shared" si="314"/>
        <v>0</v>
      </c>
      <c r="P916" s="151">
        <f t="shared" si="315"/>
        <v>0</v>
      </c>
      <c r="Q916" s="199"/>
      <c r="R916" s="199"/>
      <c r="S916" s="151">
        <f t="shared" si="316"/>
        <v>0</v>
      </c>
      <c r="T916" s="199"/>
      <c r="U916" s="199"/>
      <c r="V916" s="199"/>
      <c r="W916" s="151">
        <f t="shared" si="307"/>
        <v>0</v>
      </c>
      <c r="X916" s="199"/>
      <c r="Y916" s="199"/>
      <c r="Z916" s="152" t="str">
        <f t="shared" si="317"/>
        <v/>
      </c>
      <c r="AA916" s="150">
        <f t="shared" si="301"/>
        <v>0</v>
      </c>
      <c r="AB916" s="151">
        <f t="shared" si="302"/>
        <v>0</v>
      </c>
      <c r="AC916" s="199"/>
      <c r="AD916" s="199"/>
      <c r="AE916" s="151">
        <f t="shared" si="303"/>
        <v>0</v>
      </c>
      <c r="AF916" s="202"/>
      <c r="AG916" s="333"/>
      <c r="AH916" s="202"/>
      <c r="AI916" s="333"/>
      <c r="AJ916" s="202"/>
      <c r="AK916" s="333"/>
      <c r="AL916" s="151">
        <f t="shared" si="304"/>
        <v>0</v>
      </c>
      <c r="AM916" s="199"/>
      <c r="AN916" s="199"/>
      <c r="AO916" s="167">
        <f t="shared" si="308"/>
        <v>0</v>
      </c>
      <c r="AP916" s="167">
        <f t="shared" si="309"/>
        <v>0</v>
      </c>
      <c r="AQ916" s="152" t="str">
        <f t="shared" si="305"/>
        <v/>
      </c>
      <c r="AR916" s="207">
        <f t="shared" si="306"/>
        <v>0</v>
      </c>
      <c r="AS916" s="167">
        <f t="shared" si="318"/>
        <v>0</v>
      </c>
      <c r="AT916" s="167">
        <f>IFERROR((AR916/SUM('4_Структура пл.соб.'!$F$4:$F$6))*100,0)</f>
        <v>0</v>
      </c>
      <c r="AU916" s="207">
        <f>IFERROR(AF916+(SUM($AC916:$AD916)/100*($AE$14/$AB$14*100))/'4_Структура пл.соб.'!$B$7*'4_Структура пл.соб.'!$B$4,0)</f>
        <v>0</v>
      </c>
      <c r="AV916" s="167">
        <f>IFERROR(AU916/'5_Розрахунок тарифів'!$H$7,0)</f>
        <v>0</v>
      </c>
      <c r="AW916" s="167">
        <f>IFERROR((AU916/SUM('4_Структура пл.соб.'!$F$4:$F$6))*100,0)</f>
        <v>0</v>
      </c>
      <c r="AX916" s="207">
        <f>IFERROR(AH916+(SUM($AC916:$AD916)/100*($AE$14/$AB$14*100))/'4_Структура пл.соб.'!$B$7*'4_Структура пл.соб.'!$B$5,0)</f>
        <v>0</v>
      </c>
      <c r="AY916" s="167">
        <f>IFERROR(AX916/'5_Розрахунок тарифів'!$L$7,0)</f>
        <v>0</v>
      </c>
      <c r="AZ916" s="167">
        <f>IFERROR((AX916/SUM('4_Структура пл.соб.'!$F$4:$F$6))*100,0)</f>
        <v>0</v>
      </c>
      <c r="BA916" s="207">
        <f>IFERROR(AJ916+(SUM($AC916:$AD916)/100*($AE$14/$AB$14*100))/'4_Структура пл.соб.'!$B$7*'4_Структура пл.соб.'!$B$6,0)</f>
        <v>0</v>
      </c>
      <c r="BB916" s="167">
        <f>IFERROR(BA916/'5_Розрахунок тарифів'!$P$7,0)</f>
        <v>0</v>
      </c>
      <c r="BC916" s="167">
        <f>IFERROR((BA916/SUM('4_Структура пл.соб.'!$F$4:$F$6))*100,0)</f>
        <v>0</v>
      </c>
      <c r="BD916" s="167">
        <f t="shared" si="319"/>
        <v>0</v>
      </c>
      <c r="BE916" s="167">
        <f t="shared" si="320"/>
        <v>0</v>
      </c>
      <c r="BF916" s="203"/>
      <c r="BG916" s="203"/>
    </row>
    <row r="917" spans="1:59" s="118" customFormat="1" x14ac:dyDescent="0.25">
      <c r="A917" s="128" t="str">
        <f>IF(ISBLANK(B917),"",COUNTA($B$11:B917))</f>
        <v/>
      </c>
      <c r="B917" s="200"/>
      <c r="C917" s="150">
        <f t="shared" si="310"/>
        <v>0</v>
      </c>
      <c r="D917" s="151">
        <f t="shared" si="311"/>
        <v>0</v>
      </c>
      <c r="E917" s="199"/>
      <c r="F917" s="199"/>
      <c r="G917" s="151">
        <f t="shared" si="312"/>
        <v>0</v>
      </c>
      <c r="H917" s="199"/>
      <c r="I917" s="199"/>
      <c r="J917" s="199"/>
      <c r="K917" s="151">
        <f t="shared" ref="K917:K980" si="321">L917+M917</f>
        <v>0</v>
      </c>
      <c r="L917" s="199"/>
      <c r="M917" s="199"/>
      <c r="N917" s="152" t="str">
        <f t="shared" si="313"/>
        <v/>
      </c>
      <c r="O917" s="150">
        <f t="shared" si="314"/>
        <v>0</v>
      </c>
      <c r="P917" s="151">
        <f t="shared" si="315"/>
        <v>0</v>
      </c>
      <c r="Q917" s="199"/>
      <c r="R917" s="199"/>
      <c r="S917" s="151">
        <f t="shared" si="316"/>
        <v>0</v>
      </c>
      <c r="T917" s="199"/>
      <c r="U917" s="199"/>
      <c r="V917" s="199"/>
      <c r="W917" s="151">
        <f t="shared" si="307"/>
        <v>0</v>
      </c>
      <c r="X917" s="199"/>
      <c r="Y917" s="199"/>
      <c r="Z917" s="152" t="str">
        <f t="shared" si="317"/>
        <v/>
      </c>
      <c r="AA917" s="150">
        <f t="shared" ref="AA917:AA980" si="322">SUM(AB917:AD917)</f>
        <v>0</v>
      </c>
      <c r="AB917" s="151">
        <f t="shared" ref="AB917:AB980" si="323">AE917+AL917</f>
        <v>0</v>
      </c>
      <c r="AC917" s="199"/>
      <c r="AD917" s="199"/>
      <c r="AE917" s="151">
        <f t="shared" ref="AE917:AE980" si="324">SUM(AF917:AJ917)</f>
        <v>0</v>
      </c>
      <c r="AF917" s="202"/>
      <c r="AG917" s="333"/>
      <c r="AH917" s="202"/>
      <c r="AI917" s="333"/>
      <c r="AJ917" s="202"/>
      <c r="AK917" s="333"/>
      <c r="AL917" s="151">
        <f t="shared" ref="AL917:AL980" si="325">AM917+AN917</f>
        <v>0</v>
      </c>
      <c r="AM917" s="199"/>
      <c r="AN917" s="199"/>
      <c r="AO917" s="167">
        <f t="shared" si="308"/>
        <v>0</v>
      </c>
      <c r="AP917" s="167">
        <f t="shared" si="309"/>
        <v>0</v>
      </c>
      <c r="AQ917" s="152" t="str">
        <f t="shared" si="305"/>
        <v/>
      </c>
      <c r="AR917" s="207">
        <f t="shared" si="306"/>
        <v>0</v>
      </c>
      <c r="AS917" s="167">
        <f t="shared" si="318"/>
        <v>0</v>
      </c>
      <c r="AT917" s="167">
        <f>IFERROR((AR917/SUM('4_Структура пл.соб.'!$F$4:$F$6))*100,0)</f>
        <v>0</v>
      </c>
      <c r="AU917" s="207">
        <f>IFERROR(AF917+(SUM($AC917:$AD917)/100*($AE$14/$AB$14*100))/'4_Структура пл.соб.'!$B$7*'4_Структура пл.соб.'!$B$4,0)</f>
        <v>0</v>
      </c>
      <c r="AV917" s="167">
        <f>IFERROR(AU917/'5_Розрахунок тарифів'!$H$7,0)</f>
        <v>0</v>
      </c>
      <c r="AW917" s="167">
        <f>IFERROR((AU917/SUM('4_Структура пл.соб.'!$F$4:$F$6))*100,0)</f>
        <v>0</v>
      </c>
      <c r="AX917" s="207">
        <f>IFERROR(AH917+(SUM($AC917:$AD917)/100*($AE$14/$AB$14*100))/'4_Структура пл.соб.'!$B$7*'4_Структура пл.соб.'!$B$5,0)</f>
        <v>0</v>
      </c>
      <c r="AY917" s="167">
        <f>IFERROR(AX917/'5_Розрахунок тарифів'!$L$7,0)</f>
        <v>0</v>
      </c>
      <c r="AZ917" s="167">
        <f>IFERROR((AX917/SUM('4_Структура пл.соб.'!$F$4:$F$6))*100,0)</f>
        <v>0</v>
      </c>
      <c r="BA917" s="207">
        <f>IFERROR(AJ917+(SUM($AC917:$AD917)/100*($AE$14/$AB$14*100))/'4_Структура пл.соб.'!$B$7*'4_Структура пл.соб.'!$B$6,0)</f>
        <v>0</v>
      </c>
      <c r="BB917" s="167">
        <f>IFERROR(BA917/'5_Розрахунок тарифів'!$P$7,0)</f>
        <v>0</v>
      </c>
      <c r="BC917" s="167">
        <f>IFERROR((BA917/SUM('4_Структура пл.соб.'!$F$4:$F$6))*100,0)</f>
        <v>0</v>
      </c>
      <c r="BD917" s="167">
        <f t="shared" si="319"/>
        <v>0</v>
      </c>
      <c r="BE917" s="167">
        <f t="shared" si="320"/>
        <v>0</v>
      </c>
      <c r="BF917" s="203"/>
      <c r="BG917" s="203"/>
    </row>
    <row r="918" spans="1:59" s="118" customFormat="1" x14ac:dyDescent="0.25">
      <c r="A918" s="128" t="str">
        <f>IF(ISBLANK(B918),"",COUNTA($B$11:B918))</f>
        <v/>
      </c>
      <c r="B918" s="200"/>
      <c r="C918" s="150">
        <f t="shared" si="310"/>
        <v>0</v>
      </c>
      <c r="D918" s="151">
        <f t="shared" si="311"/>
        <v>0</v>
      </c>
      <c r="E918" s="199"/>
      <c r="F918" s="199"/>
      <c r="G918" s="151">
        <f t="shared" si="312"/>
        <v>0</v>
      </c>
      <c r="H918" s="199"/>
      <c r="I918" s="199"/>
      <c r="J918" s="199"/>
      <c r="K918" s="151">
        <f t="shared" si="321"/>
        <v>0</v>
      </c>
      <c r="L918" s="199"/>
      <c r="M918" s="199"/>
      <c r="N918" s="152" t="str">
        <f t="shared" si="313"/>
        <v/>
      </c>
      <c r="O918" s="150">
        <f t="shared" si="314"/>
        <v>0</v>
      </c>
      <c r="P918" s="151">
        <f t="shared" si="315"/>
        <v>0</v>
      </c>
      <c r="Q918" s="199"/>
      <c r="R918" s="199"/>
      <c r="S918" s="151">
        <f t="shared" si="316"/>
        <v>0</v>
      </c>
      <c r="T918" s="199"/>
      <c r="U918" s="199"/>
      <c r="V918" s="199"/>
      <c r="W918" s="151">
        <f t="shared" si="307"/>
        <v>0</v>
      </c>
      <c r="X918" s="199"/>
      <c r="Y918" s="199"/>
      <c r="Z918" s="152" t="str">
        <f t="shared" si="317"/>
        <v/>
      </c>
      <c r="AA918" s="150">
        <f t="shared" si="322"/>
        <v>0</v>
      </c>
      <c r="AB918" s="151">
        <f t="shared" si="323"/>
        <v>0</v>
      </c>
      <c r="AC918" s="199"/>
      <c r="AD918" s="199"/>
      <c r="AE918" s="151">
        <f t="shared" si="324"/>
        <v>0</v>
      </c>
      <c r="AF918" s="202"/>
      <c r="AG918" s="333"/>
      <c r="AH918" s="202"/>
      <c r="AI918" s="333"/>
      <c r="AJ918" s="202"/>
      <c r="AK918" s="333"/>
      <c r="AL918" s="151">
        <f t="shared" si="325"/>
        <v>0</v>
      </c>
      <c r="AM918" s="199"/>
      <c r="AN918" s="199"/>
      <c r="AO918" s="167">
        <f t="shared" si="308"/>
        <v>0</v>
      </c>
      <c r="AP918" s="167">
        <f t="shared" si="309"/>
        <v>0</v>
      </c>
      <c r="AQ918" s="152" t="str">
        <f t="shared" si="305"/>
        <v/>
      </c>
      <c r="AR918" s="207">
        <f t="shared" si="306"/>
        <v>0</v>
      </c>
      <c r="AS918" s="167">
        <f t="shared" si="318"/>
        <v>0</v>
      </c>
      <c r="AT918" s="167">
        <f>IFERROR((AR918/SUM('4_Структура пл.соб.'!$F$4:$F$6))*100,0)</f>
        <v>0</v>
      </c>
      <c r="AU918" s="207">
        <f>IFERROR(AF918+(SUM($AC918:$AD918)/100*($AE$14/$AB$14*100))/'4_Структура пл.соб.'!$B$7*'4_Структура пл.соб.'!$B$4,0)</f>
        <v>0</v>
      </c>
      <c r="AV918" s="167">
        <f>IFERROR(AU918/'5_Розрахунок тарифів'!$H$7,0)</f>
        <v>0</v>
      </c>
      <c r="AW918" s="167">
        <f>IFERROR((AU918/SUM('4_Структура пл.соб.'!$F$4:$F$6))*100,0)</f>
        <v>0</v>
      </c>
      <c r="AX918" s="207">
        <f>IFERROR(AH918+(SUM($AC918:$AD918)/100*($AE$14/$AB$14*100))/'4_Структура пл.соб.'!$B$7*'4_Структура пл.соб.'!$B$5,0)</f>
        <v>0</v>
      </c>
      <c r="AY918" s="167">
        <f>IFERROR(AX918/'5_Розрахунок тарифів'!$L$7,0)</f>
        <v>0</v>
      </c>
      <c r="AZ918" s="167">
        <f>IFERROR((AX918/SUM('4_Структура пл.соб.'!$F$4:$F$6))*100,0)</f>
        <v>0</v>
      </c>
      <c r="BA918" s="207">
        <f>IFERROR(AJ918+(SUM($AC918:$AD918)/100*($AE$14/$AB$14*100))/'4_Структура пл.соб.'!$B$7*'4_Структура пл.соб.'!$B$6,0)</f>
        <v>0</v>
      </c>
      <c r="BB918" s="167">
        <f>IFERROR(BA918/'5_Розрахунок тарифів'!$P$7,0)</f>
        <v>0</v>
      </c>
      <c r="BC918" s="167">
        <f>IFERROR((BA918/SUM('4_Структура пл.соб.'!$F$4:$F$6))*100,0)</f>
        <v>0</v>
      </c>
      <c r="BD918" s="167">
        <f t="shared" si="319"/>
        <v>0</v>
      </c>
      <c r="BE918" s="167">
        <f t="shared" si="320"/>
        <v>0</v>
      </c>
      <c r="BF918" s="203"/>
      <c r="BG918" s="203"/>
    </row>
    <row r="919" spans="1:59" s="118" customFormat="1" x14ac:dyDescent="0.25">
      <c r="A919" s="128" t="str">
        <f>IF(ISBLANK(B919),"",COUNTA($B$11:B919))</f>
        <v/>
      </c>
      <c r="B919" s="200"/>
      <c r="C919" s="150">
        <f t="shared" si="310"/>
        <v>0</v>
      </c>
      <c r="D919" s="151">
        <f t="shared" si="311"/>
        <v>0</v>
      </c>
      <c r="E919" s="199"/>
      <c r="F919" s="199"/>
      <c r="G919" s="151">
        <f t="shared" si="312"/>
        <v>0</v>
      </c>
      <c r="H919" s="199"/>
      <c r="I919" s="199"/>
      <c r="J919" s="199"/>
      <c r="K919" s="151">
        <f t="shared" si="321"/>
        <v>0</v>
      </c>
      <c r="L919" s="199"/>
      <c r="M919" s="199"/>
      <c r="N919" s="152" t="str">
        <f t="shared" si="313"/>
        <v/>
      </c>
      <c r="O919" s="150">
        <f t="shared" si="314"/>
        <v>0</v>
      </c>
      <c r="P919" s="151">
        <f t="shared" si="315"/>
        <v>0</v>
      </c>
      <c r="Q919" s="199"/>
      <c r="R919" s="199"/>
      <c r="S919" s="151">
        <f t="shared" si="316"/>
        <v>0</v>
      </c>
      <c r="T919" s="199"/>
      <c r="U919" s="199"/>
      <c r="V919" s="199"/>
      <c r="W919" s="151">
        <f t="shared" si="307"/>
        <v>0</v>
      </c>
      <c r="X919" s="199"/>
      <c r="Y919" s="199"/>
      <c r="Z919" s="152" t="str">
        <f t="shared" si="317"/>
        <v/>
      </c>
      <c r="AA919" s="150">
        <f t="shared" si="322"/>
        <v>0</v>
      </c>
      <c r="AB919" s="151">
        <f t="shared" si="323"/>
        <v>0</v>
      </c>
      <c r="AC919" s="199"/>
      <c r="AD919" s="199"/>
      <c r="AE919" s="151">
        <f t="shared" si="324"/>
        <v>0</v>
      </c>
      <c r="AF919" s="202"/>
      <c r="AG919" s="333"/>
      <c r="AH919" s="202"/>
      <c r="AI919" s="333"/>
      <c r="AJ919" s="202"/>
      <c r="AK919" s="333"/>
      <c r="AL919" s="151">
        <f t="shared" si="325"/>
        <v>0</v>
      </c>
      <c r="AM919" s="199"/>
      <c r="AN919" s="199"/>
      <c r="AO919" s="167">
        <f t="shared" si="308"/>
        <v>0</v>
      </c>
      <c r="AP919" s="167">
        <f t="shared" si="309"/>
        <v>0</v>
      </c>
      <c r="AQ919" s="152" t="str">
        <f t="shared" si="305"/>
        <v/>
      </c>
      <c r="AR919" s="207">
        <f t="shared" si="306"/>
        <v>0</v>
      </c>
      <c r="AS919" s="167">
        <f t="shared" si="318"/>
        <v>0</v>
      </c>
      <c r="AT919" s="167">
        <f>IFERROR((AR919/SUM('4_Структура пл.соб.'!$F$4:$F$6))*100,0)</f>
        <v>0</v>
      </c>
      <c r="AU919" s="207">
        <f>IFERROR(AF919+(SUM($AC919:$AD919)/100*($AE$14/$AB$14*100))/'4_Структура пл.соб.'!$B$7*'4_Структура пл.соб.'!$B$4,0)</f>
        <v>0</v>
      </c>
      <c r="AV919" s="167">
        <f>IFERROR(AU919/'5_Розрахунок тарифів'!$H$7,0)</f>
        <v>0</v>
      </c>
      <c r="AW919" s="167">
        <f>IFERROR((AU919/SUM('4_Структура пл.соб.'!$F$4:$F$6))*100,0)</f>
        <v>0</v>
      </c>
      <c r="AX919" s="207">
        <f>IFERROR(AH919+(SUM($AC919:$AD919)/100*($AE$14/$AB$14*100))/'4_Структура пл.соб.'!$B$7*'4_Структура пл.соб.'!$B$5,0)</f>
        <v>0</v>
      </c>
      <c r="AY919" s="167">
        <f>IFERROR(AX919/'5_Розрахунок тарифів'!$L$7,0)</f>
        <v>0</v>
      </c>
      <c r="AZ919" s="167">
        <f>IFERROR((AX919/SUM('4_Структура пл.соб.'!$F$4:$F$6))*100,0)</f>
        <v>0</v>
      </c>
      <c r="BA919" s="207">
        <f>IFERROR(AJ919+(SUM($AC919:$AD919)/100*($AE$14/$AB$14*100))/'4_Структура пл.соб.'!$B$7*'4_Структура пл.соб.'!$B$6,0)</f>
        <v>0</v>
      </c>
      <c r="BB919" s="167">
        <f>IFERROR(BA919/'5_Розрахунок тарифів'!$P$7,0)</f>
        <v>0</v>
      </c>
      <c r="BC919" s="167">
        <f>IFERROR((BA919/SUM('4_Структура пл.соб.'!$F$4:$F$6))*100,0)</f>
        <v>0</v>
      </c>
      <c r="BD919" s="167">
        <f t="shared" si="319"/>
        <v>0</v>
      </c>
      <c r="BE919" s="167">
        <f t="shared" si="320"/>
        <v>0</v>
      </c>
      <c r="BF919" s="203"/>
      <c r="BG919" s="203"/>
    </row>
    <row r="920" spans="1:59" s="118" customFormat="1" x14ac:dyDescent="0.25">
      <c r="A920" s="128" t="str">
        <f>IF(ISBLANK(B920),"",COUNTA($B$11:B920))</f>
        <v/>
      </c>
      <c r="B920" s="200"/>
      <c r="C920" s="150">
        <f t="shared" si="310"/>
        <v>0</v>
      </c>
      <c r="D920" s="151">
        <f t="shared" si="311"/>
        <v>0</v>
      </c>
      <c r="E920" s="199"/>
      <c r="F920" s="199"/>
      <c r="G920" s="151">
        <f t="shared" si="312"/>
        <v>0</v>
      </c>
      <c r="H920" s="199"/>
      <c r="I920" s="199"/>
      <c r="J920" s="199"/>
      <c r="K920" s="151">
        <f t="shared" si="321"/>
        <v>0</v>
      </c>
      <c r="L920" s="199"/>
      <c r="M920" s="199"/>
      <c r="N920" s="152" t="str">
        <f t="shared" si="313"/>
        <v/>
      </c>
      <c r="O920" s="150">
        <f t="shared" si="314"/>
        <v>0</v>
      </c>
      <c r="P920" s="151">
        <f t="shared" si="315"/>
        <v>0</v>
      </c>
      <c r="Q920" s="199"/>
      <c r="R920" s="199"/>
      <c r="S920" s="151">
        <f t="shared" si="316"/>
        <v>0</v>
      </c>
      <c r="T920" s="199"/>
      <c r="U920" s="199"/>
      <c r="V920" s="199"/>
      <c r="W920" s="151">
        <f t="shared" si="307"/>
        <v>0</v>
      </c>
      <c r="X920" s="199"/>
      <c r="Y920" s="199"/>
      <c r="Z920" s="152" t="str">
        <f t="shared" si="317"/>
        <v/>
      </c>
      <c r="AA920" s="150">
        <f t="shared" si="322"/>
        <v>0</v>
      </c>
      <c r="AB920" s="151">
        <f t="shared" si="323"/>
        <v>0</v>
      </c>
      <c r="AC920" s="199"/>
      <c r="AD920" s="199"/>
      <c r="AE920" s="151">
        <f t="shared" si="324"/>
        <v>0</v>
      </c>
      <c r="AF920" s="202"/>
      <c r="AG920" s="333"/>
      <c r="AH920" s="202"/>
      <c r="AI920" s="333"/>
      <c r="AJ920" s="202"/>
      <c r="AK920" s="333"/>
      <c r="AL920" s="151">
        <f t="shared" si="325"/>
        <v>0</v>
      </c>
      <c r="AM920" s="199"/>
      <c r="AN920" s="199"/>
      <c r="AO920" s="167">
        <f t="shared" si="308"/>
        <v>0</v>
      </c>
      <c r="AP920" s="167">
        <f t="shared" si="309"/>
        <v>0</v>
      </c>
      <c r="AQ920" s="152" t="str">
        <f t="shared" si="305"/>
        <v/>
      </c>
      <c r="AR920" s="207">
        <f t="shared" si="306"/>
        <v>0</v>
      </c>
      <c r="AS920" s="167">
        <f t="shared" si="318"/>
        <v>0</v>
      </c>
      <c r="AT920" s="167">
        <f>IFERROR((AR920/SUM('4_Структура пл.соб.'!$F$4:$F$6))*100,0)</f>
        <v>0</v>
      </c>
      <c r="AU920" s="207">
        <f>IFERROR(AF920+(SUM($AC920:$AD920)/100*($AE$14/$AB$14*100))/'4_Структура пл.соб.'!$B$7*'4_Структура пл.соб.'!$B$4,0)</f>
        <v>0</v>
      </c>
      <c r="AV920" s="167">
        <f>IFERROR(AU920/'5_Розрахунок тарифів'!$H$7,0)</f>
        <v>0</v>
      </c>
      <c r="AW920" s="167">
        <f>IFERROR((AU920/SUM('4_Структура пл.соб.'!$F$4:$F$6))*100,0)</f>
        <v>0</v>
      </c>
      <c r="AX920" s="207">
        <f>IFERROR(AH920+(SUM($AC920:$AD920)/100*($AE$14/$AB$14*100))/'4_Структура пл.соб.'!$B$7*'4_Структура пл.соб.'!$B$5,0)</f>
        <v>0</v>
      </c>
      <c r="AY920" s="167">
        <f>IFERROR(AX920/'5_Розрахунок тарифів'!$L$7,0)</f>
        <v>0</v>
      </c>
      <c r="AZ920" s="167">
        <f>IFERROR((AX920/SUM('4_Структура пл.соб.'!$F$4:$F$6))*100,0)</f>
        <v>0</v>
      </c>
      <c r="BA920" s="207">
        <f>IFERROR(AJ920+(SUM($AC920:$AD920)/100*($AE$14/$AB$14*100))/'4_Структура пл.соб.'!$B$7*'4_Структура пл.соб.'!$B$6,0)</f>
        <v>0</v>
      </c>
      <c r="BB920" s="167">
        <f>IFERROR(BA920/'5_Розрахунок тарифів'!$P$7,0)</f>
        <v>0</v>
      </c>
      <c r="BC920" s="167">
        <f>IFERROR((BA920/SUM('4_Структура пл.соб.'!$F$4:$F$6))*100,0)</f>
        <v>0</v>
      </c>
      <c r="BD920" s="167">
        <f t="shared" si="319"/>
        <v>0</v>
      </c>
      <c r="BE920" s="167">
        <f t="shared" si="320"/>
        <v>0</v>
      </c>
      <c r="BF920" s="203"/>
      <c r="BG920" s="203"/>
    </row>
    <row r="921" spans="1:59" s="118" customFormat="1" x14ac:dyDescent="0.25">
      <c r="A921" s="128" t="str">
        <f>IF(ISBLANK(B921),"",COUNTA($B$11:B921))</f>
        <v/>
      </c>
      <c r="B921" s="200"/>
      <c r="C921" s="150">
        <f t="shared" si="310"/>
        <v>0</v>
      </c>
      <c r="D921" s="151">
        <f t="shared" si="311"/>
        <v>0</v>
      </c>
      <c r="E921" s="199"/>
      <c r="F921" s="199"/>
      <c r="G921" s="151">
        <f t="shared" si="312"/>
        <v>0</v>
      </c>
      <c r="H921" s="199"/>
      <c r="I921" s="199"/>
      <c r="J921" s="199"/>
      <c r="K921" s="151">
        <f t="shared" si="321"/>
        <v>0</v>
      </c>
      <c r="L921" s="199"/>
      <c r="M921" s="199"/>
      <c r="N921" s="152" t="str">
        <f t="shared" si="313"/>
        <v/>
      </c>
      <c r="O921" s="150">
        <f t="shared" si="314"/>
        <v>0</v>
      </c>
      <c r="P921" s="151">
        <f t="shared" si="315"/>
        <v>0</v>
      </c>
      <c r="Q921" s="199"/>
      <c r="R921" s="199"/>
      <c r="S921" s="151">
        <f t="shared" si="316"/>
        <v>0</v>
      </c>
      <c r="T921" s="199"/>
      <c r="U921" s="199"/>
      <c r="V921" s="199"/>
      <c r="W921" s="151">
        <f t="shared" si="307"/>
        <v>0</v>
      </c>
      <c r="X921" s="199"/>
      <c r="Y921" s="199"/>
      <c r="Z921" s="152" t="str">
        <f t="shared" si="317"/>
        <v/>
      </c>
      <c r="AA921" s="150">
        <f t="shared" si="322"/>
        <v>0</v>
      </c>
      <c r="AB921" s="151">
        <f t="shared" si="323"/>
        <v>0</v>
      </c>
      <c r="AC921" s="199"/>
      <c r="AD921" s="199"/>
      <c r="AE921" s="151">
        <f t="shared" si="324"/>
        <v>0</v>
      </c>
      <c r="AF921" s="202"/>
      <c r="AG921" s="333"/>
      <c r="AH921" s="202"/>
      <c r="AI921" s="333"/>
      <c r="AJ921" s="202"/>
      <c r="AK921" s="333"/>
      <c r="AL921" s="151">
        <f t="shared" si="325"/>
        <v>0</v>
      </c>
      <c r="AM921" s="199"/>
      <c r="AN921" s="199"/>
      <c r="AO921" s="167">
        <f t="shared" si="308"/>
        <v>0</v>
      </c>
      <c r="AP921" s="167">
        <f t="shared" si="309"/>
        <v>0</v>
      </c>
      <c r="AQ921" s="152" t="str">
        <f t="shared" si="305"/>
        <v/>
      </c>
      <c r="AR921" s="207">
        <f t="shared" si="306"/>
        <v>0</v>
      </c>
      <c r="AS921" s="167">
        <f t="shared" si="318"/>
        <v>0</v>
      </c>
      <c r="AT921" s="167">
        <f>IFERROR((AR921/SUM('4_Структура пл.соб.'!$F$4:$F$6))*100,0)</f>
        <v>0</v>
      </c>
      <c r="AU921" s="207">
        <f>IFERROR(AF921+(SUM($AC921:$AD921)/100*($AE$14/$AB$14*100))/'4_Структура пл.соб.'!$B$7*'4_Структура пл.соб.'!$B$4,0)</f>
        <v>0</v>
      </c>
      <c r="AV921" s="167">
        <f>IFERROR(AU921/'5_Розрахунок тарифів'!$H$7,0)</f>
        <v>0</v>
      </c>
      <c r="AW921" s="167">
        <f>IFERROR((AU921/SUM('4_Структура пл.соб.'!$F$4:$F$6))*100,0)</f>
        <v>0</v>
      </c>
      <c r="AX921" s="207">
        <f>IFERROR(AH921+(SUM($AC921:$AD921)/100*($AE$14/$AB$14*100))/'4_Структура пл.соб.'!$B$7*'4_Структура пл.соб.'!$B$5,0)</f>
        <v>0</v>
      </c>
      <c r="AY921" s="167">
        <f>IFERROR(AX921/'5_Розрахунок тарифів'!$L$7,0)</f>
        <v>0</v>
      </c>
      <c r="AZ921" s="167">
        <f>IFERROR((AX921/SUM('4_Структура пл.соб.'!$F$4:$F$6))*100,0)</f>
        <v>0</v>
      </c>
      <c r="BA921" s="207">
        <f>IFERROR(AJ921+(SUM($AC921:$AD921)/100*($AE$14/$AB$14*100))/'4_Структура пл.соб.'!$B$7*'4_Структура пл.соб.'!$B$6,0)</f>
        <v>0</v>
      </c>
      <c r="BB921" s="167">
        <f>IFERROR(BA921/'5_Розрахунок тарифів'!$P$7,0)</f>
        <v>0</v>
      </c>
      <c r="BC921" s="167">
        <f>IFERROR((BA921/SUM('4_Структура пл.соб.'!$F$4:$F$6))*100,0)</f>
        <v>0</v>
      </c>
      <c r="BD921" s="167">
        <f t="shared" si="319"/>
        <v>0</v>
      </c>
      <c r="BE921" s="167">
        <f t="shared" si="320"/>
        <v>0</v>
      </c>
      <c r="BF921" s="203"/>
      <c r="BG921" s="203"/>
    </row>
    <row r="922" spans="1:59" s="118" customFormat="1" x14ac:dyDescent="0.25">
      <c r="A922" s="128" t="str">
        <f>IF(ISBLANK(B922),"",COUNTA($B$11:B922))</f>
        <v/>
      </c>
      <c r="B922" s="200"/>
      <c r="C922" s="150">
        <f t="shared" si="310"/>
        <v>0</v>
      </c>
      <c r="D922" s="151">
        <f t="shared" si="311"/>
        <v>0</v>
      </c>
      <c r="E922" s="199"/>
      <c r="F922" s="199"/>
      <c r="G922" s="151">
        <f t="shared" si="312"/>
        <v>0</v>
      </c>
      <c r="H922" s="199"/>
      <c r="I922" s="199"/>
      <c r="J922" s="199"/>
      <c r="K922" s="151">
        <f t="shared" si="321"/>
        <v>0</v>
      </c>
      <c r="L922" s="199"/>
      <c r="M922" s="199"/>
      <c r="N922" s="152" t="str">
        <f t="shared" si="313"/>
        <v/>
      </c>
      <c r="O922" s="150">
        <f t="shared" si="314"/>
        <v>0</v>
      </c>
      <c r="P922" s="151">
        <f t="shared" si="315"/>
        <v>0</v>
      </c>
      <c r="Q922" s="199"/>
      <c r="R922" s="199"/>
      <c r="S922" s="151">
        <f t="shared" si="316"/>
        <v>0</v>
      </c>
      <c r="T922" s="199"/>
      <c r="U922" s="199"/>
      <c r="V922" s="199"/>
      <c r="W922" s="151">
        <f t="shared" si="307"/>
        <v>0</v>
      </c>
      <c r="X922" s="199"/>
      <c r="Y922" s="199"/>
      <c r="Z922" s="152" t="str">
        <f t="shared" si="317"/>
        <v/>
      </c>
      <c r="AA922" s="150">
        <f t="shared" si="322"/>
        <v>0</v>
      </c>
      <c r="AB922" s="151">
        <f t="shared" si="323"/>
        <v>0</v>
      </c>
      <c r="AC922" s="199"/>
      <c r="AD922" s="199"/>
      <c r="AE922" s="151">
        <f t="shared" si="324"/>
        <v>0</v>
      </c>
      <c r="AF922" s="202"/>
      <c r="AG922" s="333"/>
      <c r="AH922" s="202"/>
      <c r="AI922" s="333"/>
      <c r="AJ922" s="202"/>
      <c r="AK922" s="333"/>
      <c r="AL922" s="151">
        <f t="shared" si="325"/>
        <v>0</v>
      </c>
      <c r="AM922" s="199"/>
      <c r="AN922" s="199"/>
      <c r="AO922" s="167">
        <f t="shared" si="308"/>
        <v>0</v>
      </c>
      <c r="AP922" s="167">
        <f t="shared" si="309"/>
        <v>0</v>
      </c>
      <c r="AQ922" s="152" t="str">
        <f t="shared" si="305"/>
        <v/>
      </c>
      <c r="AR922" s="207">
        <f t="shared" si="306"/>
        <v>0</v>
      </c>
      <c r="AS922" s="167">
        <f t="shared" si="318"/>
        <v>0</v>
      </c>
      <c r="AT922" s="167">
        <f>IFERROR((AR922/SUM('4_Структура пл.соб.'!$F$4:$F$6))*100,0)</f>
        <v>0</v>
      </c>
      <c r="AU922" s="207">
        <f>IFERROR(AF922+(SUM($AC922:$AD922)/100*($AE$14/$AB$14*100))/'4_Структура пл.соб.'!$B$7*'4_Структура пл.соб.'!$B$4,0)</f>
        <v>0</v>
      </c>
      <c r="AV922" s="167">
        <f>IFERROR(AU922/'5_Розрахунок тарифів'!$H$7,0)</f>
        <v>0</v>
      </c>
      <c r="AW922" s="167">
        <f>IFERROR((AU922/SUM('4_Структура пл.соб.'!$F$4:$F$6))*100,0)</f>
        <v>0</v>
      </c>
      <c r="AX922" s="207">
        <f>IFERROR(AH922+(SUM($AC922:$AD922)/100*($AE$14/$AB$14*100))/'4_Структура пл.соб.'!$B$7*'4_Структура пл.соб.'!$B$5,0)</f>
        <v>0</v>
      </c>
      <c r="AY922" s="167">
        <f>IFERROR(AX922/'5_Розрахунок тарифів'!$L$7,0)</f>
        <v>0</v>
      </c>
      <c r="AZ922" s="167">
        <f>IFERROR((AX922/SUM('4_Структура пл.соб.'!$F$4:$F$6))*100,0)</f>
        <v>0</v>
      </c>
      <c r="BA922" s="207">
        <f>IFERROR(AJ922+(SUM($AC922:$AD922)/100*($AE$14/$AB$14*100))/'4_Структура пл.соб.'!$B$7*'4_Структура пл.соб.'!$B$6,0)</f>
        <v>0</v>
      </c>
      <c r="BB922" s="167">
        <f>IFERROR(BA922/'5_Розрахунок тарифів'!$P$7,0)</f>
        <v>0</v>
      </c>
      <c r="BC922" s="167">
        <f>IFERROR((BA922/SUM('4_Структура пл.соб.'!$F$4:$F$6))*100,0)</f>
        <v>0</v>
      </c>
      <c r="BD922" s="167">
        <f t="shared" si="319"/>
        <v>0</v>
      </c>
      <c r="BE922" s="167">
        <f t="shared" si="320"/>
        <v>0</v>
      </c>
      <c r="BF922" s="203"/>
      <c r="BG922" s="203"/>
    </row>
    <row r="923" spans="1:59" s="118" customFormat="1" x14ac:dyDescent="0.25">
      <c r="A923" s="128" t="str">
        <f>IF(ISBLANK(B923),"",COUNTA($B$11:B923))</f>
        <v/>
      </c>
      <c r="B923" s="200"/>
      <c r="C923" s="150">
        <f t="shared" si="310"/>
        <v>0</v>
      </c>
      <c r="D923" s="151">
        <f t="shared" si="311"/>
        <v>0</v>
      </c>
      <c r="E923" s="199"/>
      <c r="F923" s="199"/>
      <c r="G923" s="151">
        <f t="shared" si="312"/>
        <v>0</v>
      </c>
      <c r="H923" s="199"/>
      <c r="I923" s="199"/>
      <c r="J923" s="199"/>
      <c r="K923" s="151">
        <f t="shared" si="321"/>
        <v>0</v>
      </c>
      <c r="L923" s="199"/>
      <c r="M923" s="199"/>
      <c r="N923" s="152" t="str">
        <f t="shared" si="313"/>
        <v/>
      </c>
      <c r="O923" s="150">
        <f t="shared" si="314"/>
        <v>0</v>
      </c>
      <c r="P923" s="151">
        <f t="shared" si="315"/>
        <v>0</v>
      </c>
      <c r="Q923" s="199"/>
      <c r="R923" s="199"/>
      <c r="S923" s="151">
        <f t="shared" si="316"/>
        <v>0</v>
      </c>
      <c r="T923" s="199"/>
      <c r="U923" s="199"/>
      <c r="V923" s="199"/>
      <c r="W923" s="151">
        <f t="shared" si="307"/>
        <v>0</v>
      </c>
      <c r="X923" s="199"/>
      <c r="Y923" s="199"/>
      <c r="Z923" s="152" t="str">
        <f t="shared" si="317"/>
        <v/>
      </c>
      <c r="AA923" s="150">
        <f t="shared" si="322"/>
        <v>0</v>
      </c>
      <c r="AB923" s="151">
        <f t="shared" si="323"/>
        <v>0</v>
      </c>
      <c r="AC923" s="199"/>
      <c r="AD923" s="199"/>
      <c r="AE923" s="151">
        <f t="shared" si="324"/>
        <v>0</v>
      </c>
      <c r="AF923" s="202"/>
      <c r="AG923" s="333"/>
      <c r="AH923" s="202"/>
      <c r="AI923" s="333"/>
      <c r="AJ923" s="202"/>
      <c r="AK923" s="333"/>
      <c r="AL923" s="151">
        <f t="shared" si="325"/>
        <v>0</v>
      </c>
      <c r="AM923" s="199"/>
      <c r="AN923" s="199"/>
      <c r="AO923" s="167">
        <f t="shared" si="308"/>
        <v>0</v>
      </c>
      <c r="AP923" s="167">
        <f t="shared" si="309"/>
        <v>0</v>
      </c>
      <c r="AQ923" s="152" t="str">
        <f t="shared" si="305"/>
        <v/>
      </c>
      <c r="AR923" s="207">
        <f t="shared" si="306"/>
        <v>0</v>
      </c>
      <c r="AS923" s="167">
        <f t="shared" si="318"/>
        <v>0</v>
      </c>
      <c r="AT923" s="167">
        <f>IFERROR((AR923/SUM('4_Структура пл.соб.'!$F$4:$F$6))*100,0)</f>
        <v>0</v>
      </c>
      <c r="AU923" s="207">
        <f>IFERROR(AF923+(SUM($AC923:$AD923)/100*($AE$14/$AB$14*100))/'4_Структура пл.соб.'!$B$7*'4_Структура пл.соб.'!$B$4,0)</f>
        <v>0</v>
      </c>
      <c r="AV923" s="167">
        <f>IFERROR(AU923/'5_Розрахунок тарифів'!$H$7,0)</f>
        <v>0</v>
      </c>
      <c r="AW923" s="167">
        <f>IFERROR((AU923/SUM('4_Структура пл.соб.'!$F$4:$F$6))*100,0)</f>
        <v>0</v>
      </c>
      <c r="AX923" s="207">
        <f>IFERROR(AH923+(SUM($AC923:$AD923)/100*($AE$14/$AB$14*100))/'4_Структура пл.соб.'!$B$7*'4_Структура пл.соб.'!$B$5,0)</f>
        <v>0</v>
      </c>
      <c r="AY923" s="167">
        <f>IFERROR(AX923/'5_Розрахунок тарифів'!$L$7,0)</f>
        <v>0</v>
      </c>
      <c r="AZ923" s="167">
        <f>IFERROR((AX923/SUM('4_Структура пл.соб.'!$F$4:$F$6))*100,0)</f>
        <v>0</v>
      </c>
      <c r="BA923" s="207">
        <f>IFERROR(AJ923+(SUM($AC923:$AD923)/100*($AE$14/$AB$14*100))/'4_Структура пл.соб.'!$B$7*'4_Структура пл.соб.'!$B$6,0)</f>
        <v>0</v>
      </c>
      <c r="BB923" s="167">
        <f>IFERROR(BA923/'5_Розрахунок тарифів'!$P$7,0)</f>
        <v>0</v>
      </c>
      <c r="BC923" s="167">
        <f>IFERROR((BA923/SUM('4_Структура пл.соб.'!$F$4:$F$6))*100,0)</f>
        <v>0</v>
      </c>
      <c r="BD923" s="167">
        <f t="shared" si="319"/>
        <v>0</v>
      </c>
      <c r="BE923" s="167">
        <f t="shared" si="320"/>
        <v>0</v>
      </c>
      <c r="BF923" s="203"/>
      <c r="BG923" s="203"/>
    </row>
    <row r="924" spans="1:59" s="118" customFormat="1" x14ac:dyDescent="0.25">
      <c r="A924" s="128" t="str">
        <f>IF(ISBLANK(B924),"",COUNTA($B$11:B924))</f>
        <v/>
      </c>
      <c r="B924" s="200"/>
      <c r="C924" s="150">
        <f t="shared" si="310"/>
        <v>0</v>
      </c>
      <c r="D924" s="151">
        <f t="shared" si="311"/>
        <v>0</v>
      </c>
      <c r="E924" s="199"/>
      <c r="F924" s="199"/>
      <c r="G924" s="151">
        <f t="shared" si="312"/>
        <v>0</v>
      </c>
      <c r="H924" s="199"/>
      <c r="I924" s="199"/>
      <c r="J924" s="199"/>
      <c r="K924" s="151">
        <f t="shared" si="321"/>
        <v>0</v>
      </c>
      <c r="L924" s="199"/>
      <c r="M924" s="199"/>
      <c r="N924" s="152" t="str">
        <f t="shared" si="313"/>
        <v/>
      </c>
      <c r="O924" s="150">
        <f t="shared" si="314"/>
        <v>0</v>
      </c>
      <c r="P924" s="151">
        <f t="shared" si="315"/>
        <v>0</v>
      </c>
      <c r="Q924" s="199"/>
      <c r="R924" s="199"/>
      <c r="S924" s="151">
        <f t="shared" si="316"/>
        <v>0</v>
      </c>
      <c r="T924" s="199"/>
      <c r="U924" s="199"/>
      <c r="V924" s="199"/>
      <c r="W924" s="151">
        <f t="shared" si="307"/>
        <v>0</v>
      </c>
      <c r="X924" s="199"/>
      <c r="Y924" s="199"/>
      <c r="Z924" s="152" t="str">
        <f t="shared" si="317"/>
        <v/>
      </c>
      <c r="AA924" s="150">
        <f t="shared" si="322"/>
        <v>0</v>
      </c>
      <c r="AB924" s="151">
        <f t="shared" si="323"/>
        <v>0</v>
      </c>
      <c r="AC924" s="199"/>
      <c r="AD924" s="199"/>
      <c r="AE924" s="151">
        <f t="shared" si="324"/>
        <v>0</v>
      </c>
      <c r="AF924" s="202"/>
      <c r="AG924" s="333"/>
      <c r="AH924" s="202"/>
      <c r="AI924" s="333"/>
      <c r="AJ924" s="202"/>
      <c r="AK924" s="333"/>
      <c r="AL924" s="151">
        <f t="shared" si="325"/>
        <v>0</v>
      </c>
      <c r="AM924" s="199"/>
      <c r="AN924" s="199"/>
      <c r="AO924" s="167">
        <f t="shared" si="308"/>
        <v>0</v>
      </c>
      <c r="AP924" s="167">
        <f t="shared" si="309"/>
        <v>0</v>
      </c>
      <c r="AQ924" s="152" t="str">
        <f t="shared" si="305"/>
        <v/>
      </c>
      <c r="AR924" s="207">
        <f t="shared" si="306"/>
        <v>0</v>
      </c>
      <c r="AS924" s="167">
        <f t="shared" si="318"/>
        <v>0</v>
      </c>
      <c r="AT924" s="167">
        <f>IFERROR((AR924/SUM('4_Структура пл.соб.'!$F$4:$F$6))*100,0)</f>
        <v>0</v>
      </c>
      <c r="AU924" s="207">
        <f>IFERROR(AF924+(SUM($AC924:$AD924)/100*($AE$14/$AB$14*100))/'4_Структура пл.соб.'!$B$7*'4_Структура пл.соб.'!$B$4,0)</f>
        <v>0</v>
      </c>
      <c r="AV924" s="167">
        <f>IFERROR(AU924/'5_Розрахунок тарифів'!$H$7,0)</f>
        <v>0</v>
      </c>
      <c r="AW924" s="167">
        <f>IFERROR((AU924/SUM('4_Структура пл.соб.'!$F$4:$F$6))*100,0)</f>
        <v>0</v>
      </c>
      <c r="AX924" s="207">
        <f>IFERROR(AH924+(SUM($AC924:$AD924)/100*($AE$14/$AB$14*100))/'4_Структура пл.соб.'!$B$7*'4_Структура пл.соб.'!$B$5,0)</f>
        <v>0</v>
      </c>
      <c r="AY924" s="167">
        <f>IFERROR(AX924/'5_Розрахунок тарифів'!$L$7,0)</f>
        <v>0</v>
      </c>
      <c r="AZ924" s="167">
        <f>IFERROR((AX924/SUM('4_Структура пл.соб.'!$F$4:$F$6))*100,0)</f>
        <v>0</v>
      </c>
      <c r="BA924" s="207">
        <f>IFERROR(AJ924+(SUM($AC924:$AD924)/100*($AE$14/$AB$14*100))/'4_Структура пл.соб.'!$B$7*'4_Структура пл.соб.'!$B$6,0)</f>
        <v>0</v>
      </c>
      <c r="BB924" s="167">
        <f>IFERROR(BA924/'5_Розрахунок тарифів'!$P$7,0)</f>
        <v>0</v>
      </c>
      <c r="BC924" s="167">
        <f>IFERROR((BA924/SUM('4_Структура пл.соб.'!$F$4:$F$6))*100,0)</f>
        <v>0</v>
      </c>
      <c r="BD924" s="167">
        <f t="shared" si="319"/>
        <v>0</v>
      </c>
      <c r="BE924" s="167">
        <f t="shared" si="320"/>
        <v>0</v>
      </c>
      <c r="BF924" s="203"/>
      <c r="BG924" s="203"/>
    </row>
    <row r="925" spans="1:59" s="118" customFormat="1" x14ac:dyDescent="0.25">
      <c r="A925" s="128" t="str">
        <f>IF(ISBLANK(B925),"",COUNTA($B$11:B925))</f>
        <v/>
      </c>
      <c r="B925" s="200"/>
      <c r="C925" s="150">
        <f t="shared" si="310"/>
        <v>0</v>
      </c>
      <c r="D925" s="151">
        <f t="shared" si="311"/>
        <v>0</v>
      </c>
      <c r="E925" s="199"/>
      <c r="F925" s="199"/>
      <c r="G925" s="151">
        <f t="shared" si="312"/>
        <v>0</v>
      </c>
      <c r="H925" s="199"/>
      <c r="I925" s="199"/>
      <c r="J925" s="199"/>
      <c r="K925" s="151">
        <f t="shared" si="321"/>
        <v>0</v>
      </c>
      <c r="L925" s="199"/>
      <c r="M925" s="199"/>
      <c r="N925" s="152" t="str">
        <f t="shared" si="313"/>
        <v/>
      </c>
      <c r="O925" s="150">
        <f t="shared" si="314"/>
        <v>0</v>
      </c>
      <c r="P925" s="151">
        <f t="shared" si="315"/>
        <v>0</v>
      </c>
      <c r="Q925" s="199"/>
      <c r="R925" s="199"/>
      <c r="S925" s="151">
        <f t="shared" si="316"/>
        <v>0</v>
      </c>
      <c r="T925" s="199"/>
      <c r="U925" s="199"/>
      <c r="V925" s="199"/>
      <c r="W925" s="151">
        <f t="shared" si="307"/>
        <v>0</v>
      </c>
      <c r="X925" s="199"/>
      <c r="Y925" s="199"/>
      <c r="Z925" s="152" t="str">
        <f t="shared" si="317"/>
        <v/>
      </c>
      <c r="AA925" s="150">
        <f t="shared" si="322"/>
        <v>0</v>
      </c>
      <c r="AB925" s="151">
        <f t="shared" si="323"/>
        <v>0</v>
      </c>
      <c r="AC925" s="199"/>
      <c r="AD925" s="199"/>
      <c r="AE925" s="151">
        <f t="shared" si="324"/>
        <v>0</v>
      </c>
      <c r="AF925" s="202"/>
      <c r="AG925" s="333"/>
      <c r="AH925" s="202"/>
      <c r="AI925" s="333"/>
      <c r="AJ925" s="202"/>
      <c r="AK925" s="333"/>
      <c r="AL925" s="151">
        <f t="shared" si="325"/>
        <v>0</v>
      </c>
      <c r="AM925" s="199"/>
      <c r="AN925" s="199"/>
      <c r="AO925" s="167">
        <f t="shared" si="308"/>
        <v>0</v>
      </c>
      <c r="AP925" s="167">
        <f t="shared" si="309"/>
        <v>0</v>
      </c>
      <c r="AQ925" s="152" t="str">
        <f t="shared" si="305"/>
        <v/>
      </c>
      <c r="AR925" s="207">
        <f t="shared" si="306"/>
        <v>0</v>
      </c>
      <c r="AS925" s="167">
        <f t="shared" si="318"/>
        <v>0</v>
      </c>
      <c r="AT925" s="167">
        <f>IFERROR((AR925/SUM('4_Структура пл.соб.'!$F$4:$F$6))*100,0)</f>
        <v>0</v>
      </c>
      <c r="AU925" s="207">
        <f>IFERROR(AF925+(SUM($AC925:$AD925)/100*($AE$14/$AB$14*100))/'4_Структура пл.соб.'!$B$7*'4_Структура пл.соб.'!$B$4,0)</f>
        <v>0</v>
      </c>
      <c r="AV925" s="167">
        <f>IFERROR(AU925/'5_Розрахунок тарифів'!$H$7,0)</f>
        <v>0</v>
      </c>
      <c r="AW925" s="167">
        <f>IFERROR((AU925/SUM('4_Структура пл.соб.'!$F$4:$F$6))*100,0)</f>
        <v>0</v>
      </c>
      <c r="AX925" s="207">
        <f>IFERROR(AH925+(SUM($AC925:$AD925)/100*($AE$14/$AB$14*100))/'4_Структура пл.соб.'!$B$7*'4_Структура пл.соб.'!$B$5,0)</f>
        <v>0</v>
      </c>
      <c r="AY925" s="167">
        <f>IFERROR(AX925/'5_Розрахунок тарифів'!$L$7,0)</f>
        <v>0</v>
      </c>
      <c r="AZ925" s="167">
        <f>IFERROR((AX925/SUM('4_Структура пл.соб.'!$F$4:$F$6))*100,0)</f>
        <v>0</v>
      </c>
      <c r="BA925" s="207">
        <f>IFERROR(AJ925+(SUM($AC925:$AD925)/100*($AE$14/$AB$14*100))/'4_Структура пл.соб.'!$B$7*'4_Структура пл.соб.'!$B$6,0)</f>
        <v>0</v>
      </c>
      <c r="BB925" s="167">
        <f>IFERROR(BA925/'5_Розрахунок тарифів'!$P$7,0)</f>
        <v>0</v>
      </c>
      <c r="BC925" s="167">
        <f>IFERROR((BA925/SUM('4_Структура пл.соб.'!$F$4:$F$6))*100,0)</f>
        <v>0</v>
      </c>
      <c r="BD925" s="167">
        <f t="shared" si="319"/>
        <v>0</v>
      </c>
      <c r="BE925" s="167">
        <f t="shared" si="320"/>
        <v>0</v>
      </c>
      <c r="BF925" s="203"/>
      <c r="BG925" s="203"/>
    </row>
    <row r="926" spans="1:59" s="118" customFormat="1" x14ac:dyDescent="0.25">
      <c r="A926" s="128" t="str">
        <f>IF(ISBLANK(B926),"",COUNTA($B$11:B926))</f>
        <v/>
      </c>
      <c r="B926" s="200"/>
      <c r="C926" s="150">
        <f t="shared" si="310"/>
        <v>0</v>
      </c>
      <c r="D926" s="151">
        <f t="shared" si="311"/>
        <v>0</v>
      </c>
      <c r="E926" s="199"/>
      <c r="F926" s="199"/>
      <c r="G926" s="151">
        <f t="shared" si="312"/>
        <v>0</v>
      </c>
      <c r="H926" s="199"/>
      <c r="I926" s="199"/>
      <c r="J926" s="199"/>
      <c r="K926" s="151">
        <f t="shared" si="321"/>
        <v>0</v>
      </c>
      <c r="L926" s="199"/>
      <c r="M926" s="199"/>
      <c r="N926" s="152" t="str">
        <f t="shared" si="313"/>
        <v/>
      </c>
      <c r="O926" s="150">
        <f t="shared" si="314"/>
        <v>0</v>
      </c>
      <c r="P926" s="151">
        <f t="shared" si="315"/>
        <v>0</v>
      </c>
      <c r="Q926" s="199"/>
      <c r="R926" s="199"/>
      <c r="S926" s="151">
        <f t="shared" si="316"/>
        <v>0</v>
      </c>
      <c r="T926" s="199"/>
      <c r="U926" s="199"/>
      <c r="V926" s="199"/>
      <c r="W926" s="151">
        <f t="shared" si="307"/>
        <v>0</v>
      </c>
      <c r="X926" s="199"/>
      <c r="Y926" s="199"/>
      <c r="Z926" s="152" t="str">
        <f t="shared" si="317"/>
        <v/>
      </c>
      <c r="AA926" s="150">
        <f t="shared" si="322"/>
        <v>0</v>
      </c>
      <c r="AB926" s="151">
        <f t="shared" si="323"/>
        <v>0</v>
      </c>
      <c r="AC926" s="199"/>
      <c r="AD926" s="199"/>
      <c r="AE926" s="151">
        <f t="shared" si="324"/>
        <v>0</v>
      </c>
      <c r="AF926" s="202"/>
      <c r="AG926" s="333"/>
      <c r="AH926" s="202"/>
      <c r="AI926" s="333"/>
      <c r="AJ926" s="202"/>
      <c r="AK926" s="333"/>
      <c r="AL926" s="151">
        <f t="shared" si="325"/>
        <v>0</v>
      </c>
      <c r="AM926" s="199"/>
      <c r="AN926" s="199"/>
      <c r="AO926" s="167">
        <f t="shared" si="308"/>
        <v>0</v>
      </c>
      <c r="AP926" s="167">
        <f t="shared" si="309"/>
        <v>0</v>
      </c>
      <c r="AQ926" s="152" t="str">
        <f t="shared" si="305"/>
        <v/>
      </c>
      <c r="AR926" s="207">
        <f t="shared" si="306"/>
        <v>0</v>
      </c>
      <c r="AS926" s="167">
        <f t="shared" si="318"/>
        <v>0</v>
      </c>
      <c r="AT926" s="167">
        <f>IFERROR((AR926/SUM('4_Структура пл.соб.'!$F$4:$F$6))*100,0)</f>
        <v>0</v>
      </c>
      <c r="AU926" s="207">
        <f>IFERROR(AF926+(SUM($AC926:$AD926)/100*($AE$14/$AB$14*100))/'4_Структура пл.соб.'!$B$7*'4_Структура пл.соб.'!$B$4,0)</f>
        <v>0</v>
      </c>
      <c r="AV926" s="167">
        <f>IFERROR(AU926/'5_Розрахунок тарифів'!$H$7,0)</f>
        <v>0</v>
      </c>
      <c r="AW926" s="167">
        <f>IFERROR((AU926/SUM('4_Структура пл.соб.'!$F$4:$F$6))*100,0)</f>
        <v>0</v>
      </c>
      <c r="AX926" s="207">
        <f>IFERROR(AH926+(SUM($AC926:$AD926)/100*($AE$14/$AB$14*100))/'4_Структура пл.соб.'!$B$7*'4_Структура пл.соб.'!$B$5,0)</f>
        <v>0</v>
      </c>
      <c r="AY926" s="167">
        <f>IFERROR(AX926/'5_Розрахунок тарифів'!$L$7,0)</f>
        <v>0</v>
      </c>
      <c r="AZ926" s="167">
        <f>IFERROR((AX926/SUM('4_Структура пл.соб.'!$F$4:$F$6))*100,0)</f>
        <v>0</v>
      </c>
      <c r="BA926" s="207">
        <f>IFERROR(AJ926+(SUM($AC926:$AD926)/100*($AE$14/$AB$14*100))/'4_Структура пл.соб.'!$B$7*'4_Структура пл.соб.'!$B$6,0)</f>
        <v>0</v>
      </c>
      <c r="BB926" s="167">
        <f>IFERROR(BA926/'5_Розрахунок тарифів'!$P$7,0)</f>
        <v>0</v>
      </c>
      <c r="BC926" s="167">
        <f>IFERROR((BA926/SUM('4_Структура пл.соб.'!$F$4:$F$6))*100,0)</f>
        <v>0</v>
      </c>
      <c r="BD926" s="167">
        <f t="shared" si="319"/>
        <v>0</v>
      </c>
      <c r="BE926" s="167">
        <f t="shared" si="320"/>
        <v>0</v>
      </c>
      <c r="BF926" s="203"/>
      <c r="BG926" s="203"/>
    </row>
    <row r="927" spans="1:59" s="118" customFormat="1" x14ac:dyDescent="0.25">
      <c r="A927" s="128" t="str">
        <f>IF(ISBLANK(B927),"",COUNTA($B$11:B927))</f>
        <v/>
      </c>
      <c r="B927" s="200"/>
      <c r="C927" s="150">
        <f t="shared" si="310"/>
        <v>0</v>
      </c>
      <c r="D927" s="151">
        <f t="shared" si="311"/>
        <v>0</v>
      </c>
      <c r="E927" s="199"/>
      <c r="F927" s="199"/>
      <c r="G927" s="151">
        <f t="shared" si="312"/>
        <v>0</v>
      </c>
      <c r="H927" s="199"/>
      <c r="I927" s="199"/>
      <c r="J927" s="199"/>
      <c r="K927" s="151">
        <f t="shared" si="321"/>
        <v>0</v>
      </c>
      <c r="L927" s="199"/>
      <c r="M927" s="199"/>
      <c r="N927" s="152" t="str">
        <f t="shared" si="313"/>
        <v/>
      </c>
      <c r="O927" s="150">
        <f t="shared" si="314"/>
        <v>0</v>
      </c>
      <c r="P927" s="151">
        <f t="shared" si="315"/>
        <v>0</v>
      </c>
      <c r="Q927" s="199"/>
      <c r="R927" s="199"/>
      <c r="S927" s="151">
        <f t="shared" si="316"/>
        <v>0</v>
      </c>
      <c r="T927" s="199"/>
      <c r="U927" s="199"/>
      <c r="V927" s="199"/>
      <c r="W927" s="151">
        <f t="shared" si="307"/>
        <v>0</v>
      </c>
      <c r="X927" s="199"/>
      <c r="Y927" s="199"/>
      <c r="Z927" s="152" t="str">
        <f t="shared" si="317"/>
        <v/>
      </c>
      <c r="AA927" s="150">
        <f t="shared" si="322"/>
        <v>0</v>
      </c>
      <c r="AB927" s="151">
        <f t="shared" si="323"/>
        <v>0</v>
      </c>
      <c r="AC927" s="199"/>
      <c r="AD927" s="199"/>
      <c r="AE927" s="151">
        <f t="shared" si="324"/>
        <v>0</v>
      </c>
      <c r="AF927" s="202"/>
      <c r="AG927" s="333"/>
      <c r="AH927" s="202"/>
      <c r="AI927" s="333"/>
      <c r="AJ927" s="202"/>
      <c r="AK927" s="333"/>
      <c r="AL927" s="151">
        <f t="shared" si="325"/>
        <v>0</v>
      </c>
      <c r="AM927" s="199"/>
      <c r="AN927" s="199"/>
      <c r="AO927" s="167">
        <f t="shared" si="308"/>
        <v>0</v>
      </c>
      <c r="AP927" s="167">
        <f t="shared" si="309"/>
        <v>0</v>
      </c>
      <c r="AQ927" s="152" t="str">
        <f t="shared" si="305"/>
        <v/>
      </c>
      <c r="AR927" s="207">
        <f t="shared" si="306"/>
        <v>0</v>
      </c>
      <c r="AS927" s="167">
        <f t="shared" si="318"/>
        <v>0</v>
      </c>
      <c r="AT927" s="167">
        <f>IFERROR((AR927/SUM('4_Структура пл.соб.'!$F$4:$F$6))*100,0)</f>
        <v>0</v>
      </c>
      <c r="AU927" s="207">
        <f>IFERROR(AF927+(SUM($AC927:$AD927)/100*($AE$14/$AB$14*100))/'4_Структура пл.соб.'!$B$7*'4_Структура пл.соб.'!$B$4,0)</f>
        <v>0</v>
      </c>
      <c r="AV927" s="167">
        <f>IFERROR(AU927/'5_Розрахунок тарифів'!$H$7,0)</f>
        <v>0</v>
      </c>
      <c r="AW927" s="167">
        <f>IFERROR((AU927/SUM('4_Структура пл.соб.'!$F$4:$F$6))*100,0)</f>
        <v>0</v>
      </c>
      <c r="AX927" s="207">
        <f>IFERROR(AH927+(SUM($AC927:$AD927)/100*($AE$14/$AB$14*100))/'4_Структура пл.соб.'!$B$7*'4_Структура пл.соб.'!$B$5,0)</f>
        <v>0</v>
      </c>
      <c r="AY927" s="167">
        <f>IFERROR(AX927/'5_Розрахунок тарифів'!$L$7,0)</f>
        <v>0</v>
      </c>
      <c r="AZ927" s="167">
        <f>IFERROR((AX927/SUM('4_Структура пл.соб.'!$F$4:$F$6))*100,0)</f>
        <v>0</v>
      </c>
      <c r="BA927" s="207">
        <f>IFERROR(AJ927+(SUM($AC927:$AD927)/100*($AE$14/$AB$14*100))/'4_Структура пл.соб.'!$B$7*'4_Структура пл.соб.'!$B$6,0)</f>
        <v>0</v>
      </c>
      <c r="BB927" s="167">
        <f>IFERROR(BA927/'5_Розрахунок тарифів'!$P$7,0)</f>
        <v>0</v>
      </c>
      <c r="BC927" s="167">
        <f>IFERROR((BA927/SUM('4_Структура пл.соб.'!$F$4:$F$6))*100,0)</f>
        <v>0</v>
      </c>
      <c r="BD927" s="167">
        <f t="shared" si="319"/>
        <v>0</v>
      </c>
      <c r="BE927" s="167">
        <f t="shared" si="320"/>
        <v>0</v>
      </c>
      <c r="BF927" s="203"/>
      <c r="BG927" s="203"/>
    </row>
    <row r="928" spans="1:59" s="118" customFormat="1" x14ac:dyDescent="0.25">
      <c r="A928" s="128" t="str">
        <f>IF(ISBLANK(B928),"",COUNTA($B$11:B928))</f>
        <v/>
      </c>
      <c r="B928" s="200"/>
      <c r="C928" s="150">
        <f t="shared" si="310"/>
        <v>0</v>
      </c>
      <c r="D928" s="151">
        <f t="shared" si="311"/>
        <v>0</v>
      </c>
      <c r="E928" s="199"/>
      <c r="F928" s="199"/>
      <c r="G928" s="151">
        <f t="shared" si="312"/>
        <v>0</v>
      </c>
      <c r="H928" s="199"/>
      <c r="I928" s="199"/>
      <c r="J928" s="199"/>
      <c r="K928" s="151">
        <f t="shared" si="321"/>
        <v>0</v>
      </c>
      <c r="L928" s="199"/>
      <c r="M928" s="199"/>
      <c r="N928" s="152" t="str">
        <f t="shared" si="313"/>
        <v/>
      </c>
      <c r="O928" s="150">
        <f t="shared" si="314"/>
        <v>0</v>
      </c>
      <c r="P928" s="151">
        <f t="shared" si="315"/>
        <v>0</v>
      </c>
      <c r="Q928" s="199"/>
      <c r="R928" s="199"/>
      <c r="S928" s="151">
        <f t="shared" si="316"/>
        <v>0</v>
      </c>
      <c r="T928" s="199"/>
      <c r="U928" s="199"/>
      <c r="V928" s="199"/>
      <c r="W928" s="151">
        <f t="shared" si="307"/>
        <v>0</v>
      </c>
      <c r="X928" s="199"/>
      <c r="Y928" s="199"/>
      <c r="Z928" s="152" t="str">
        <f t="shared" si="317"/>
        <v/>
      </c>
      <c r="AA928" s="150">
        <f t="shared" si="322"/>
        <v>0</v>
      </c>
      <c r="AB928" s="151">
        <f t="shared" si="323"/>
        <v>0</v>
      </c>
      <c r="AC928" s="199"/>
      <c r="AD928" s="199"/>
      <c r="AE928" s="151">
        <f t="shared" si="324"/>
        <v>0</v>
      </c>
      <c r="AF928" s="202"/>
      <c r="AG928" s="333"/>
      <c r="AH928" s="202"/>
      <c r="AI928" s="333"/>
      <c r="AJ928" s="202"/>
      <c r="AK928" s="333"/>
      <c r="AL928" s="151">
        <f t="shared" si="325"/>
        <v>0</v>
      </c>
      <c r="AM928" s="199"/>
      <c r="AN928" s="199"/>
      <c r="AO928" s="167">
        <f t="shared" si="308"/>
        <v>0</v>
      </c>
      <c r="AP928" s="167">
        <f t="shared" si="309"/>
        <v>0</v>
      </c>
      <c r="AQ928" s="152" t="str">
        <f t="shared" si="305"/>
        <v/>
      </c>
      <c r="AR928" s="207">
        <f t="shared" si="306"/>
        <v>0</v>
      </c>
      <c r="AS928" s="167">
        <f t="shared" si="318"/>
        <v>0</v>
      </c>
      <c r="AT928" s="167">
        <f>IFERROR((AR928/SUM('4_Структура пл.соб.'!$F$4:$F$6))*100,0)</f>
        <v>0</v>
      </c>
      <c r="AU928" s="207">
        <f>IFERROR(AF928+(SUM($AC928:$AD928)/100*($AE$14/$AB$14*100))/'4_Структура пл.соб.'!$B$7*'4_Структура пл.соб.'!$B$4,0)</f>
        <v>0</v>
      </c>
      <c r="AV928" s="167">
        <f>IFERROR(AU928/'5_Розрахунок тарифів'!$H$7,0)</f>
        <v>0</v>
      </c>
      <c r="AW928" s="167">
        <f>IFERROR((AU928/SUM('4_Структура пл.соб.'!$F$4:$F$6))*100,0)</f>
        <v>0</v>
      </c>
      <c r="AX928" s="207">
        <f>IFERROR(AH928+(SUM($AC928:$AD928)/100*($AE$14/$AB$14*100))/'4_Структура пл.соб.'!$B$7*'4_Структура пл.соб.'!$B$5,0)</f>
        <v>0</v>
      </c>
      <c r="AY928" s="167">
        <f>IFERROR(AX928/'5_Розрахунок тарифів'!$L$7,0)</f>
        <v>0</v>
      </c>
      <c r="AZ928" s="167">
        <f>IFERROR((AX928/SUM('4_Структура пл.соб.'!$F$4:$F$6))*100,0)</f>
        <v>0</v>
      </c>
      <c r="BA928" s="207">
        <f>IFERROR(AJ928+(SUM($AC928:$AD928)/100*($AE$14/$AB$14*100))/'4_Структура пл.соб.'!$B$7*'4_Структура пл.соб.'!$B$6,0)</f>
        <v>0</v>
      </c>
      <c r="BB928" s="167">
        <f>IFERROR(BA928/'5_Розрахунок тарифів'!$P$7,0)</f>
        <v>0</v>
      </c>
      <c r="BC928" s="167">
        <f>IFERROR((BA928/SUM('4_Структура пл.соб.'!$F$4:$F$6))*100,0)</f>
        <v>0</v>
      </c>
      <c r="BD928" s="167">
        <f t="shared" si="319"/>
        <v>0</v>
      </c>
      <c r="BE928" s="167">
        <f t="shared" si="320"/>
        <v>0</v>
      </c>
      <c r="BF928" s="203"/>
      <c r="BG928" s="203"/>
    </row>
    <row r="929" spans="1:59" s="118" customFormat="1" x14ac:dyDescent="0.25">
      <c r="A929" s="128" t="str">
        <f>IF(ISBLANK(B929),"",COUNTA($B$11:B929))</f>
        <v/>
      </c>
      <c r="B929" s="200"/>
      <c r="C929" s="150">
        <f t="shared" si="310"/>
        <v>0</v>
      </c>
      <c r="D929" s="151">
        <f t="shared" si="311"/>
        <v>0</v>
      </c>
      <c r="E929" s="199"/>
      <c r="F929" s="199"/>
      <c r="G929" s="151">
        <f t="shared" si="312"/>
        <v>0</v>
      </c>
      <c r="H929" s="199"/>
      <c r="I929" s="199"/>
      <c r="J929" s="199"/>
      <c r="K929" s="151">
        <f t="shared" si="321"/>
        <v>0</v>
      </c>
      <c r="L929" s="199"/>
      <c r="M929" s="199"/>
      <c r="N929" s="152" t="str">
        <f t="shared" si="313"/>
        <v/>
      </c>
      <c r="O929" s="150">
        <f t="shared" si="314"/>
        <v>0</v>
      </c>
      <c r="P929" s="151">
        <f t="shared" si="315"/>
        <v>0</v>
      </c>
      <c r="Q929" s="199"/>
      <c r="R929" s="199"/>
      <c r="S929" s="151">
        <f t="shared" si="316"/>
        <v>0</v>
      </c>
      <c r="T929" s="199"/>
      <c r="U929" s="199"/>
      <c r="V929" s="199"/>
      <c r="W929" s="151">
        <f t="shared" si="307"/>
        <v>0</v>
      </c>
      <c r="X929" s="199"/>
      <c r="Y929" s="199"/>
      <c r="Z929" s="152" t="str">
        <f t="shared" si="317"/>
        <v/>
      </c>
      <c r="AA929" s="150">
        <f t="shared" si="322"/>
        <v>0</v>
      </c>
      <c r="AB929" s="151">
        <f t="shared" si="323"/>
        <v>0</v>
      </c>
      <c r="AC929" s="199"/>
      <c r="AD929" s="199"/>
      <c r="AE929" s="151">
        <f t="shared" si="324"/>
        <v>0</v>
      </c>
      <c r="AF929" s="202"/>
      <c r="AG929" s="333"/>
      <c r="AH929" s="202"/>
      <c r="AI929" s="333"/>
      <c r="AJ929" s="202"/>
      <c r="AK929" s="333"/>
      <c r="AL929" s="151">
        <f t="shared" si="325"/>
        <v>0</v>
      </c>
      <c r="AM929" s="199"/>
      <c r="AN929" s="199"/>
      <c r="AO929" s="167">
        <f t="shared" si="308"/>
        <v>0</v>
      </c>
      <c r="AP929" s="167">
        <f t="shared" si="309"/>
        <v>0</v>
      </c>
      <c r="AQ929" s="152" t="str">
        <f t="shared" si="305"/>
        <v/>
      </c>
      <c r="AR929" s="207">
        <f t="shared" si="306"/>
        <v>0</v>
      </c>
      <c r="AS929" s="167">
        <f t="shared" si="318"/>
        <v>0</v>
      </c>
      <c r="AT929" s="167">
        <f>IFERROR((AR929/SUM('4_Структура пл.соб.'!$F$4:$F$6))*100,0)</f>
        <v>0</v>
      </c>
      <c r="AU929" s="207">
        <f>IFERROR(AF929+(SUM($AC929:$AD929)/100*($AE$14/$AB$14*100))/'4_Структура пл.соб.'!$B$7*'4_Структура пл.соб.'!$B$4,0)</f>
        <v>0</v>
      </c>
      <c r="AV929" s="167">
        <f>IFERROR(AU929/'5_Розрахунок тарифів'!$H$7,0)</f>
        <v>0</v>
      </c>
      <c r="AW929" s="167">
        <f>IFERROR((AU929/SUM('4_Структура пл.соб.'!$F$4:$F$6))*100,0)</f>
        <v>0</v>
      </c>
      <c r="AX929" s="207">
        <f>IFERROR(AH929+(SUM($AC929:$AD929)/100*($AE$14/$AB$14*100))/'4_Структура пл.соб.'!$B$7*'4_Структура пл.соб.'!$B$5,0)</f>
        <v>0</v>
      </c>
      <c r="AY929" s="167">
        <f>IFERROR(AX929/'5_Розрахунок тарифів'!$L$7,0)</f>
        <v>0</v>
      </c>
      <c r="AZ929" s="167">
        <f>IFERROR((AX929/SUM('4_Структура пл.соб.'!$F$4:$F$6))*100,0)</f>
        <v>0</v>
      </c>
      <c r="BA929" s="207">
        <f>IFERROR(AJ929+(SUM($AC929:$AD929)/100*($AE$14/$AB$14*100))/'4_Структура пл.соб.'!$B$7*'4_Структура пл.соб.'!$B$6,0)</f>
        <v>0</v>
      </c>
      <c r="BB929" s="167">
        <f>IFERROR(BA929/'5_Розрахунок тарифів'!$P$7,0)</f>
        <v>0</v>
      </c>
      <c r="BC929" s="167">
        <f>IFERROR((BA929/SUM('4_Структура пл.соб.'!$F$4:$F$6))*100,0)</f>
        <v>0</v>
      </c>
      <c r="BD929" s="167">
        <f t="shared" si="319"/>
        <v>0</v>
      </c>
      <c r="BE929" s="167">
        <f t="shared" si="320"/>
        <v>0</v>
      </c>
      <c r="BF929" s="203"/>
      <c r="BG929" s="203"/>
    </row>
    <row r="930" spans="1:59" s="118" customFormat="1" x14ac:dyDescent="0.25">
      <c r="A930" s="128" t="str">
        <f>IF(ISBLANK(B930),"",COUNTA($B$11:B930))</f>
        <v/>
      </c>
      <c r="B930" s="200"/>
      <c r="C930" s="150">
        <f t="shared" si="310"/>
        <v>0</v>
      </c>
      <c r="D930" s="151">
        <f t="shared" si="311"/>
        <v>0</v>
      </c>
      <c r="E930" s="199"/>
      <c r="F930" s="199"/>
      <c r="G930" s="151">
        <f t="shared" si="312"/>
        <v>0</v>
      </c>
      <c r="H930" s="199"/>
      <c r="I930" s="199"/>
      <c r="J930" s="199"/>
      <c r="K930" s="151">
        <f t="shared" si="321"/>
        <v>0</v>
      </c>
      <c r="L930" s="199"/>
      <c r="M930" s="199"/>
      <c r="N930" s="152" t="str">
        <f t="shared" si="313"/>
        <v/>
      </c>
      <c r="O930" s="150">
        <f t="shared" si="314"/>
        <v>0</v>
      </c>
      <c r="P930" s="151">
        <f t="shared" si="315"/>
        <v>0</v>
      </c>
      <c r="Q930" s="199"/>
      <c r="R930" s="199"/>
      <c r="S930" s="151">
        <f t="shared" si="316"/>
        <v>0</v>
      </c>
      <c r="T930" s="199"/>
      <c r="U930" s="199"/>
      <c r="V930" s="199"/>
      <c r="W930" s="151">
        <f t="shared" si="307"/>
        <v>0</v>
      </c>
      <c r="X930" s="199"/>
      <c r="Y930" s="199"/>
      <c r="Z930" s="152" t="str">
        <f t="shared" si="317"/>
        <v/>
      </c>
      <c r="AA930" s="150">
        <f t="shared" si="322"/>
        <v>0</v>
      </c>
      <c r="AB930" s="151">
        <f t="shared" si="323"/>
        <v>0</v>
      </c>
      <c r="AC930" s="199"/>
      <c r="AD930" s="199"/>
      <c r="AE930" s="151">
        <f t="shared" si="324"/>
        <v>0</v>
      </c>
      <c r="AF930" s="202"/>
      <c r="AG930" s="333"/>
      <c r="AH930" s="202"/>
      <c r="AI930" s="333"/>
      <c r="AJ930" s="202"/>
      <c r="AK930" s="333"/>
      <c r="AL930" s="151">
        <f t="shared" si="325"/>
        <v>0</v>
      </c>
      <c r="AM930" s="199"/>
      <c r="AN930" s="199"/>
      <c r="AO930" s="167">
        <f t="shared" si="308"/>
        <v>0</v>
      </c>
      <c r="AP930" s="167">
        <f t="shared" si="309"/>
        <v>0</v>
      </c>
      <c r="AQ930" s="152" t="str">
        <f t="shared" si="305"/>
        <v/>
      </c>
      <c r="AR930" s="207">
        <f t="shared" si="306"/>
        <v>0</v>
      </c>
      <c r="AS930" s="167">
        <f t="shared" si="318"/>
        <v>0</v>
      </c>
      <c r="AT930" s="167">
        <f>IFERROR((AR930/SUM('4_Структура пл.соб.'!$F$4:$F$6))*100,0)</f>
        <v>0</v>
      </c>
      <c r="AU930" s="207">
        <f>IFERROR(AF930+(SUM($AC930:$AD930)/100*($AE$14/$AB$14*100))/'4_Структура пл.соб.'!$B$7*'4_Структура пл.соб.'!$B$4,0)</f>
        <v>0</v>
      </c>
      <c r="AV930" s="167">
        <f>IFERROR(AU930/'5_Розрахунок тарифів'!$H$7,0)</f>
        <v>0</v>
      </c>
      <c r="AW930" s="167">
        <f>IFERROR((AU930/SUM('4_Структура пл.соб.'!$F$4:$F$6))*100,0)</f>
        <v>0</v>
      </c>
      <c r="AX930" s="207">
        <f>IFERROR(AH930+(SUM($AC930:$AD930)/100*($AE$14/$AB$14*100))/'4_Структура пл.соб.'!$B$7*'4_Структура пл.соб.'!$B$5,0)</f>
        <v>0</v>
      </c>
      <c r="AY930" s="167">
        <f>IFERROR(AX930/'5_Розрахунок тарифів'!$L$7,0)</f>
        <v>0</v>
      </c>
      <c r="AZ930" s="167">
        <f>IFERROR((AX930/SUM('4_Структура пл.соб.'!$F$4:$F$6))*100,0)</f>
        <v>0</v>
      </c>
      <c r="BA930" s="207">
        <f>IFERROR(AJ930+(SUM($AC930:$AD930)/100*($AE$14/$AB$14*100))/'4_Структура пл.соб.'!$B$7*'4_Структура пл.соб.'!$B$6,0)</f>
        <v>0</v>
      </c>
      <c r="BB930" s="167">
        <f>IFERROR(BA930/'5_Розрахунок тарифів'!$P$7,0)</f>
        <v>0</v>
      </c>
      <c r="BC930" s="167">
        <f>IFERROR((BA930/SUM('4_Структура пл.соб.'!$F$4:$F$6))*100,0)</f>
        <v>0</v>
      </c>
      <c r="BD930" s="167">
        <f t="shared" si="319"/>
        <v>0</v>
      </c>
      <c r="BE930" s="167">
        <f t="shared" si="320"/>
        <v>0</v>
      </c>
      <c r="BF930" s="203"/>
      <c r="BG930" s="203"/>
    </row>
    <row r="931" spans="1:59" s="118" customFormat="1" x14ac:dyDescent="0.25">
      <c r="A931" s="128" t="str">
        <f>IF(ISBLANK(B931),"",COUNTA($B$11:B931))</f>
        <v/>
      </c>
      <c r="B931" s="200"/>
      <c r="C931" s="150">
        <f t="shared" si="310"/>
        <v>0</v>
      </c>
      <c r="D931" s="151">
        <f t="shared" si="311"/>
        <v>0</v>
      </c>
      <c r="E931" s="199"/>
      <c r="F931" s="199"/>
      <c r="G931" s="151">
        <f t="shared" si="312"/>
        <v>0</v>
      </c>
      <c r="H931" s="199"/>
      <c r="I931" s="199"/>
      <c r="J931" s="199"/>
      <c r="K931" s="151">
        <f t="shared" si="321"/>
        <v>0</v>
      </c>
      <c r="L931" s="199"/>
      <c r="M931" s="199"/>
      <c r="N931" s="152" t="str">
        <f t="shared" si="313"/>
        <v/>
      </c>
      <c r="O931" s="150">
        <f t="shared" si="314"/>
        <v>0</v>
      </c>
      <c r="P931" s="151">
        <f t="shared" si="315"/>
        <v>0</v>
      </c>
      <c r="Q931" s="199"/>
      <c r="R931" s="199"/>
      <c r="S931" s="151">
        <f t="shared" si="316"/>
        <v>0</v>
      </c>
      <c r="T931" s="199"/>
      <c r="U931" s="199"/>
      <c r="V931" s="199"/>
      <c r="W931" s="151">
        <f t="shared" si="307"/>
        <v>0</v>
      </c>
      <c r="X931" s="199"/>
      <c r="Y931" s="199"/>
      <c r="Z931" s="152" t="str">
        <f t="shared" si="317"/>
        <v/>
      </c>
      <c r="AA931" s="150">
        <f t="shared" si="322"/>
        <v>0</v>
      </c>
      <c r="AB931" s="151">
        <f t="shared" si="323"/>
        <v>0</v>
      </c>
      <c r="AC931" s="199"/>
      <c r="AD931" s="199"/>
      <c r="AE931" s="151">
        <f t="shared" si="324"/>
        <v>0</v>
      </c>
      <c r="AF931" s="202"/>
      <c r="AG931" s="333"/>
      <c r="AH931" s="202"/>
      <c r="AI931" s="333"/>
      <c r="AJ931" s="202"/>
      <c r="AK931" s="333"/>
      <c r="AL931" s="151">
        <f t="shared" si="325"/>
        <v>0</v>
      </c>
      <c r="AM931" s="199"/>
      <c r="AN931" s="199"/>
      <c r="AO931" s="167">
        <f t="shared" si="308"/>
        <v>0</v>
      </c>
      <c r="AP931" s="167">
        <f t="shared" si="309"/>
        <v>0</v>
      </c>
      <c r="AQ931" s="152" t="str">
        <f t="shared" si="305"/>
        <v/>
      </c>
      <c r="AR931" s="207">
        <f t="shared" si="306"/>
        <v>0</v>
      </c>
      <c r="AS931" s="167">
        <f t="shared" si="318"/>
        <v>0</v>
      </c>
      <c r="AT931" s="167">
        <f>IFERROR((AR931/SUM('4_Структура пл.соб.'!$F$4:$F$6))*100,0)</f>
        <v>0</v>
      </c>
      <c r="AU931" s="207">
        <f>IFERROR(AF931+(SUM($AC931:$AD931)/100*($AE$14/$AB$14*100))/'4_Структура пл.соб.'!$B$7*'4_Структура пл.соб.'!$B$4,0)</f>
        <v>0</v>
      </c>
      <c r="AV931" s="167">
        <f>IFERROR(AU931/'5_Розрахунок тарифів'!$H$7,0)</f>
        <v>0</v>
      </c>
      <c r="AW931" s="167">
        <f>IFERROR((AU931/SUM('4_Структура пл.соб.'!$F$4:$F$6))*100,0)</f>
        <v>0</v>
      </c>
      <c r="AX931" s="207">
        <f>IFERROR(AH931+(SUM($AC931:$AD931)/100*($AE$14/$AB$14*100))/'4_Структура пл.соб.'!$B$7*'4_Структура пл.соб.'!$B$5,0)</f>
        <v>0</v>
      </c>
      <c r="AY931" s="167">
        <f>IFERROR(AX931/'5_Розрахунок тарифів'!$L$7,0)</f>
        <v>0</v>
      </c>
      <c r="AZ931" s="167">
        <f>IFERROR((AX931/SUM('4_Структура пл.соб.'!$F$4:$F$6))*100,0)</f>
        <v>0</v>
      </c>
      <c r="BA931" s="207">
        <f>IFERROR(AJ931+(SUM($AC931:$AD931)/100*($AE$14/$AB$14*100))/'4_Структура пл.соб.'!$B$7*'4_Структура пл.соб.'!$B$6,0)</f>
        <v>0</v>
      </c>
      <c r="BB931" s="167">
        <f>IFERROR(BA931/'5_Розрахунок тарифів'!$P$7,0)</f>
        <v>0</v>
      </c>
      <c r="BC931" s="167">
        <f>IFERROR((BA931/SUM('4_Структура пл.соб.'!$F$4:$F$6))*100,0)</f>
        <v>0</v>
      </c>
      <c r="BD931" s="167">
        <f t="shared" si="319"/>
        <v>0</v>
      </c>
      <c r="BE931" s="167">
        <f t="shared" si="320"/>
        <v>0</v>
      </c>
      <c r="BF931" s="203"/>
      <c r="BG931" s="203"/>
    </row>
    <row r="932" spans="1:59" s="118" customFormat="1" x14ac:dyDescent="0.25">
      <c r="A932" s="128" t="str">
        <f>IF(ISBLANK(B932),"",COUNTA($B$11:B932))</f>
        <v/>
      </c>
      <c r="B932" s="200"/>
      <c r="C932" s="150">
        <f t="shared" si="310"/>
        <v>0</v>
      </c>
      <c r="D932" s="151">
        <f t="shared" si="311"/>
        <v>0</v>
      </c>
      <c r="E932" s="199"/>
      <c r="F932" s="199"/>
      <c r="G932" s="151">
        <f t="shared" si="312"/>
        <v>0</v>
      </c>
      <c r="H932" s="199"/>
      <c r="I932" s="199"/>
      <c r="J932" s="199"/>
      <c r="K932" s="151">
        <f t="shared" si="321"/>
        <v>0</v>
      </c>
      <c r="L932" s="199"/>
      <c r="M932" s="199"/>
      <c r="N932" s="152" t="str">
        <f t="shared" si="313"/>
        <v/>
      </c>
      <c r="O932" s="150">
        <f t="shared" si="314"/>
        <v>0</v>
      </c>
      <c r="P932" s="151">
        <f t="shared" si="315"/>
        <v>0</v>
      </c>
      <c r="Q932" s="199"/>
      <c r="R932" s="199"/>
      <c r="S932" s="151">
        <f t="shared" si="316"/>
        <v>0</v>
      </c>
      <c r="T932" s="199"/>
      <c r="U932" s="199"/>
      <c r="V932" s="199"/>
      <c r="W932" s="151">
        <f t="shared" si="307"/>
        <v>0</v>
      </c>
      <c r="X932" s="199"/>
      <c r="Y932" s="199"/>
      <c r="Z932" s="152" t="str">
        <f t="shared" si="317"/>
        <v/>
      </c>
      <c r="AA932" s="150">
        <f t="shared" si="322"/>
        <v>0</v>
      </c>
      <c r="AB932" s="151">
        <f t="shared" si="323"/>
        <v>0</v>
      </c>
      <c r="AC932" s="199"/>
      <c r="AD932" s="199"/>
      <c r="AE932" s="151">
        <f t="shared" si="324"/>
        <v>0</v>
      </c>
      <c r="AF932" s="202"/>
      <c r="AG932" s="333"/>
      <c r="AH932" s="202"/>
      <c r="AI932" s="333"/>
      <c r="AJ932" s="202"/>
      <c r="AK932" s="333"/>
      <c r="AL932" s="151">
        <f t="shared" si="325"/>
        <v>0</v>
      </c>
      <c r="AM932" s="199"/>
      <c r="AN932" s="199"/>
      <c r="AO932" s="167">
        <f t="shared" si="308"/>
        <v>0</v>
      </c>
      <c r="AP932" s="167">
        <f t="shared" si="309"/>
        <v>0</v>
      </c>
      <c r="AQ932" s="152" t="str">
        <f t="shared" si="305"/>
        <v/>
      </c>
      <c r="AR932" s="207">
        <f t="shared" si="306"/>
        <v>0</v>
      </c>
      <c r="AS932" s="167">
        <f t="shared" si="318"/>
        <v>0</v>
      </c>
      <c r="AT932" s="167">
        <f>IFERROR((AR932/SUM('4_Структура пл.соб.'!$F$4:$F$6))*100,0)</f>
        <v>0</v>
      </c>
      <c r="AU932" s="207">
        <f>IFERROR(AF932+(SUM($AC932:$AD932)/100*($AE$14/$AB$14*100))/'4_Структура пл.соб.'!$B$7*'4_Структура пл.соб.'!$B$4,0)</f>
        <v>0</v>
      </c>
      <c r="AV932" s="167">
        <f>IFERROR(AU932/'5_Розрахунок тарифів'!$H$7,0)</f>
        <v>0</v>
      </c>
      <c r="AW932" s="167">
        <f>IFERROR((AU932/SUM('4_Структура пл.соб.'!$F$4:$F$6))*100,0)</f>
        <v>0</v>
      </c>
      <c r="AX932" s="207">
        <f>IFERROR(AH932+(SUM($AC932:$AD932)/100*($AE$14/$AB$14*100))/'4_Структура пл.соб.'!$B$7*'4_Структура пл.соб.'!$B$5,0)</f>
        <v>0</v>
      </c>
      <c r="AY932" s="167">
        <f>IFERROR(AX932/'5_Розрахунок тарифів'!$L$7,0)</f>
        <v>0</v>
      </c>
      <c r="AZ932" s="167">
        <f>IFERROR((AX932/SUM('4_Структура пл.соб.'!$F$4:$F$6))*100,0)</f>
        <v>0</v>
      </c>
      <c r="BA932" s="207">
        <f>IFERROR(AJ932+(SUM($AC932:$AD932)/100*($AE$14/$AB$14*100))/'4_Структура пл.соб.'!$B$7*'4_Структура пл.соб.'!$B$6,0)</f>
        <v>0</v>
      </c>
      <c r="BB932" s="167">
        <f>IFERROR(BA932/'5_Розрахунок тарифів'!$P$7,0)</f>
        <v>0</v>
      </c>
      <c r="BC932" s="167">
        <f>IFERROR((BA932/SUM('4_Структура пл.соб.'!$F$4:$F$6))*100,0)</f>
        <v>0</v>
      </c>
      <c r="BD932" s="167">
        <f t="shared" si="319"/>
        <v>0</v>
      </c>
      <c r="BE932" s="167">
        <f t="shared" si="320"/>
        <v>0</v>
      </c>
      <c r="BF932" s="203"/>
      <c r="BG932" s="203"/>
    </row>
    <row r="933" spans="1:59" s="118" customFormat="1" x14ac:dyDescent="0.25">
      <c r="A933" s="128" t="str">
        <f>IF(ISBLANK(B933),"",COUNTA($B$11:B933))</f>
        <v/>
      </c>
      <c r="B933" s="200"/>
      <c r="C933" s="150">
        <f t="shared" si="310"/>
        <v>0</v>
      </c>
      <c r="D933" s="151">
        <f t="shared" si="311"/>
        <v>0</v>
      </c>
      <c r="E933" s="199"/>
      <c r="F933" s="199"/>
      <c r="G933" s="151">
        <f t="shared" si="312"/>
        <v>0</v>
      </c>
      <c r="H933" s="199"/>
      <c r="I933" s="199"/>
      <c r="J933" s="199"/>
      <c r="K933" s="151">
        <f t="shared" si="321"/>
        <v>0</v>
      </c>
      <c r="L933" s="199"/>
      <c r="M933" s="199"/>
      <c r="N933" s="152" t="str">
        <f t="shared" si="313"/>
        <v/>
      </c>
      <c r="O933" s="150">
        <f t="shared" si="314"/>
        <v>0</v>
      </c>
      <c r="P933" s="151">
        <f t="shared" si="315"/>
        <v>0</v>
      </c>
      <c r="Q933" s="199"/>
      <c r="R933" s="199"/>
      <c r="S933" s="151">
        <f t="shared" si="316"/>
        <v>0</v>
      </c>
      <c r="T933" s="199"/>
      <c r="U933" s="199"/>
      <c r="V933" s="199"/>
      <c r="W933" s="151">
        <f t="shared" si="307"/>
        <v>0</v>
      </c>
      <c r="X933" s="199"/>
      <c r="Y933" s="199"/>
      <c r="Z933" s="152" t="str">
        <f t="shared" si="317"/>
        <v/>
      </c>
      <c r="AA933" s="150">
        <f t="shared" si="322"/>
        <v>0</v>
      </c>
      <c r="AB933" s="151">
        <f t="shared" si="323"/>
        <v>0</v>
      </c>
      <c r="AC933" s="199"/>
      <c r="AD933" s="199"/>
      <c r="AE933" s="151">
        <f t="shared" si="324"/>
        <v>0</v>
      </c>
      <c r="AF933" s="202"/>
      <c r="AG933" s="333"/>
      <c r="AH933" s="202"/>
      <c r="AI933" s="333"/>
      <c r="AJ933" s="202"/>
      <c r="AK933" s="333"/>
      <c r="AL933" s="151">
        <f t="shared" si="325"/>
        <v>0</v>
      </c>
      <c r="AM933" s="199"/>
      <c r="AN933" s="199"/>
      <c r="AO933" s="167">
        <f t="shared" si="308"/>
        <v>0</v>
      </c>
      <c r="AP933" s="167">
        <f t="shared" si="309"/>
        <v>0</v>
      </c>
      <c r="AQ933" s="152" t="str">
        <f t="shared" si="305"/>
        <v/>
      </c>
      <c r="AR933" s="207">
        <f t="shared" si="306"/>
        <v>0</v>
      </c>
      <c r="AS933" s="167">
        <f t="shared" si="318"/>
        <v>0</v>
      </c>
      <c r="AT933" s="167">
        <f>IFERROR((AR933/SUM('4_Структура пл.соб.'!$F$4:$F$6))*100,0)</f>
        <v>0</v>
      </c>
      <c r="AU933" s="207">
        <f>IFERROR(AF933+(SUM($AC933:$AD933)/100*($AE$14/$AB$14*100))/'4_Структура пл.соб.'!$B$7*'4_Структура пл.соб.'!$B$4,0)</f>
        <v>0</v>
      </c>
      <c r="AV933" s="167">
        <f>IFERROR(AU933/'5_Розрахунок тарифів'!$H$7,0)</f>
        <v>0</v>
      </c>
      <c r="AW933" s="167">
        <f>IFERROR((AU933/SUM('4_Структура пл.соб.'!$F$4:$F$6))*100,0)</f>
        <v>0</v>
      </c>
      <c r="AX933" s="207">
        <f>IFERROR(AH933+(SUM($AC933:$AD933)/100*($AE$14/$AB$14*100))/'4_Структура пл.соб.'!$B$7*'4_Структура пл.соб.'!$B$5,0)</f>
        <v>0</v>
      </c>
      <c r="AY933" s="167">
        <f>IFERROR(AX933/'5_Розрахунок тарифів'!$L$7,0)</f>
        <v>0</v>
      </c>
      <c r="AZ933" s="167">
        <f>IFERROR((AX933/SUM('4_Структура пл.соб.'!$F$4:$F$6))*100,0)</f>
        <v>0</v>
      </c>
      <c r="BA933" s="207">
        <f>IFERROR(AJ933+(SUM($AC933:$AD933)/100*($AE$14/$AB$14*100))/'4_Структура пл.соб.'!$B$7*'4_Структура пл.соб.'!$B$6,0)</f>
        <v>0</v>
      </c>
      <c r="BB933" s="167">
        <f>IFERROR(BA933/'5_Розрахунок тарифів'!$P$7,0)</f>
        <v>0</v>
      </c>
      <c r="BC933" s="167">
        <f>IFERROR((BA933/SUM('4_Структура пл.соб.'!$F$4:$F$6))*100,0)</f>
        <v>0</v>
      </c>
      <c r="BD933" s="167">
        <f t="shared" si="319"/>
        <v>0</v>
      </c>
      <c r="BE933" s="167">
        <f t="shared" si="320"/>
        <v>0</v>
      </c>
      <c r="BF933" s="203"/>
      <c r="BG933" s="203"/>
    </row>
    <row r="934" spans="1:59" s="118" customFormat="1" x14ac:dyDescent="0.25">
      <c r="A934" s="128" t="str">
        <f>IF(ISBLANK(B934),"",COUNTA($B$11:B934))</f>
        <v/>
      </c>
      <c r="B934" s="200"/>
      <c r="C934" s="150">
        <f t="shared" si="310"/>
        <v>0</v>
      </c>
      <c r="D934" s="151">
        <f t="shared" si="311"/>
        <v>0</v>
      </c>
      <c r="E934" s="199"/>
      <c r="F934" s="199"/>
      <c r="G934" s="151">
        <f t="shared" si="312"/>
        <v>0</v>
      </c>
      <c r="H934" s="199"/>
      <c r="I934" s="199"/>
      <c r="J934" s="199"/>
      <c r="K934" s="151">
        <f t="shared" si="321"/>
        <v>0</v>
      </c>
      <c r="L934" s="199"/>
      <c r="M934" s="199"/>
      <c r="N934" s="152" t="str">
        <f t="shared" si="313"/>
        <v/>
      </c>
      <c r="O934" s="150">
        <f t="shared" si="314"/>
        <v>0</v>
      </c>
      <c r="P934" s="151">
        <f t="shared" si="315"/>
        <v>0</v>
      </c>
      <c r="Q934" s="199"/>
      <c r="R934" s="199"/>
      <c r="S934" s="151">
        <f t="shared" si="316"/>
        <v>0</v>
      </c>
      <c r="T934" s="199"/>
      <c r="U934" s="199"/>
      <c r="V934" s="199"/>
      <c r="W934" s="151">
        <f t="shared" si="307"/>
        <v>0</v>
      </c>
      <c r="X934" s="199"/>
      <c r="Y934" s="199"/>
      <c r="Z934" s="152" t="str">
        <f t="shared" si="317"/>
        <v/>
      </c>
      <c r="AA934" s="150">
        <f t="shared" si="322"/>
        <v>0</v>
      </c>
      <c r="AB934" s="151">
        <f t="shared" si="323"/>
        <v>0</v>
      </c>
      <c r="AC934" s="199"/>
      <c r="AD934" s="199"/>
      <c r="AE934" s="151">
        <f t="shared" si="324"/>
        <v>0</v>
      </c>
      <c r="AF934" s="202"/>
      <c r="AG934" s="333"/>
      <c r="AH934" s="202"/>
      <c r="AI934" s="333"/>
      <c r="AJ934" s="202"/>
      <c r="AK934" s="333"/>
      <c r="AL934" s="151">
        <f t="shared" si="325"/>
        <v>0</v>
      </c>
      <c r="AM934" s="199"/>
      <c r="AN934" s="199"/>
      <c r="AO934" s="167">
        <f t="shared" si="308"/>
        <v>0</v>
      </c>
      <c r="AP934" s="167">
        <f t="shared" si="309"/>
        <v>0</v>
      </c>
      <c r="AQ934" s="152" t="str">
        <f t="shared" si="305"/>
        <v/>
      </c>
      <c r="AR934" s="207">
        <f t="shared" si="306"/>
        <v>0</v>
      </c>
      <c r="AS934" s="167">
        <f t="shared" si="318"/>
        <v>0</v>
      </c>
      <c r="AT934" s="167">
        <f>IFERROR((AR934/SUM('4_Структура пл.соб.'!$F$4:$F$6))*100,0)</f>
        <v>0</v>
      </c>
      <c r="AU934" s="207">
        <f>IFERROR(AF934+(SUM($AC934:$AD934)/100*($AE$14/$AB$14*100))/'4_Структура пл.соб.'!$B$7*'4_Структура пл.соб.'!$B$4,0)</f>
        <v>0</v>
      </c>
      <c r="AV934" s="167">
        <f>IFERROR(AU934/'5_Розрахунок тарифів'!$H$7,0)</f>
        <v>0</v>
      </c>
      <c r="AW934" s="167">
        <f>IFERROR((AU934/SUM('4_Структура пл.соб.'!$F$4:$F$6))*100,0)</f>
        <v>0</v>
      </c>
      <c r="AX934" s="207">
        <f>IFERROR(AH934+(SUM($AC934:$AD934)/100*($AE$14/$AB$14*100))/'4_Структура пл.соб.'!$B$7*'4_Структура пл.соб.'!$B$5,0)</f>
        <v>0</v>
      </c>
      <c r="AY934" s="167">
        <f>IFERROR(AX934/'5_Розрахунок тарифів'!$L$7,0)</f>
        <v>0</v>
      </c>
      <c r="AZ934" s="167">
        <f>IFERROR((AX934/SUM('4_Структура пл.соб.'!$F$4:$F$6))*100,0)</f>
        <v>0</v>
      </c>
      <c r="BA934" s="207">
        <f>IFERROR(AJ934+(SUM($AC934:$AD934)/100*($AE$14/$AB$14*100))/'4_Структура пл.соб.'!$B$7*'4_Структура пл.соб.'!$B$6,0)</f>
        <v>0</v>
      </c>
      <c r="BB934" s="167">
        <f>IFERROR(BA934/'5_Розрахунок тарифів'!$P$7,0)</f>
        <v>0</v>
      </c>
      <c r="BC934" s="167">
        <f>IFERROR((BA934/SUM('4_Структура пл.соб.'!$F$4:$F$6))*100,0)</f>
        <v>0</v>
      </c>
      <c r="BD934" s="167">
        <f t="shared" si="319"/>
        <v>0</v>
      </c>
      <c r="BE934" s="167">
        <f t="shared" si="320"/>
        <v>0</v>
      </c>
      <c r="BF934" s="203"/>
      <c r="BG934" s="203"/>
    </row>
    <row r="935" spans="1:59" s="118" customFormat="1" x14ac:dyDescent="0.25">
      <c r="A935" s="128" t="str">
        <f>IF(ISBLANK(B935),"",COUNTA($B$11:B935))</f>
        <v/>
      </c>
      <c r="B935" s="200"/>
      <c r="C935" s="150">
        <f t="shared" si="310"/>
        <v>0</v>
      </c>
      <c r="D935" s="151">
        <f t="shared" si="311"/>
        <v>0</v>
      </c>
      <c r="E935" s="199"/>
      <c r="F935" s="199"/>
      <c r="G935" s="151">
        <f t="shared" si="312"/>
        <v>0</v>
      </c>
      <c r="H935" s="199"/>
      <c r="I935" s="199"/>
      <c r="J935" s="199"/>
      <c r="K935" s="151">
        <f t="shared" si="321"/>
        <v>0</v>
      </c>
      <c r="L935" s="199"/>
      <c r="M935" s="199"/>
      <c r="N935" s="152" t="str">
        <f t="shared" si="313"/>
        <v/>
      </c>
      <c r="O935" s="150">
        <f t="shared" si="314"/>
        <v>0</v>
      </c>
      <c r="P935" s="151">
        <f t="shared" si="315"/>
        <v>0</v>
      </c>
      <c r="Q935" s="199"/>
      <c r="R935" s="199"/>
      <c r="S935" s="151">
        <f t="shared" si="316"/>
        <v>0</v>
      </c>
      <c r="T935" s="199"/>
      <c r="U935" s="199"/>
      <c r="V935" s="199"/>
      <c r="W935" s="151">
        <f t="shared" si="307"/>
        <v>0</v>
      </c>
      <c r="X935" s="199"/>
      <c r="Y935" s="199"/>
      <c r="Z935" s="152" t="str">
        <f t="shared" si="317"/>
        <v/>
      </c>
      <c r="AA935" s="150">
        <f t="shared" si="322"/>
        <v>0</v>
      </c>
      <c r="AB935" s="151">
        <f t="shared" si="323"/>
        <v>0</v>
      </c>
      <c r="AC935" s="199"/>
      <c r="AD935" s="199"/>
      <c r="AE935" s="151">
        <f t="shared" si="324"/>
        <v>0</v>
      </c>
      <c r="AF935" s="202"/>
      <c r="AG935" s="333"/>
      <c r="AH935" s="202"/>
      <c r="AI935" s="333"/>
      <c r="AJ935" s="202"/>
      <c r="AK935" s="333"/>
      <c r="AL935" s="151">
        <f t="shared" si="325"/>
        <v>0</v>
      </c>
      <c r="AM935" s="199"/>
      <c r="AN935" s="199"/>
      <c r="AO935" s="167">
        <f t="shared" si="308"/>
        <v>0</v>
      </c>
      <c r="AP935" s="167">
        <f t="shared" si="309"/>
        <v>0</v>
      </c>
      <c r="AQ935" s="152" t="str">
        <f t="shared" si="305"/>
        <v/>
      </c>
      <c r="AR935" s="207">
        <f t="shared" si="306"/>
        <v>0</v>
      </c>
      <c r="AS935" s="167">
        <f t="shared" si="318"/>
        <v>0</v>
      </c>
      <c r="AT935" s="167">
        <f>IFERROR((AR935/SUM('4_Структура пл.соб.'!$F$4:$F$6))*100,0)</f>
        <v>0</v>
      </c>
      <c r="AU935" s="207">
        <f>IFERROR(AF935+(SUM($AC935:$AD935)/100*($AE$14/$AB$14*100))/'4_Структура пл.соб.'!$B$7*'4_Структура пл.соб.'!$B$4,0)</f>
        <v>0</v>
      </c>
      <c r="AV935" s="167">
        <f>IFERROR(AU935/'5_Розрахунок тарифів'!$H$7,0)</f>
        <v>0</v>
      </c>
      <c r="AW935" s="167">
        <f>IFERROR((AU935/SUM('4_Структура пл.соб.'!$F$4:$F$6))*100,0)</f>
        <v>0</v>
      </c>
      <c r="AX935" s="207">
        <f>IFERROR(AH935+(SUM($AC935:$AD935)/100*($AE$14/$AB$14*100))/'4_Структура пл.соб.'!$B$7*'4_Структура пл.соб.'!$B$5,0)</f>
        <v>0</v>
      </c>
      <c r="AY935" s="167">
        <f>IFERROR(AX935/'5_Розрахунок тарифів'!$L$7,0)</f>
        <v>0</v>
      </c>
      <c r="AZ935" s="167">
        <f>IFERROR((AX935/SUM('4_Структура пл.соб.'!$F$4:$F$6))*100,0)</f>
        <v>0</v>
      </c>
      <c r="BA935" s="207">
        <f>IFERROR(AJ935+(SUM($AC935:$AD935)/100*($AE$14/$AB$14*100))/'4_Структура пл.соб.'!$B$7*'4_Структура пл.соб.'!$B$6,0)</f>
        <v>0</v>
      </c>
      <c r="BB935" s="167">
        <f>IFERROR(BA935/'5_Розрахунок тарифів'!$P$7,0)</f>
        <v>0</v>
      </c>
      <c r="BC935" s="167">
        <f>IFERROR((BA935/SUM('4_Структура пл.соб.'!$F$4:$F$6))*100,0)</f>
        <v>0</v>
      </c>
      <c r="BD935" s="167">
        <f t="shared" si="319"/>
        <v>0</v>
      </c>
      <c r="BE935" s="167">
        <f t="shared" si="320"/>
        <v>0</v>
      </c>
      <c r="BF935" s="203"/>
      <c r="BG935" s="203"/>
    </row>
    <row r="936" spans="1:59" s="118" customFormat="1" x14ac:dyDescent="0.25">
      <c r="A936" s="128" t="str">
        <f>IF(ISBLANK(B936),"",COUNTA($B$11:B936))</f>
        <v/>
      </c>
      <c r="B936" s="200"/>
      <c r="C936" s="150">
        <f t="shared" si="310"/>
        <v>0</v>
      </c>
      <c r="D936" s="151">
        <f t="shared" si="311"/>
        <v>0</v>
      </c>
      <c r="E936" s="199"/>
      <c r="F936" s="199"/>
      <c r="G936" s="151">
        <f t="shared" si="312"/>
        <v>0</v>
      </c>
      <c r="H936" s="199"/>
      <c r="I936" s="199"/>
      <c r="J936" s="199"/>
      <c r="K936" s="151">
        <f t="shared" si="321"/>
        <v>0</v>
      </c>
      <c r="L936" s="199"/>
      <c r="M936" s="199"/>
      <c r="N936" s="152" t="str">
        <f t="shared" si="313"/>
        <v/>
      </c>
      <c r="O936" s="150">
        <f t="shared" si="314"/>
        <v>0</v>
      </c>
      <c r="P936" s="151">
        <f t="shared" si="315"/>
        <v>0</v>
      </c>
      <c r="Q936" s="199"/>
      <c r="R936" s="199"/>
      <c r="S936" s="151">
        <f t="shared" si="316"/>
        <v>0</v>
      </c>
      <c r="T936" s="199"/>
      <c r="U936" s="199"/>
      <c r="V936" s="199"/>
      <c r="W936" s="151">
        <f t="shared" si="307"/>
        <v>0</v>
      </c>
      <c r="X936" s="199"/>
      <c r="Y936" s="199"/>
      <c r="Z936" s="152" t="str">
        <f t="shared" si="317"/>
        <v/>
      </c>
      <c r="AA936" s="150">
        <f t="shared" si="322"/>
        <v>0</v>
      </c>
      <c r="AB936" s="151">
        <f t="shared" si="323"/>
        <v>0</v>
      </c>
      <c r="AC936" s="199"/>
      <c r="AD936" s="199"/>
      <c r="AE936" s="151">
        <f t="shared" si="324"/>
        <v>0</v>
      </c>
      <c r="AF936" s="202"/>
      <c r="AG936" s="333"/>
      <c r="AH936" s="202"/>
      <c r="AI936" s="333"/>
      <c r="AJ936" s="202"/>
      <c r="AK936" s="333"/>
      <c r="AL936" s="151">
        <f t="shared" si="325"/>
        <v>0</v>
      </c>
      <c r="AM936" s="199"/>
      <c r="AN936" s="199"/>
      <c r="AO936" s="167">
        <f t="shared" si="308"/>
        <v>0</v>
      </c>
      <c r="AP936" s="167">
        <f t="shared" si="309"/>
        <v>0</v>
      </c>
      <c r="AQ936" s="152" t="str">
        <f t="shared" si="305"/>
        <v/>
      </c>
      <c r="AR936" s="207">
        <f t="shared" si="306"/>
        <v>0</v>
      </c>
      <c r="AS936" s="167">
        <f t="shared" si="318"/>
        <v>0</v>
      </c>
      <c r="AT936" s="167">
        <f>IFERROR((AR936/SUM('4_Структура пл.соб.'!$F$4:$F$6))*100,0)</f>
        <v>0</v>
      </c>
      <c r="AU936" s="207">
        <f>IFERROR(AF936+(SUM($AC936:$AD936)/100*($AE$14/$AB$14*100))/'4_Структура пл.соб.'!$B$7*'4_Структура пл.соб.'!$B$4,0)</f>
        <v>0</v>
      </c>
      <c r="AV936" s="167">
        <f>IFERROR(AU936/'5_Розрахунок тарифів'!$H$7,0)</f>
        <v>0</v>
      </c>
      <c r="AW936" s="167">
        <f>IFERROR((AU936/SUM('4_Структура пл.соб.'!$F$4:$F$6))*100,0)</f>
        <v>0</v>
      </c>
      <c r="AX936" s="207">
        <f>IFERROR(AH936+(SUM($AC936:$AD936)/100*($AE$14/$AB$14*100))/'4_Структура пл.соб.'!$B$7*'4_Структура пл.соб.'!$B$5,0)</f>
        <v>0</v>
      </c>
      <c r="AY936" s="167">
        <f>IFERROR(AX936/'5_Розрахунок тарифів'!$L$7,0)</f>
        <v>0</v>
      </c>
      <c r="AZ936" s="167">
        <f>IFERROR((AX936/SUM('4_Структура пл.соб.'!$F$4:$F$6))*100,0)</f>
        <v>0</v>
      </c>
      <c r="BA936" s="207">
        <f>IFERROR(AJ936+(SUM($AC936:$AD936)/100*($AE$14/$AB$14*100))/'4_Структура пл.соб.'!$B$7*'4_Структура пл.соб.'!$B$6,0)</f>
        <v>0</v>
      </c>
      <c r="BB936" s="167">
        <f>IFERROR(BA936/'5_Розрахунок тарифів'!$P$7,0)</f>
        <v>0</v>
      </c>
      <c r="BC936" s="167">
        <f>IFERROR((BA936/SUM('4_Структура пл.соб.'!$F$4:$F$6))*100,0)</f>
        <v>0</v>
      </c>
      <c r="BD936" s="167">
        <f t="shared" si="319"/>
        <v>0</v>
      </c>
      <c r="BE936" s="167">
        <f t="shared" si="320"/>
        <v>0</v>
      </c>
      <c r="BF936" s="203"/>
      <c r="BG936" s="203"/>
    </row>
    <row r="937" spans="1:59" s="118" customFormat="1" x14ac:dyDescent="0.25">
      <c r="A937" s="128" t="str">
        <f>IF(ISBLANK(B937),"",COUNTA($B$11:B937))</f>
        <v/>
      </c>
      <c r="B937" s="200"/>
      <c r="C937" s="150">
        <f t="shared" si="310"/>
        <v>0</v>
      </c>
      <c r="D937" s="151">
        <f t="shared" si="311"/>
        <v>0</v>
      </c>
      <c r="E937" s="199"/>
      <c r="F937" s="199"/>
      <c r="G937" s="151">
        <f t="shared" si="312"/>
        <v>0</v>
      </c>
      <c r="H937" s="199"/>
      <c r="I937" s="199"/>
      <c r="J937" s="199"/>
      <c r="K937" s="151">
        <f t="shared" si="321"/>
        <v>0</v>
      </c>
      <c r="L937" s="199"/>
      <c r="M937" s="199"/>
      <c r="N937" s="152" t="str">
        <f t="shared" si="313"/>
        <v/>
      </c>
      <c r="O937" s="150">
        <f t="shared" si="314"/>
        <v>0</v>
      </c>
      <c r="P937" s="151">
        <f t="shared" si="315"/>
        <v>0</v>
      </c>
      <c r="Q937" s="199"/>
      <c r="R937" s="199"/>
      <c r="S937" s="151">
        <f t="shared" si="316"/>
        <v>0</v>
      </c>
      <c r="T937" s="199"/>
      <c r="U937" s="199"/>
      <c r="V937" s="199"/>
      <c r="W937" s="151">
        <f t="shared" si="307"/>
        <v>0</v>
      </c>
      <c r="X937" s="199"/>
      <c r="Y937" s="199"/>
      <c r="Z937" s="152" t="str">
        <f t="shared" si="317"/>
        <v/>
      </c>
      <c r="AA937" s="150">
        <f t="shared" si="322"/>
        <v>0</v>
      </c>
      <c r="AB937" s="151">
        <f t="shared" si="323"/>
        <v>0</v>
      </c>
      <c r="AC937" s="199"/>
      <c r="AD937" s="199"/>
      <c r="AE937" s="151">
        <f t="shared" si="324"/>
        <v>0</v>
      </c>
      <c r="AF937" s="202"/>
      <c r="AG937" s="333"/>
      <c r="AH937" s="202"/>
      <c r="AI937" s="333"/>
      <c r="AJ937" s="202"/>
      <c r="AK937" s="333"/>
      <c r="AL937" s="151">
        <f t="shared" si="325"/>
        <v>0</v>
      </c>
      <c r="AM937" s="199"/>
      <c r="AN937" s="199"/>
      <c r="AO937" s="167">
        <f t="shared" si="308"/>
        <v>0</v>
      </c>
      <c r="AP937" s="167">
        <f t="shared" si="309"/>
        <v>0</v>
      </c>
      <c r="AQ937" s="152" t="str">
        <f t="shared" si="305"/>
        <v/>
      </c>
      <c r="AR937" s="207">
        <f t="shared" si="306"/>
        <v>0</v>
      </c>
      <c r="AS937" s="167">
        <f t="shared" si="318"/>
        <v>0</v>
      </c>
      <c r="AT937" s="167">
        <f>IFERROR((AR937/SUM('4_Структура пл.соб.'!$F$4:$F$6))*100,0)</f>
        <v>0</v>
      </c>
      <c r="AU937" s="207">
        <f>IFERROR(AF937+(SUM($AC937:$AD937)/100*($AE$14/$AB$14*100))/'4_Структура пл.соб.'!$B$7*'4_Структура пл.соб.'!$B$4,0)</f>
        <v>0</v>
      </c>
      <c r="AV937" s="167">
        <f>IFERROR(AU937/'5_Розрахунок тарифів'!$H$7,0)</f>
        <v>0</v>
      </c>
      <c r="AW937" s="167">
        <f>IFERROR((AU937/SUM('4_Структура пл.соб.'!$F$4:$F$6))*100,0)</f>
        <v>0</v>
      </c>
      <c r="AX937" s="207">
        <f>IFERROR(AH937+(SUM($AC937:$AD937)/100*($AE$14/$AB$14*100))/'4_Структура пл.соб.'!$B$7*'4_Структура пл.соб.'!$B$5,0)</f>
        <v>0</v>
      </c>
      <c r="AY937" s="167">
        <f>IFERROR(AX937/'5_Розрахунок тарифів'!$L$7,0)</f>
        <v>0</v>
      </c>
      <c r="AZ937" s="167">
        <f>IFERROR((AX937/SUM('4_Структура пл.соб.'!$F$4:$F$6))*100,0)</f>
        <v>0</v>
      </c>
      <c r="BA937" s="207">
        <f>IFERROR(AJ937+(SUM($AC937:$AD937)/100*($AE$14/$AB$14*100))/'4_Структура пл.соб.'!$B$7*'4_Структура пл.соб.'!$B$6,0)</f>
        <v>0</v>
      </c>
      <c r="BB937" s="167">
        <f>IFERROR(BA937/'5_Розрахунок тарифів'!$P$7,0)</f>
        <v>0</v>
      </c>
      <c r="BC937" s="167">
        <f>IFERROR((BA937/SUM('4_Структура пл.соб.'!$F$4:$F$6))*100,0)</f>
        <v>0</v>
      </c>
      <c r="BD937" s="167">
        <f t="shared" si="319"/>
        <v>0</v>
      </c>
      <c r="BE937" s="167">
        <f t="shared" si="320"/>
        <v>0</v>
      </c>
      <c r="BF937" s="203"/>
      <c r="BG937" s="203"/>
    </row>
    <row r="938" spans="1:59" s="118" customFormat="1" x14ac:dyDescent="0.25">
      <c r="A938" s="128" t="str">
        <f>IF(ISBLANK(B938),"",COUNTA($B$11:B938))</f>
        <v/>
      </c>
      <c r="B938" s="200"/>
      <c r="C938" s="150">
        <f t="shared" si="310"/>
        <v>0</v>
      </c>
      <c r="D938" s="151">
        <f t="shared" si="311"/>
        <v>0</v>
      </c>
      <c r="E938" s="199"/>
      <c r="F938" s="199"/>
      <c r="G938" s="151">
        <f t="shared" si="312"/>
        <v>0</v>
      </c>
      <c r="H938" s="199"/>
      <c r="I938" s="199"/>
      <c r="J938" s="199"/>
      <c r="K938" s="151">
        <f t="shared" si="321"/>
        <v>0</v>
      </c>
      <c r="L938" s="199"/>
      <c r="M938" s="199"/>
      <c r="N938" s="152" t="str">
        <f t="shared" si="313"/>
        <v/>
      </c>
      <c r="O938" s="150">
        <f t="shared" si="314"/>
        <v>0</v>
      </c>
      <c r="P938" s="151">
        <f t="shared" si="315"/>
        <v>0</v>
      </c>
      <c r="Q938" s="199"/>
      <c r="R938" s="199"/>
      <c r="S938" s="151">
        <f t="shared" si="316"/>
        <v>0</v>
      </c>
      <c r="T938" s="199"/>
      <c r="U938" s="199"/>
      <c r="V938" s="199"/>
      <c r="W938" s="151">
        <f t="shared" si="307"/>
        <v>0</v>
      </c>
      <c r="X938" s="199"/>
      <c r="Y938" s="199"/>
      <c r="Z938" s="152" t="str">
        <f t="shared" si="317"/>
        <v/>
      </c>
      <c r="AA938" s="150">
        <f t="shared" si="322"/>
        <v>0</v>
      </c>
      <c r="AB938" s="151">
        <f t="shared" si="323"/>
        <v>0</v>
      </c>
      <c r="AC938" s="199"/>
      <c r="AD938" s="199"/>
      <c r="AE938" s="151">
        <f t="shared" si="324"/>
        <v>0</v>
      </c>
      <c r="AF938" s="202"/>
      <c r="AG938" s="333"/>
      <c r="AH938" s="202"/>
      <c r="AI938" s="333"/>
      <c r="AJ938" s="202"/>
      <c r="AK938" s="333"/>
      <c r="AL938" s="151">
        <f t="shared" si="325"/>
        <v>0</v>
      </c>
      <c r="AM938" s="199"/>
      <c r="AN938" s="199"/>
      <c r="AO938" s="167">
        <f t="shared" si="308"/>
        <v>0</v>
      </c>
      <c r="AP938" s="167">
        <f t="shared" si="309"/>
        <v>0</v>
      </c>
      <c r="AQ938" s="152" t="str">
        <f t="shared" si="305"/>
        <v/>
      </c>
      <c r="AR938" s="207">
        <f t="shared" si="306"/>
        <v>0</v>
      </c>
      <c r="AS938" s="167">
        <f t="shared" si="318"/>
        <v>0</v>
      </c>
      <c r="AT938" s="167">
        <f>IFERROR((AR938/SUM('4_Структура пл.соб.'!$F$4:$F$6))*100,0)</f>
        <v>0</v>
      </c>
      <c r="AU938" s="207">
        <f>IFERROR(AF938+(SUM($AC938:$AD938)/100*($AE$14/$AB$14*100))/'4_Структура пл.соб.'!$B$7*'4_Структура пл.соб.'!$B$4,0)</f>
        <v>0</v>
      </c>
      <c r="AV938" s="167">
        <f>IFERROR(AU938/'5_Розрахунок тарифів'!$H$7,0)</f>
        <v>0</v>
      </c>
      <c r="AW938" s="167">
        <f>IFERROR((AU938/SUM('4_Структура пл.соб.'!$F$4:$F$6))*100,0)</f>
        <v>0</v>
      </c>
      <c r="AX938" s="207">
        <f>IFERROR(AH938+(SUM($AC938:$AD938)/100*($AE$14/$AB$14*100))/'4_Структура пл.соб.'!$B$7*'4_Структура пл.соб.'!$B$5,0)</f>
        <v>0</v>
      </c>
      <c r="AY938" s="167">
        <f>IFERROR(AX938/'5_Розрахунок тарифів'!$L$7,0)</f>
        <v>0</v>
      </c>
      <c r="AZ938" s="167">
        <f>IFERROR((AX938/SUM('4_Структура пл.соб.'!$F$4:$F$6))*100,0)</f>
        <v>0</v>
      </c>
      <c r="BA938" s="207">
        <f>IFERROR(AJ938+(SUM($AC938:$AD938)/100*($AE$14/$AB$14*100))/'4_Структура пл.соб.'!$B$7*'4_Структура пл.соб.'!$B$6,0)</f>
        <v>0</v>
      </c>
      <c r="BB938" s="167">
        <f>IFERROR(BA938/'5_Розрахунок тарифів'!$P$7,0)</f>
        <v>0</v>
      </c>
      <c r="BC938" s="167">
        <f>IFERROR((BA938/SUM('4_Структура пл.соб.'!$F$4:$F$6))*100,0)</f>
        <v>0</v>
      </c>
      <c r="BD938" s="167">
        <f t="shared" si="319"/>
        <v>0</v>
      </c>
      <c r="BE938" s="167">
        <f t="shared" si="320"/>
        <v>0</v>
      </c>
      <c r="BF938" s="203"/>
      <c r="BG938" s="203"/>
    </row>
    <row r="939" spans="1:59" s="118" customFormat="1" x14ac:dyDescent="0.25">
      <c r="A939" s="128" t="str">
        <f>IF(ISBLANK(B939),"",COUNTA($B$11:B939))</f>
        <v/>
      </c>
      <c r="B939" s="200"/>
      <c r="C939" s="150">
        <f t="shared" si="310"/>
        <v>0</v>
      </c>
      <c r="D939" s="151">
        <f t="shared" si="311"/>
        <v>0</v>
      </c>
      <c r="E939" s="199"/>
      <c r="F939" s="199"/>
      <c r="G939" s="151">
        <f t="shared" si="312"/>
        <v>0</v>
      </c>
      <c r="H939" s="199"/>
      <c r="I939" s="199"/>
      <c r="J939" s="199"/>
      <c r="K939" s="151">
        <f t="shared" si="321"/>
        <v>0</v>
      </c>
      <c r="L939" s="199"/>
      <c r="M939" s="199"/>
      <c r="N939" s="152" t="str">
        <f t="shared" si="313"/>
        <v/>
      </c>
      <c r="O939" s="150">
        <f t="shared" si="314"/>
        <v>0</v>
      </c>
      <c r="P939" s="151">
        <f t="shared" si="315"/>
        <v>0</v>
      </c>
      <c r="Q939" s="199"/>
      <c r="R939" s="199"/>
      <c r="S939" s="151">
        <f t="shared" si="316"/>
        <v>0</v>
      </c>
      <c r="T939" s="199"/>
      <c r="U939" s="199"/>
      <c r="V939" s="199"/>
      <c r="W939" s="151">
        <f t="shared" si="307"/>
        <v>0</v>
      </c>
      <c r="X939" s="199"/>
      <c r="Y939" s="199"/>
      <c r="Z939" s="152" t="str">
        <f t="shared" si="317"/>
        <v/>
      </c>
      <c r="AA939" s="150">
        <f t="shared" si="322"/>
        <v>0</v>
      </c>
      <c r="AB939" s="151">
        <f t="shared" si="323"/>
        <v>0</v>
      </c>
      <c r="AC939" s="199"/>
      <c r="AD939" s="199"/>
      <c r="AE939" s="151">
        <f t="shared" si="324"/>
        <v>0</v>
      </c>
      <c r="AF939" s="202"/>
      <c r="AG939" s="333"/>
      <c r="AH939" s="202"/>
      <c r="AI939" s="333"/>
      <c r="AJ939" s="202"/>
      <c r="AK939" s="333"/>
      <c r="AL939" s="151">
        <f t="shared" si="325"/>
        <v>0</v>
      </c>
      <c r="AM939" s="199"/>
      <c r="AN939" s="199"/>
      <c r="AO939" s="167">
        <f t="shared" si="308"/>
        <v>0</v>
      </c>
      <c r="AP939" s="167">
        <f t="shared" si="309"/>
        <v>0</v>
      </c>
      <c r="AQ939" s="152" t="str">
        <f t="shared" si="305"/>
        <v/>
      </c>
      <c r="AR939" s="207">
        <f t="shared" si="306"/>
        <v>0</v>
      </c>
      <c r="AS939" s="167">
        <f t="shared" si="318"/>
        <v>0</v>
      </c>
      <c r="AT939" s="167">
        <f>IFERROR((AR939/SUM('4_Структура пл.соб.'!$F$4:$F$6))*100,0)</f>
        <v>0</v>
      </c>
      <c r="AU939" s="207">
        <f>IFERROR(AF939+(SUM($AC939:$AD939)/100*($AE$14/$AB$14*100))/'4_Структура пл.соб.'!$B$7*'4_Структура пл.соб.'!$B$4,0)</f>
        <v>0</v>
      </c>
      <c r="AV939" s="167">
        <f>IFERROR(AU939/'5_Розрахунок тарифів'!$H$7,0)</f>
        <v>0</v>
      </c>
      <c r="AW939" s="167">
        <f>IFERROR((AU939/SUM('4_Структура пл.соб.'!$F$4:$F$6))*100,0)</f>
        <v>0</v>
      </c>
      <c r="AX939" s="207">
        <f>IFERROR(AH939+(SUM($AC939:$AD939)/100*($AE$14/$AB$14*100))/'4_Структура пл.соб.'!$B$7*'4_Структура пл.соб.'!$B$5,0)</f>
        <v>0</v>
      </c>
      <c r="AY939" s="167">
        <f>IFERROR(AX939/'5_Розрахунок тарифів'!$L$7,0)</f>
        <v>0</v>
      </c>
      <c r="AZ939" s="167">
        <f>IFERROR((AX939/SUM('4_Структура пл.соб.'!$F$4:$F$6))*100,0)</f>
        <v>0</v>
      </c>
      <c r="BA939" s="207">
        <f>IFERROR(AJ939+(SUM($AC939:$AD939)/100*($AE$14/$AB$14*100))/'4_Структура пл.соб.'!$B$7*'4_Структура пл.соб.'!$B$6,0)</f>
        <v>0</v>
      </c>
      <c r="BB939" s="167">
        <f>IFERROR(BA939/'5_Розрахунок тарифів'!$P$7,0)</f>
        <v>0</v>
      </c>
      <c r="BC939" s="167">
        <f>IFERROR((BA939/SUM('4_Структура пл.соб.'!$F$4:$F$6))*100,0)</f>
        <v>0</v>
      </c>
      <c r="BD939" s="167">
        <f t="shared" si="319"/>
        <v>0</v>
      </c>
      <c r="BE939" s="167">
        <f t="shared" si="320"/>
        <v>0</v>
      </c>
      <c r="BF939" s="203"/>
      <c r="BG939" s="203"/>
    </row>
    <row r="940" spans="1:59" s="118" customFormat="1" x14ac:dyDescent="0.25">
      <c r="A940" s="128" t="str">
        <f>IF(ISBLANK(B940),"",COUNTA($B$11:B940))</f>
        <v/>
      </c>
      <c r="B940" s="200"/>
      <c r="C940" s="150">
        <f t="shared" si="310"/>
        <v>0</v>
      </c>
      <c r="D940" s="151">
        <f t="shared" si="311"/>
        <v>0</v>
      </c>
      <c r="E940" s="199"/>
      <c r="F940" s="199"/>
      <c r="G940" s="151">
        <f t="shared" si="312"/>
        <v>0</v>
      </c>
      <c r="H940" s="199"/>
      <c r="I940" s="199"/>
      <c r="J940" s="199"/>
      <c r="K940" s="151">
        <f t="shared" si="321"/>
        <v>0</v>
      </c>
      <c r="L940" s="199"/>
      <c r="M940" s="199"/>
      <c r="N940" s="152" t="str">
        <f t="shared" si="313"/>
        <v/>
      </c>
      <c r="O940" s="150">
        <f t="shared" si="314"/>
        <v>0</v>
      </c>
      <c r="P940" s="151">
        <f t="shared" si="315"/>
        <v>0</v>
      </c>
      <c r="Q940" s="199"/>
      <c r="R940" s="199"/>
      <c r="S940" s="151">
        <f t="shared" si="316"/>
        <v>0</v>
      </c>
      <c r="T940" s="199"/>
      <c r="U940" s="199"/>
      <c r="V940" s="199"/>
      <c r="W940" s="151">
        <f t="shared" si="307"/>
        <v>0</v>
      </c>
      <c r="X940" s="199"/>
      <c r="Y940" s="199"/>
      <c r="Z940" s="152" t="str">
        <f t="shared" si="317"/>
        <v/>
      </c>
      <c r="AA940" s="150">
        <f t="shared" si="322"/>
        <v>0</v>
      </c>
      <c r="AB940" s="151">
        <f t="shared" si="323"/>
        <v>0</v>
      </c>
      <c r="AC940" s="199"/>
      <c r="AD940" s="199"/>
      <c r="AE940" s="151">
        <f t="shared" si="324"/>
        <v>0</v>
      </c>
      <c r="AF940" s="202"/>
      <c r="AG940" s="333"/>
      <c r="AH940" s="202"/>
      <c r="AI940" s="333"/>
      <c r="AJ940" s="202"/>
      <c r="AK940" s="333"/>
      <c r="AL940" s="151">
        <f t="shared" si="325"/>
        <v>0</v>
      </c>
      <c r="AM940" s="199"/>
      <c r="AN940" s="199"/>
      <c r="AO940" s="167">
        <f t="shared" si="308"/>
        <v>0</v>
      </c>
      <c r="AP940" s="167">
        <f t="shared" si="309"/>
        <v>0</v>
      </c>
      <c r="AQ940" s="152" t="str">
        <f t="shared" si="305"/>
        <v/>
      </c>
      <c r="AR940" s="207">
        <f t="shared" si="306"/>
        <v>0</v>
      </c>
      <c r="AS940" s="167">
        <f t="shared" si="318"/>
        <v>0</v>
      </c>
      <c r="AT940" s="167">
        <f>IFERROR((AR940/SUM('4_Структура пл.соб.'!$F$4:$F$6))*100,0)</f>
        <v>0</v>
      </c>
      <c r="AU940" s="207">
        <f>IFERROR(AF940+(SUM($AC940:$AD940)/100*($AE$14/$AB$14*100))/'4_Структура пл.соб.'!$B$7*'4_Структура пл.соб.'!$B$4,0)</f>
        <v>0</v>
      </c>
      <c r="AV940" s="167">
        <f>IFERROR(AU940/'5_Розрахунок тарифів'!$H$7,0)</f>
        <v>0</v>
      </c>
      <c r="AW940" s="167">
        <f>IFERROR((AU940/SUM('4_Структура пл.соб.'!$F$4:$F$6))*100,0)</f>
        <v>0</v>
      </c>
      <c r="AX940" s="207">
        <f>IFERROR(AH940+(SUM($AC940:$AD940)/100*($AE$14/$AB$14*100))/'4_Структура пл.соб.'!$B$7*'4_Структура пл.соб.'!$B$5,0)</f>
        <v>0</v>
      </c>
      <c r="AY940" s="167">
        <f>IFERROR(AX940/'5_Розрахунок тарифів'!$L$7,0)</f>
        <v>0</v>
      </c>
      <c r="AZ940" s="167">
        <f>IFERROR((AX940/SUM('4_Структура пл.соб.'!$F$4:$F$6))*100,0)</f>
        <v>0</v>
      </c>
      <c r="BA940" s="207">
        <f>IFERROR(AJ940+(SUM($AC940:$AD940)/100*($AE$14/$AB$14*100))/'4_Структура пл.соб.'!$B$7*'4_Структура пл.соб.'!$B$6,0)</f>
        <v>0</v>
      </c>
      <c r="BB940" s="167">
        <f>IFERROR(BA940/'5_Розрахунок тарифів'!$P$7,0)</f>
        <v>0</v>
      </c>
      <c r="BC940" s="167">
        <f>IFERROR((BA940/SUM('4_Структура пл.соб.'!$F$4:$F$6))*100,0)</f>
        <v>0</v>
      </c>
      <c r="BD940" s="167">
        <f t="shared" si="319"/>
        <v>0</v>
      </c>
      <c r="BE940" s="167">
        <f t="shared" si="320"/>
        <v>0</v>
      </c>
      <c r="BF940" s="203"/>
      <c r="BG940" s="203"/>
    </row>
    <row r="941" spans="1:59" s="118" customFormat="1" x14ac:dyDescent="0.25">
      <c r="A941" s="128" t="str">
        <f>IF(ISBLANK(B941),"",COUNTA($B$11:B941))</f>
        <v/>
      </c>
      <c r="B941" s="200"/>
      <c r="C941" s="150">
        <f t="shared" si="310"/>
        <v>0</v>
      </c>
      <c r="D941" s="151">
        <f t="shared" si="311"/>
        <v>0</v>
      </c>
      <c r="E941" s="199"/>
      <c r="F941" s="199"/>
      <c r="G941" s="151">
        <f t="shared" si="312"/>
        <v>0</v>
      </c>
      <c r="H941" s="199"/>
      <c r="I941" s="199"/>
      <c r="J941" s="199"/>
      <c r="K941" s="151">
        <f t="shared" si="321"/>
        <v>0</v>
      </c>
      <c r="L941" s="199"/>
      <c r="M941" s="199"/>
      <c r="N941" s="152" t="str">
        <f t="shared" si="313"/>
        <v/>
      </c>
      <c r="O941" s="150">
        <f t="shared" si="314"/>
        <v>0</v>
      </c>
      <c r="P941" s="151">
        <f t="shared" si="315"/>
        <v>0</v>
      </c>
      <c r="Q941" s="199"/>
      <c r="R941" s="199"/>
      <c r="S941" s="151">
        <f t="shared" si="316"/>
        <v>0</v>
      </c>
      <c r="T941" s="199"/>
      <c r="U941" s="199"/>
      <c r="V941" s="199"/>
      <c r="W941" s="151">
        <f t="shared" si="307"/>
        <v>0</v>
      </c>
      <c r="X941" s="199"/>
      <c r="Y941" s="199"/>
      <c r="Z941" s="152" t="str">
        <f t="shared" si="317"/>
        <v/>
      </c>
      <c r="AA941" s="150">
        <f t="shared" si="322"/>
        <v>0</v>
      </c>
      <c r="AB941" s="151">
        <f t="shared" si="323"/>
        <v>0</v>
      </c>
      <c r="AC941" s="199"/>
      <c r="AD941" s="199"/>
      <c r="AE941" s="151">
        <f t="shared" si="324"/>
        <v>0</v>
      </c>
      <c r="AF941" s="202"/>
      <c r="AG941" s="333"/>
      <c r="AH941" s="202"/>
      <c r="AI941" s="333"/>
      <c r="AJ941" s="202"/>
      <c r="AK941" s="333"/>
      <c r="AL941" s="151">
        <f t="shared" si="325"/>
        <v>0</v>
      </c>
      <c r="AM941" s="199"/>
      <c r="AN941" s="199"/>
      <c r="AO941" s="167">
        <f t="shared" si="308"/>
        <v>0</v>
      </c>
      <c r="AP941" s="167">
        <f t="shared" si="309"/>
        <v>0</v>
      </c>
      <c r="AQ941" s="152" t="str">
        <f t="shared" si="305"/>
        <v/>
      </c>
      <c r="AR941" s="207">
        <f t="shared" si="306"/>
        <v>0</v>
      </c>
      <c r="AS941" s="167">
        <f t="shared" si="318"/>
        <v>0</v>
      </c>
      <c r="AT941" s="167">
        <f>IFERROR((AR941/SUM('4_Структура пл.соб.'!$F$4:$F$6))*100,0)</f>
        <v>0</v>
      </c>
      <c r="AU941" s="207">
        <f>IFERROR(AF941+(SUM($AC941:$AD941)/100*($AE$14/$AB$14*100))/'4_Структура пл.соб.'!$B$7*'4_Структура пл.соб.'!$B$4,0)</f>
        <v>0</v>
      </c>
      <c r="AV941" s="167">
        <f>IFERROR(AU941/'5_Розрахунок тарифів'!$H$7,0)</f>
        <v>0</v>
      </c>
      <c r="AW941" s="167">
        <f>IFERROR((AU941/SUM('4_Структура пл.соб.'!$F$4:$F$6))*100,0)</f>
        <v>0</v>
      </c>
      <c r="AX941" s="207">
        <f>IFERROR(AH941+(SUM($AC941:$AD941)/100*($AE$14/$AB$14*100))/'4_Структура пл.соб.'!$B$7*'4_Структура пл.соб.'!$B$5,0)</f>
        <v>0</v>
      </c>
      <c r="AY941" s="167">
        <f>IFERROR(AX941/'5_Розрахунок тарифів'!$L$7,0)</f>
        <v>0</v>
      </c>
      <c r="AZ941" s="167">
        <f>IFERROR((AX941/SUM('4_Структура пл.соб.'!$F$4:$F$6))*100,0)</f>
        <v>0</v>
      </c>
      <c r="BA941" s="207">
        <f>IFERROR(AJ941+(SUM($AC941:$AD941)/100*($AE$14/$AB$14*100))/'4_Структура пл.соб.'!$B$7*'4_Структура пл.соб.'!$B$6,0)</f>
        <v>0</v>
      </c>
      <c r="BB941" s="167">
        <f>IFERROR(BA941/'5_Розрахунок тарифів'!$P$7,0)</f>
        <v>0</v>
      </c>
      <c r="BC941" s="167">
        <f>IFERROR((BA941/SUM('4_Структура пл.соб.'!$F$4:$F$6))*100,0)</f>
        <v>0</v>
      </c>
      <c r="BD941" s="167">
        <f t="shared" si="319"/>
        <v>0</v>
      </c>
      <c r="BE941" s="167">
        <f t="shared" si="320"/>
        <v>0</v>
      </c>
      <c r="BF941" s="203"/>
      <c r="BG941" s="203"/>
    </row>
    <row r="942" spans="1:59" s="118" customFormat="1" x14ac:dyDescent="0.25">
      <c r="A942" s="128" t="str">
        <f>IF(ISBLANK(B942),"",COUNTA($B$11:B942))</f>
        <v/>
      </c>
      <c r="B942" s="200"/>
      <c r="C942" s="150">
        <f t="shared" si="310"/>
        <v>0</v>
      </c>
      <c r="D942" s="151">
        <f t="shared" si="311"/>
        <v>0</v>
      </c>
      <c r="E942" s="199"/>
      <c r="F942" s="199"/>
      <c r="G942" s="151">
        <f t="shared" si="312"/>
        <v>0</v>
      </c>
      <c r="H942" s="199"/>
      <c r="I942" s="199"/>
      <c r="J942" s="199"/>
      <c r="K942" s="151">
        <f t="shared" si="321"/>
        <v>0</v>
      </c>
      <c r="L942" s="199"/>
      <c r="M942" s="199"/>
      <c r="N942" s="152" t="str">
        <f t="shared" si="313"/>
        <v/>
      </c>
      <c r="O942" s="150">
        <f t="shared" si="314"/>
        <v>0</v>
      </c>
      <c r="P942" s="151">
        <f t="shared" si="315"/>
        <v>0</v>
      </c>
      <c r="Q942" s="199"/>
      <c r="R942" s="199"/>
      <c r="S942" s="151">
        <f t="shared" si="316"/>
        <v>0</v>
      </c>
      <c r="T942" s="199"/>
      <c r="U942" s="199"/>
      <c r="V942" s="199"/>
      <c r="W942" s="151">
        <f t="shared" si="307"/>
        <v>0</v>
      </c>
      <c r="X942" s="199"/>
      <c r="Y942" s="199"/>
      <c r="Z942" s="152" t="str">
        <f t="shared" si="317"/>
        <v/>
      </c>
      <c r="AA942" s="150">
        <f t="shared" si="322"/>
        <v>0</v>
      </c>
      <c r="AB942" s="151">
        <f t="shared" si="323"/>
        <v>0</v>
      </c>
      <c r="AC942" s="199"/>
      <c r="AD942" s="199"/>
      <c r="AE942" s="151">
        <f t="shared" si="324"/>
        <v>0</v>
      </c>
      <c r="AF942" s="202"/>
      <c r="AG942" s="333"/>
      <c r="AH942" s="202"/>
      <c r="AI942" s="333"/>
      <c r="AJ942" s="202"/>
      <c r="AK942" s="333"/>
      <c r="AL942" s="151">
        <f t="shared" si="325"/>
        <v>0</v>
      </c>
      <c r="AM942" s="199"/>
      <c r="AN942" s="199"/>
      <c r="AO942" s="167">
        <f t="shared" si="308"/>
        <v>0</v>
      </c>
      <c r="AP942" s="167">
        <f t="shared" si="309"/>
        <v>0</v>
      </c>
      <c r="AQ942" s="152" t="str">
        <f t="shared" si="305"/>
        <v/>
      </c>
      <c r="AR942" s="207">
        <f t="shared" si="306"/>
        <v>0</v>
      </c>
      <c r="AS942" s="167">
        <f t="shared" si="318"/>
        <v>0</v>
      </c>
      <c r="AT942" s="167">
        <f>IFERROR((AR942/SUM('4_Структура пл.соб.'!$F$4:$F$6))*100,0)</f>
        <v>0</v>
      </c>
      <c r="AU942" s="207">
        <f>IFERROR(AF942+(SUM($AC942:$AD942)/100*($AE$14/$AB$14*100))/'4_Структура пл.соб.'!$B$7*'4_Структура пл.соб.'!$B$4,0)</f>
        <v>0</v>
      </c>
      <c r="AV942" s="167">
        <f>IFERROR(AU942/'5_Розрахунок тарифів'!$H$7,0)</f>
        <v>0</v>
      </c>
      <c r="AW942" s="167">
        <f>IFERROR((AU942/SUM('4_Структура пл.соб.'!$F$4:$F$6))*100,0)</f>
        <v>0</v>
      </c>
      <c r="AX942" s="207">
        <f>IFERROR(AH942+(SUM($AC942:$AD942)/100*($AE$14/$AB$14*100))/'4_Структура пл.соб.'!$B$7*'4_Структура пл.соб.'!$B$5,0)</f>
        <v>0</v>
      </c>
      <c r="AY942" s="167">
        <f>IFERROR(AX942/'5_Розрахунок тарифів'!$L$7,0)</f>
        <v>0</v>
      </c>
      <c r="AZ942" s="167">
        <f>IFERROR((AX942/SUM('4_Структура пл.соб.'!$F$4:$F$6))*100,0)</f>
        <v>0</v>
      </c>
      <c r="BA942" s="207">
        <f>IFERROR(AJ942+(SUM($AC942:$AD942)/100*($AE$14/$AB$14*100))/'4_Структура пл.соб.'!$B$7*'4_Структура пл.соб.'!$B$6,0)</f>
        <v>0</v>
      </c>
      <c r="BB942" s="167">
        <f>IFERROR(BA942/'5_Розрахунок тарифів'!$P$7,0)</f>
        <v>0</v>
      </c>
      <c r="BC942" s="167">
        <f>IFERROR((BA942/SUM('4_Структура пл.соб.'!$F$4:$F$6))*100,0)</f>
        <v>0</v>
      </c>
      <c r="BD942" s="167">
        <f t="shared" si="319"/>
        <v>0</v>
      </c>
      <c r="BE942" s="167">
        <f t="shared" si="320"/>
        <v>0</v>
      </c>
      <c r="BF942" s="203"/>
      <c r="BG942" s="203"/>
    </row>
    <row r="943" spans="1:59" s="118" customFormat="1" x14ac:dyDescent="0.25">
      <c r="A943" s="128" t="str">
        <f>IF(ISBLANK(B943),"",COUNTA($B$11:B943))</f>
        <v/>
      </c>
      <c r="B943" s="200"/>
      <c r="C943" s="150">
        <f t="shared" si="310"/>
        <v>0</v>
      </c>
      <c r="D943" s="151">
        <f t="shared" si="311"/>
        <v>0</v>
      </c>
      <c r="E943" s="199"/>
      <c r="F943" s="199"/>
      <c r="G943" s="151">
        <f t="shared" si="312"/>
        <v>0</v>
      </c>
      <c r="H943" s="199"/>
      <c r="I943" s="199"/>
      <c r="J943" s="199"/>
      <c r="K943" s="151">
        <f t="shared" si="321"/>
        <v>0</v>
      </c>
      <c r="L943" s="199"/>
      <c r="M943" s="199"/>
      <c r="N943" s="152" t="str">
        <f t="shared" si="313"/>
        <v/>
      </c>
      <c r="O943" s="150">
        <f t="shared" si="314"/>
        <v>0</v>
      </c>
      <c r="P943" s="151">
        <f t="shared" si="315"/>
        <v>0</v>
      </c>
      <c r="Q943" s="199"/>
      <c r="R943" s="199"/>
      <c r="S943" s="151">
        <f t="shared" si="316"/>
        <v>0</v>
      </c>
      <c r="T943" s="199"/>
      <c r="U943" s="199"/>
      <c r="V943" s="199"/>
      <c r="W943" s="151">
        <f t="shared" si="307"/>
        <v>0</v>
      </c>
      <c r="X943" s="199"/>
      <c r="Y943" s="199"/>
      <c r="Z943" s="152" t="str">
        <f t="shared" si="317"/>
        <v/>
      </c>
      <c r="AA943" s="150">
        <f t="shared" si="322"/>
        <v>0</v>
      </c>
      <c r="AB943" s="151">
        <f t="shared" si="323"/>
        <v>0</v>
      </c>
      <c r="AC943" s="199"/>
      <c r="AD943" s="199"/>
      <c r="AE943" s="151">
        <f t="shared" si="324"/>
        <v>0</v>
      </c>
      <c r="AF943" s="202"/>
      <c r="AG943" s="333"/>
      <c r="AH943" s="202"/>
      <c r="AI943" s="333"/>
      <c r="AJ943" s="202"/>
      <c r="AK943" s="333"/>
      <c r="AL943" s="151">
        <f t="shared" si="325"/>
        <v>0</v>
      </c>
      <c r="AM943" s="199"/>
      <c r="AN943" s="199"/>
      <c r="AO943" s="167">
        <f t="shared" si="308"/>
        <v>0</v>
      </c>
      <c r="AP943" s="167">
        <f t="shared" si="309"/>
        <v>0</v>
      </c>
      <c r="AQ943" s="152" t="str">
        <f t="shared" si="305"/>
        <v/>
      </c>
      <c r="AR943" s="207">
        <f t="shared" si="306"/>
        <v>0</v>
      </c>
      <c r="AS943" s="167">
        <f t="shared" si="318"/>
        <v>0</v>
      </c>
      <c r="AT943" s="167">
        <f>IFERROR((AR943/SUM('4_Структура пл.соб.'!$F$4:$F$6))*100,0)</f>
        <v>0</v>
      </c>
      <c r="AU943" s="207">
        <f>IFERROR(AF943+(SUM($AC943:$AD943)/100*($AE$14/$AB$14*100))/'4_Структура пл.соб.'!$B$7*'4_Структура пл.соб.'!$B$4,0)</f>
        <v>0</v>
      </c>
      <c r="AV943" s="167">
        <f>IFERROR(AU943/'5_Розрахунок тарифів'!$H$7,0)</f>
        <v>0</v>
      </c>
      <c r="AW943" s="167">
        <f>IFERROR((AU943/SUM('4_Структура пл.соб.'!$F$4:$F$6))*100,0)</f>
        <v>0</v>
      </c>
      <c r="AX943" s="207">
        <f>IFERROR(AH943+(SUM($AC943:$AD943)/100*($AE$14/$AB$14*100))/'4_Структура пл.соб.'!$B$7*'4_Структура пл.соб.'!$B$5,0)</f>
        <v>0</v>
      </c>
      <c r="AY943" s="167">
        <f>IFERROR(AX943/'5_Розрахунок тарифів'!$L$7,0)</f>
        <v>0</v>
      </c>
      <c r="AZ943" s="167">
        <f>IFERROR((AX943/SUM('4_Структура пл.соб.'!$F$4:$F$6))*100,0)</f>
        <v>0</v>
      </c>
      <c r="BA943" s="207">
        <f>IFERROR(AJ943+(SUM($AC943:$AD943)/100*($AE$14/$AB$14*100))/'4_Структура пл.соб.'!$B$7*'4_Структура пл.соб.'!$B$6,0)</f>
        <v>0</v>
      </c>
      <c r="BB943" s="167">
        <f>IFERROR(BA943/'5_Розрахунок тарифів'!$P$7,0)</f>
        <v>0</v>
      </c>
      <c r="BC943" s="167">
        <f>IFERROR((BA943/SUM('4_Структура пл.соб.'!$F$4:$F$6))*100,0)</f>
        <v>0</v>
      </c>
      <c r="BD943" s="167">
        <f t="shared" si="319"/>
        <v>0</v>
      </c>
      <c r="BE943" s="167">
        <f t="shared" si="320"/>
        <v>0</v>
      </c>
      <c r="BF943" s="203"/>
      <c r="BG943" s="203"/>
    </row>
    <row r="944" spans="1:59" s="118" customFormat="1" x14ac:dyDescent="0.25">
      <c r="A944" s="128" t="str">
        <f>IF(ISBLANK(B944),"",COUNTA($B$11:B944))</f>
        <v/>
      </c>
      <c r="B944" s="200"/>
      <c r="C944" s="150">
        <f t="shared" si="310"/>
        <v>0</v>
      </c>
      <c r="D944" s="151">
        <f t="shared" si="311"/>
        <v>0</v>
      </c>
      <c r="E944" s="199"/>
      <c r="F944" s="199"/>
      <c r="G944" s="151">
        <f t="shared" si="312"/>
        <v>0</v>
      </c>
      <c r="H944" s="199"/>
      <c r="I944" s="199"/>
      <c r="J944" s="199"/>
      <c r="K944" s="151">
        <f t="shared" si="321"/>
        <v>0</v>
      </c>
      <c r="L944" s="199"/>
      <c r="M944" s="199"/>
      <c r="N944" s="152" t="str">
        <f t="shared" si="313"/>
        <v/>
      </c>
      <c r="O944" s="150">
        <f t="shared" si="314"/>
        <v>0</v>
      </c>
      <c r="P944" s="151">
        <f t="shared" si="315"/>
        <v>0</v>
      </c>
      <c r="Q944" s="199"/>
      <c r="R944" s="199"/>
      <c r="S944" s="151">
        <f t="shared" si="316"/>
        <v>0</v>
      </c>
      <c r="T944" s="199"/>
      <c r="U944" s="199"/>
      <c r="V944" s="199"/>
      <c r="W944" s="151">
        <f t="shared" si="307"/>
        <v>0</v>
      </c>
      <c r="X944" s="199"/>
      <c r="Y944" s="199"/>
      <c r="Z944" s="152" t="str">
        <f t="shared" si="317"/>
        <v/>
      </c>
      <c r="AA944" s="150">
        <f t="shared" si="322"/>
        <v>0</v>
      </c>
      <c r="AB944" s="151">
        <f t="shared" si="323"/>
        <v>0</v>
      </c>
      <c r="AC944" s="199"/>
      <c r="AD944" s="199"/>
      <c r="AE944" s="151">
        <f t="shared" si="324"/>
        <v>0</v>
      </c>
      <c r="AF944" s="202"/>
      <c r="AG944" s="333"/>
      <c r="AH944" s="202"/>
      <c r="AI944" s="333"/>
      <c r="AJ944" s="202"/>
      <c r="AK944" s="333"/>
      <c r="AL944" s="151">
        <f t="shared" si="325"/>
        <v>0</v>
      </c>
      <c r="AM944" s="199"/>
      <c r="AN944" s="199"/>
      <c r="AO944" s="167">
        <f t="shared" si="308"/>
        <v>0</v>
      </c>
      <c r="AP944" s="167">
        <f t="shared" si="309"/>
        <v>0</v>
      </c>
      <c r="AQ944" s="152" t="str">
        <f t="shared" si="305"/>
        <v/>
      </c>
      <c r="AR944" s="207">
        <f t="shared" si="306"/>
        <v>0</v>
      </c>
      <c r="AS944" s="167">
        <f t="shared" si="318"/>
        <v>0</v>
      </c>
      <c r="AT944" s="167">
        <f>IFERROR((AR944/SUM('4_Структура пл.соб.'!$F$4:$F$6))*100,0)</f>
        <v>0</v>
      </c>
      <c r="AU944" s="207">
        <f>IFERROR(AF944+(SUM($AC944:$AD944)/100*($AE$14/$AB$14*100))/'4_Структура пл.соб.'!$B$7*'4_Структура пл.соб.'!$B$4,0)</f>
        <v>0</v>
      </c>
      <c r="AV944" s="167">
        <f>IFERROR(AU944/'5_Розрахунок тарифів'!$H$7,0)</f>
        <v>0</v>
      </c>
      <c r="AW944" s="167">
        <f>IFERROR((AU944/SUM('4_Структура пл.соб.'!$F$4:$F$6))*100,0)</f>
        <v>0</v>
      </c>
      <c r="AX944" s="207">
        <f>IFERROR(AH944+(SUM($AC944:$AD944)/100*($AE$14/$AB$14*100))/'4_Структура пл.соб.'!$B$7*'4_Структура пл.соб.'!$B$5,0)</f>
        <v>0</v>
      </c>
      <c r="AY944" s="167">
        <f>IFERROR(AX944/'5_Розрахунок тарифів'!$L$7,0)</f>
        <v>0</v>
      </c>
      <c r="AZ944" s="167">
        <f>IFERROR((AX944/SUM('4_Структура пл.соб.'!$F$4:$F$6))*100,0)</f>
        <v>0</v>
      </c>
      <c r="BA944" s="207">
        <f>IFERROR(AJ944+(SUM($AC944:$AD944)/100*($AE$14/$AB$14*100))/'4_Структура пл.соб.'!$B$7*'4_Структура пл.соб.'!$B$6,0)</f>
        <v>0</v>
      </c>
      <c r="BB944" s="167">
        <f>IFERROR(BA944/'5_Розрахунок тарифів'!$P$7,0)</f>
        <v>0</v>
      </c>
      <c r="BC944" s="167">
        <f>IFERROR((BA944/SUM('4_Структура пл.соб.'!$F$4:$F$6))*100,0)</f>
        <v>0</v>
      </c>
      <c r="BD944" s="167">
        <f t="shared" si="319"/>
        <v>0</v>
      </c>
      <c r="BE944" s="167">
        <f t="shared" si="320"/>
        <v>0</v>
      </c>
      <c r="BF944" s="203"/>
      <c r="BG944" s="203"/>
    </row>
    <row r="945" spans="1:59" s="118" customFormat="1" x14ac:dyDescent="0.25">
      <c r="A945" s="128" t="str">
        <f>IF(ISBLANK(B945),"",COUNTA($B$11:B945))</f>
        <v/>
      </c>
      <c r="B945" s="200"/>
      <c r="C945" s="150">
        <f t="shared" si="310"/>
        <v>0</v>
      </c>
      <c r="D945" s="151">
        <f t="shared" si="311"/>
        <v>0</v>
      </c>
      <c r="E945" s="199"/>
      <c r="F945" s="199"/>
      <c r="G945" s="151">
        <f t="shared" si="312"/>
        <v>0</v>
      </c>
      <c r="H945" s="199"/>
      <c r="I945" s="199"/>
      <c r="J945" s="199"/>
      <c r="K945" s="151">
        <f t="shared" si="321"/>
        <v>0</v>
      </c>
      <c r="L945" s="199"/>
      <c r="M945" s="199"/>
      <c r="N945" s="152" t="str">
        <f t="shared" si="313"/>
        <v/>
      </c>
      <c r="O945" s="150">
        <f t="shared" si="314"/>
        <v>0</v>
      </c>
      <c r="P945" s="151">
        <f t="shared" si="315"/>
        <v>0</v>
      </c>
      <c r="Q945" s="199"/>
      <c r="R945" s="199"/>
      <c r="S945" s="151">
        <f t="shared" si="316"/>
        <v>0</v>
      </c>
      <c r="T945" s="199"/>
      <c r="U945" s="199"/>
      <c r="V945" s="199"/>
      <c r="W945" s="151">
        <f t="shared" si="307"/>
        <v>0</v>
      </c>
      <c r="X945" s="199"/>
      <c r="Y945" s="199"/>
      <c r="Z945" s="152" t="str">
        <f t="shared" si="317"/>
        <v/>
      </c>
      <c r="AA945" s="150">
        <f t="shared" si="322"/>
        <v>0</v>
      </c>
      <c r="AB945" s="151">
        <f t="shared" si="323"/>
        <v>0</v>
      </c>
      <c r="AC945" s="199"/>
      <c r="AD945" s="199"/>
      <c r="AE945" s="151">
        <f t="shared" si="324"/>
        <v>0</v>
      </c>
      <c r="AF945" s="202"/>
      <c r="AG945" s="333"/>
      <c r="AH945" s="202"/>
      <c r="AI945" s="333"/>
      <c r="AJ945" s="202"/>
      <c r="AK945" s="333"/>
      <c r="AL945" s="151">
        <f t="shared" si="325"/>
        <v>0</v>
      </c>
      <c r="AM945" s="199"/>
      <c r="AN945" s="199"/>
      <c r="AO945" s="167">
        <f t="shared" si="308"/>
        <v>0</v>
      </c>
      <c r="AP945" s="167">
        <f t="shared" si="309"/>
        <v>0</v>
      </c>
      <c r="AQ945" s="152" t="str">
        <f t="shared" si="305"/>
        <v/>
      </c>
      <c r="AR945" s="207">
        <f t="shared" si="306"/>
        <v>0</v>
      </c>
      <c r="AS945" s="167">
        <f t="shared" si="318"/>
        <v>0</v>
      </c>
      <c r="AT945" s="167">
        <f>IFERROR((AR945/SUM('4_Структура пл.соб.'!$F$4:$F$6))*100,0)</f>
        <v>0</v>
      </c>
      <c r="AU945" s="207">
        <f>IFERROR(AF945+(SUM($AC945:$AD945)/100*($AE$14/$AB$14*100))/'4_Структура пл.соб.'!$B$7*'4_Структура пл.соб.'!$B$4,0)</f>
        <v>0</v>
      </c>
      <c r="AV945" s="167">
        <f>IFERROR(AU945/'5_Розрахунок тарифів'!$H$7,0)</f>
        <v>0</v>
      </c>
      <c r="AW945" s="167">
        <f>IFERROR((AU945/SUM('4_Структура пл.соб.'!$F$4:$F$6))*100,0)</f>
        <v>0</v>
      </c>
      <c r="AX945" s="207">
        <f>IFERROR(AH945+(SUM($AC945:$AD945)/100*($AE$14/$AB$14*100))/'4_Структура пл.соб.'!$B$7*'4_Структура пл.соб.'!$B$5,0)</f>
        <v>0</v>
      </c>
      <c r="AY945" s="167">
        <f>IFERROR(AX945/'5_Розрахунок тарифів'!$L$7,0)</f>
        <v>0</v>
      </c>
      <c r="AZ945" s="167">
        <f>IFERROR((AX945/SUM('4_Структура пл.соб.'!$F$4:$F$6))*100,0)</f>
        <v>0</v>
      </c>
      <c r="BA945" s="207">
        <f>IFERROR(AJ945+(SUM($AC945:$AD945)/100*($AE$14/$AB$14*100))/'4_Структура пл.соб.'!$B$7*'4_Структура пл.соб.'!$B$6,0)</f>
        <v>0</v>
      </c>
      <c r="BB945" s="167">
        <f>IFERROR(BA945/'5_Розрахунок тарифів'!$P$7,0)</f>
        <v>0</v>
      </c>
      <c r="BC945" s="167">
        <f>IFERROR((BA945/SUM('4_Структура пл.соб.'!$F$4:$F$6))*100,0)</f>
        <v>0</v>
      </c>
      <c r="BD945" s="167">
        <f t="shared" si="319"/>
        <v>0</v>
      </c>
      <c r="BE945" s="167">
        <f t="shared" si="320"/>
        <v>0</v>
      </c>
      <c r="BF945" s="203"/>
      <c r="BG945" s="203"/>
    </row>
    <row r="946" spans="1:59" s="118" customFormat="1" x14ac:dyDescent="0.25">
      <c r="A946" s="128" t="str">
        <f>IF(ISBLANK(B946),"",COUNTA($B$11:B946))</f>
        <v/>
      </c>
      <c r="B946" s="200"/>
      <c r="C946" s="150">
        <f t="shared" si="310"/>
        <v>0</v>
      </c>
      <c r="D946" s="151">
        <f t="shared" si="311"/>
        <v>0</v>
      </c>
      <c r="E946" s="199"/>
      <c r="F946" s="199"/>
      <c r="G946" s="151">
        <f t="shared" si="312"/>
        <v>0</v>
      </c>
      <c r="H946" s="199"/>
      <c r="I946" s="199"/>
      <c r="J946" s="199"/>
      <c r="K946" s="151">
        <f t="shared" si="321"/>
        <v>0</v>
      </c>
      <c r="L946" s="199"/>
      <c r="M946" s="199"/>
      <c r="N946" s="152" t="str">
        <f t="shared" si="313"/>
        <v/>
      </c>
      <c r="O946" s="150">
        <f t="shared" si="314"/>
        <v>0</v>
      </c>
      <c r="P946" s="151">
        <f t="shared" si="315"/>
        <v>0</v>
      </c>
      <c r="Q946" s="199"/>
      <c r="R946" s="199"/>
      <c r="S946" s="151">
        <f t="shared" si="316"/>
        <v>0</v>
      </c>
      <c r="T946" s="199"/>
      <c r="U946" s="199"/>
      <c r="V946" s="199"/>
      <c r="W946" s="151">
        <f t="shared" si="307"/>
        <v>0</v>
      </c>
      <c r="X946" s="199"/>
      <c r="Y946" s="199"/>
      <c r="Z946" s="152" t="str">
        <f t="shared" si="317"/>
        <v/>
      </c>
      <c r="AA946" s="150">
        <f t="shared" si="322"/>
        <v>0</v>
      </c>
      <c r="AB946" s="151">
        <f t="shared" si="323"/>
        <v>0</v>
      </c>
      <c r="AC946" s="199"/>
      <c r="AD946" s="199"/>
      <c r="AE946" s="151">
        <f t="shared" si="324"/>
        <v>0</v>
      </c>
      <c r="AF946" s="202"/>
      <c r="AG946" s="333"/>
      <c r="AH946" s="202"/>
      <c r="AI946" s="333"/>
      <c r="AJ946" s="202"/>
      <c r="AK946" s="333"/>
      <c r="AL946" s="151">
        <f t="shared" si="325"/>
        <v>0</v>
      </c>
      <c r="AM946" s="199"/>
      <c r="AN946" s="199"/>
      <c r="AO946" s="167">
        <f t="shared" si="308"/>
        <v>0</v>
      </c>
      <c r="AP946" s="167">
        <f t="shared" si="309"/>
        <v>0</v>
      </c>
      <c r="AQ946" s="152" t="str">
        <f t="shared" si="305"/>
        <v/>
      </c>
      <c r="AR946" s="207">
        <f t="shared" si="306"/>
        <v>0</v>
      </c>
      <c r="AS946" s="167">
        <f t="shared" si="318"/>
        <v>0</v>
      </c>
      <c r="AT946" s="167">
        <f>IFERROR((AR946/SUM('4_Структура пл.соб.'!$F$4:$F$6))*100,0)</f>
        <v>0</v>
      </c>
      <c r="AU946" s="207">
        <f>IFERROR(AF946+(SUM($AC946:$AD946)/100*($AE$14/$AB$14*100))/'4_Структура пл.соб.'!$B$7*'4_Структура пл.соб.'!$B$4,0)</f>
        <v>0</v>
      </c>
      <c r="AV946" s="167">
        <f>IFERROR(AU946/'5_Розрахунок тарифів'!$H$7,0)</f>
        <v>0</v>
      </c>
      <c r="AW946" s="167">
        <f>IFERROR((AU946/SUM('4_Структура пл.соб.'!$F$4:$F$6))*100,0)</f>
        <v>0</v>
      </c>
      <c r="AX946" s="207">
        <f>IFERROR(AH946+(SUM($AC946:$AD946)/100*($AE$14/$AB$14*100))/'4_Структура пл.соб.'!$B$7*'4_Структура пл.соб.'!$B$5,0)</f>
        <v>0</v>
      </c>
      <c r="AY946" s="167">
        <f>IFERROR(AX946/'5_Розрахунок тарифів'!$L$7,0)</f>
        <v>0</v>
      </c>
      <c r="AZ946" s="167">
        <f>IFERROR((AX946/SUM('4_Структура пл.соб.'!$F$4:$F$6))*100,0)</f>
        <v>0</v>
      </c>
      <c r="BA946" s="207">
        <f>IFERROR(AJ946+(SUM($AC946:$AD946)/100*($AE$14/$AB$14*100))/'4_Структура пл.соб.'!$B$7*'4_Структура пл.соб.'!$B$6,0)</f>
        <v>0</v>
      </c>
      <c r="BB946" s="167">
        <f>IFERROR(BA946/'5_Розрахунок тарифів'!$P$7,0)</f>
        <v>0</v>
      </c>
      <c r="BC946" s="167">
        <f>IFERROR((BA946/SUM('4_Структура пл.соб.'!$F$4:$F$6))*100,0)</f>
        <v>0</v>
      </c>
      <c r="BD946" s="167">
        <f t="shared" si="319"/>
        <v>0</v>
      </c>
      <c r="BE946" s="167">
        <f t="shared" si="320"/>
        <v>0</v>
      </c>
      <c r="BF946" s="203"/>
      <c r="BG946" s="203"/>
    </row>
    <row r="947" spans="1:59" s="118" customFormat="1" x14ac:dyDescent="0.25">
      <c r="A947" s="128" t="str">
        <f>IF(ISBLANK(B947),"",COUNTA($B$11:B947))</f>
        <v/>
      </c>
      <c r="B947" s="200"/>
      <c r="C947" s="150">
        <f t="shared" si="310"/>
        <v>0</v>
      </c>
      <c r="D947" s="151">
        <f t="shared" si="311"/>
        <v>0</v>
      </c>
      <c r="E947" s="199"/>
      <c r="F947" s="199"/>
      <c r="G947" s="151">
        <f t="shared" si="312"/>
        <v>0</v>
      </c>
      <c r="H947" s="199"/>
      <c r="I947" s="199"/>
      <c r="J947" s="199"/>
      <c r="K947" s="151">
        <f t="shared" si="321"/>
        <v>0</v>
      </c>
      <c r="L947" s="199"/>
      <c r="M947" s="199"/>
      <c r="N947" s="152" t="str">
        <f t="shared" si="313"/>
        <v/>
      </c>
      <c r="O947" s="150">
        <f t="shared" si="314"/>
        <v>0</v>
      </c>
      <c r="P947" s="151">
        <f t="shared" si="315"/>
        <v>0</v>
      </c>
      <c r="Q947" s="199"/>
      <c r="R947" s="199"/>
      <c r="S947" s="151">
        <f t="shared" si="316"/>
        <v>0</v>
      </c>
      <c r="T947" s="199"/>
      <c r="U947" s="199"/>
      <c r="V947" s="199"/>
      <c r="W947" s="151">
        <f t="shared" si="307"/>
        <v>0</v>
      </c>
      <c r="X947" s="199"/>
      <c r="Y947" s="199"/>
      <c r="Z947" s="152" t="str">
        <f t="shared" si="317"/>
        <v/>
      </c>
      <c r="AA947" s="150">
        <f t="shared" si="322"/>
        <v>0</v>
      </c>
      <c r="AB947" s="151">
        <f t="shared" si="323"/>
        <v>0</v>
      </c>
      <c r="AC947" s="199"/>
      <c r="AD947" s="199"/>
      <c r="AE947" s="151">
        <f t="shared" si="324"/>
        <v>0</v>
      </c>
      <c r="AF947" s="202"/>
      <c r="AG947" s="333"/>
      <c r="AH947" s="202"/>
      <c r="AI947" s="333"/>
      <c r="AJ947" s="202"/>
      <c r="AK947" s="333"/>
      <c r="AL947" s="151">
        <f t="shared" si="325"/>
        <v>0</v>
      </c>
      <c r="AM947" s="199"/>
      <c r="AN947" s="199"/>
      <c r="AO947" s="167">
        <f t="shared" si="308"/>
        <v>0</v>
      </c>
      <c r="AP947" s="167">
        <f t="shared" si="309"/>
        <v>0</v>
      </c>
      <c r="AQ947" s="152" t="str">
        <f t="shared" si="305"/>
        <v/>
      </c>
      <c r="AR947" s="207">
        <f t="shared" si="306"/>
        <v>0</v>
      </c>
      <c r="AS947" s="167">
        <f t="shared" si="318"/>
        <v>0</v>
      </c>
      <c r="AT947" s="167">
        <f>IFERROR((AR947/SUM('4_Структура пл.соб.'!$F$4:$F$6))*100,0)</f>
        <v>0</v>
      </c>
      <c r="AU947" s="207">
        <f>IFERROR(AF947+(SUM($AC947:$AD947)/100*($AE$14/$AB$14*100))/'4_Структура пл.соб.'!$B$7*'4_Структура пл.соб.'!$B$4,0)</f>
        <v>0</v>
      </c>
      <c r="AV947" s="167">
        <f>IFERROR(AU947/'5_Розрахунок тарифів'!$H$7,0)</f>
        <v>0</v>
      </c>
      <c r="AW947" s="167">
        <f>IFERROR((AU947/SUM('4_Структура пл.соб.'!$F$4:$F$6))*100,0)</f>
        <v>0</v>
      </c>
      <c r="AX947" s="207">
        <f>IFERROR(AH947+(SUM($AC947:$AD947)/100*($AE$14/$AB$14*100))/'4_Структура пл.соб.'!$B$7*'4_Структура пл.соб.'!$B$5,0)</f>
        <v>0</v>
      </c>
      <c r="AY947" s="167">
        <f>IFERROR(AX947/'5_Розрахунок тарифів'!$L$7,0)</f>
        <v>0</v>
      </c>
      <c r="AZ947" s="167">
        <f>IFERROR((AX947/SUM('4_Структура пл.соб.'!$F$4:$F$6))*100,0)</f>
        <v>0</v>
      </c>
      <c r="BA947" s="207">
        <f>IFERROR(AJ947+(SUM($AC947:$AD947)/100*($AE$14/$AB$14*100))/'4_Структура пл.соб.'!$B$7*'4_Структура пл.соб.'!$B$6,0)</f>
        <v>0</v>
      </c>
      <c r="BB947" s="167">
        <f>IFERROR(BA947/'5_Розрахунок тарифів'!$P$7,0)</f>
        <v>0</v>
      </c>
      <c r="BC947" s="167">
        <f>IFERROR((BA947/SUM('4_Структура пл.соб.'!$F$4:$F$6))*100,0)</f>
        <v>0</v>
      </c>
      <c r="BD947" s="167">
        <f t="shared" si="319"/>
        <v>0</v>
      </c>
      <c r="BE947" s="167">
        <f t="shared" si="320"/>
        <v>0</v>
      </c>
      <c r="BF947" s="203"/>
      <c r="BG947" s="203"/>
    </row>
    <row r="948" spans="1:59" s="118" customFormat="1" x14ac:dyDescent="0.25">
      <c r="A948" s="128" t="str">
        <f>IF(ISBLANK(B948),"",COUNTA($B$11:B948))</f>
        <v/>
      </c>
      <c r="B948" s="200"/>
      <c r="C948" s="150">
        <f t="shared" si="310"/>
        <v>0</v>
      </c>
      <c r="D948" s="151">
        <f t="shared" si="311"/>
        <v>0</v>
      </c>
      <c r="E948" s="199"/>
      <c r="F948" s="199"/>
      <c r="G948" s="151">
        <f t="shared" si="312"/>
        <v>0</v>
      </c>
      <c r="H948" s="199"/>
      <c r="I948" s="199"/>
      <c r="J948" s="199"/>
      <c r="K948" s="151">
        <f t="shared" si="321"/>
        <v>0</v>
      </c>
      <c r="L948" s="199"/>
      <c r="M948" s="199"/>
      <c r="N948" s="152" t="str">
        <f t="shared" si="313"/>
        <v/>
      </c>
      <c r="O948" s="150">
        <f t="shared" si="314"/>
        <v>0</v>
      </c>
      <c r="P948" s="151">
        <f t="shared" si="315"/>
        <v>0</v>
      </c>
      <c r="Q948" s="199"/>
      <c r="R948" s="199"/>
      <c r="S948" s="151">
        <f t="shared" si="316"/>
        <v>0</v>
      </c>
      <c r="T948" s="199"/>
      <c r="U948" s="199"/>
      <c r="V948" s="199"/>
      <c r="W948" s="151">
        <f t="shared" si="307"/>
        <v>0</v>
      </c>
      <c r="X948" s="199"/>
      <c r="Y948" s="199"/>
      <c r="Z948" s="152" t="str">
        <f t="shared" si="317"/>
        <v/>
      </c>
      <c r="AA948" s="150">
        <f t="shared" si="322"/>
        <v>0</v>
      </c>
      <c r="AB948" s="151">
        <f t="shared" si="323"/>
        <v>0</v>
      </c>
      <c r="AC948" s="199"/>
      <c r="AD948" s="199"/>
      <c r="AE948" s="151">
        <f t="shared" si="324"/>
        <v>0</v>
      </c>
      <c r="AF948" s="202"/>
      <c r="AG948" s="333"/>
      <c r="AH948" s="202"/>
      <c r="AI948" s="333"/>
      <c r="AJ948" s="202"/>
      <c r="AK948" s="333"/>
      <c r="AL948" s="151">
        <f t="shared" si="325"/>
        <v>0</v>
      </c>
      <c r="AM948" s="199"/>
      <c r="AN948" s="199"/>
      <c r="AO948" s="167">
        <f t="shared" si="308"/>
        <v>0</v>
      </c>
      <c r="AP948" s="167">
        <f t="shared" si="309"/>
        <v>0</v>
      </c>
      <c r="AQ948" s="152" t="str">
        <f t="shared" si="305"/>
        <v/>
      </c>
      <c r="AR948" s="207">
        <f t="shared" si="306"/>
        <v>0</v>
      </c>
      <c r="AS948" s="167">
        <f t="shared" si="318"/>
        <v>0</v>
      </c>
      <c r="AT948" s="167">
        <f>IFERROR((AR948/SUM('4_Структура пл.соб.'!$F$4:$F$6))*100,0)</f>
        <v>0</v>
      </c>
      <c r="AU948" s="207">
        <f>IFERROR(AF948+(SUM($AC948:$AD948)/100*($AE$14/$AB$14*100))/'4_Структура пл.соб.'!$B$7*'4_Структура пл.соб.'!$B$4,0)</f>
        <v>0</v>
      </c>
      <c r="AV948" s="167">
        <f>IFERROR(AU948/'5_Розрахунок тарифів'!$H$7,0)</f>
        <v>0</v>
      </c>
      <c r="AW948" s="167">
        <f>IFERROR((AU948/SUM('4_Структура пл.соб.'!$F$4:$F$6))*100,0)</f>
        <v>0</v>
      </c>
      <c r="AX948" s="207">
        <f>IFERROR(AH948+(SUM($AC948:$AD948)/100*($AE$14/$AB$14*100))/'4_Структура пл.соб.'!$B$7*'4_Структура пл.соб.'!$B$5,0)</f>
        <v>0</v>
      </c>
      <c r="AY948" s="167">
        <f>IFERROR(AX948/'5_Розрахунок тарифів'!$L$7,0)</f>
        <v>0</v>
      </c>
      <c r="AZ948" s="167">
        <f>IFERROR((AX948/SUM('4_Структура пл.соб.'!$F$4:$F$6))*100,0)</f>
        <v>0</v>
      </c>
      <c r="BA948" s="207">
        <f>IFERROR(AJ948+(SUM($AC948:$AD948)/100*($AE$14/$AB$14*100))/'4_Структура пл.соб.'!$B$7*'4_Структура пл.соб.'!$B$6,0)</f>
        <v>0</v>
      </c>
      <c r="BB948" s="167">
        <f>IFERROR(BA948/'5_Розрахунок тарифів'!$P$7,0)</f>
        <v>0</v>
      </c>
      <c r="BC948" s="167">
        <f>IFERROR((BA948/SUM('4_Структура пл.соб.'!$F$4:$F$6))*100,0)</f>
        <v>0</v>
      </c>
      <c r="BD948" s="167">
        <f t="shared" si="319"/>
        <v>0</v>
      </c>
      <c r="BE948" s="167">
        <f t="shared" si="320"/>
        <v>0</v>
      </c>
      <c r="BF948" s="203"/>
      <c r="BG948" s="203"/>
    </row>
    <row r="949" spans="1:59" s="118" customFormat="1" x14ac:dyDescent="0.25">
      <c r="A949" s="128" t="str">
        <f>IF(ISBLANK(B949),"",COUNTA($B$11:B949))</f>
        <v/>
      </c>
      <c r="B949" s="200"/>
      <c r="C949" s="150">
        <f t="shared" si="310"/>
        <v>0</v>
      </c>
      <c r="D949" s="151">
        <f t="shared" si="311"/>
        <v>0</v>
      </c>
      <c r="E949" s="199"/>
      <c r="F949" s="199"/>
      <c r="G949" s="151">
        <f t="shared" si="312"/>
        <v>0</v>
      </c>
      <c r="H949" s="199"/>
      <c r="I949" s="199"/>
      <c r="J949" s="199"/>
      <c r="K949" s="151">
        <f t="shared" si="321"/>
        <v>0</v>
      </c>
      <c r="L949" s="199"/>
      <c r="M949" s="199"/>
      <c r="N949" s="152" t="str">
        <f t="shared" si="313"/>
        <v/>
      </c>
      <c r="O949" s="150">
        <f t="shared" si="314"/>
        <v>0</v>
      </c>
      <c r="P949" s="151">
        <f t="shared" si="315"/>
        <v>0</v>
      </c>
      <c r="Q949" s="199"/>
      <c r="R949" s="199"/>
      <c r="S949" s="151">
        <f t="shared" si="316"/>
        <v>0</v>
      </c>
      <c r="T949" s="199"/>
      <c r="U949" s="199"/>
      <c r="V949" s="199"/>
      <c r="W949" s="151">
        <f t="shared" si="307"/>
        <v>0</v>
      </c>
      <c r="X949" s="199"/>
      <c r="Y949" s="199"/>
      <c r="Z949" s="152" t="str">
        <f t="shared" si="317"/>
        <v/>
      </c>
      <c r="AA949" s="150">
        <f t="shared" si="322"/>
        <v>0</v>
      </c>
      <c r="AB949" s="151">
        <f t="shared" si="323"/>
        <v>0</v>
      </c>
      <c r="AC949" s="199"/>
      <c r="AD949" s="199"/>
      <c r="AE949" s="151">
        <f t="shared" si="324"/>
        <v>0</v>
      </c>
      <c r="AF949" s="202"/>
      <c r="AG949" s="333"/>
      <c r="AH949" s="202"/>
      <c r="AI949" s="333"/>
      <c r="AJ949" s="202"/>
      <c r="AK949" s="333"/>
      <c r="AL949" s="151">
        <f t="shared" si="325"/>
        <v>0</v>
      </c>
      <c r="AM949" s="199"/>
      <c r="AN949" s="199"/>
      <c r="AO949" s="167">
        <f t="shared" si="308"/>
        <v>0</v>
      </c>
      <c r="AP949" s="167">
        <f t="shared" si="309"/>
        <v>0</v>
      </c>
      <c r="AQ949" s="152" t="str">
        <f t="shared" si="305"/>
        <v/>
      </c>
      <c r="AR949" s="207">
        <f t="shared" si="306"/>
        <v>0</v>
      </c>
      <c r="AS949" s="167">
        <f t="shared" si="318"/>
        <v>0</v>
      </c>
      <c r="AT949" s="167">
        <f>IFERROR((AR949/SUM('4_Структура пл.соб.'!$F$4:$F$6))*100,0)</f>
        <v>0</v>
      </c>
      <c r="AU949" s="207">
        <f>IFERROR(AF949+(SUM($AC949:$AD949)/100*($AE$14/$AB$14*100))/'4_Структура пл.соб.'!$B$7*'4_Структура пл.соб.'!$B$4,0)</f>
        <v>0</v>
      </c>
      <c r="AV949" s="167">
        <f>IFERROR(AU949/'5_Розрахунок тарифів'!$H$7,0)</f>
        <v>0</v>
      </c>
      <c r="AW949" s="167">
        <f>IFERROR((AU949/SUM('4_Структура пл.соб.'!$F$4:$F$6))*100,0)</f>
        <v>0</v>
      </c>
      <c r="AX949" s="207">
        <f>IFERROR(AH949+(SUM($AC949:$AD949)/100*($AE$14/$AB$14*100))/'4_Структура пл.соб.'!$B$7*'4_Структура пл.соб.'!$B$5,0)</f>
        <v>0</v>
      </c>
      <c r="AY949" s="167">
        <f>IFERROR(AX949/'5_Розрахунок тарифів'!$L$7,0)</f>
        <v>0</v>
      </c>
      <c r="AZ949" s="167">
        <f>IFERROR((AX949/SUM('4_Структура пл.соб.'!$F$4:$F$6))*100,0)</f>
        <v>0</v>
      </c>
      <c r="BA949" s="207">
        <f>IFERROR(AJ949+(SUM($AC949:$AD949)/100*($AE$14/$AB$14*100))/'4_Структура пл.соб.'!$B$7*'4_Структура пл.соб.'!$B$6,0)</f>
        <v>0</v>
      </c>
      <c r="BB949" s="167">
        <f>IFERROR(BA949/'5_Розрахунок тарифів'!$P$7,0)</f>
        <v>0</v>
      </c>
      <c r="BC949" s="167">
        <f>IFERROR((BA949/SUM('4_Структура пл.соб.'!$F$4:$F$6))*100,0)</f>
        <v>0</v>
      </c>
      <c r="BD949" s="167">
        <f t="shared" si="319"/>
        <v>0</v>
      </c>
      <c r="BE949" s="167">
        <f t="shared" si="320"/>
        <v>0</v>
      </c>
      <c r="BF949" s="203"/>
      <c r="BG949" s="203"/>
    </row>
    <row r="950" spans="1:59" s="118" customFormat="1" x14ac:dyDescent="0.25">
      <c r="A950" s="128" t="str">
        <f>IF(ISBLANK(B950),"",COUNTA($B$11:B950))</f>
        <v/>
      </c>
      <c r="B950" s="200"/>
      <c r="C950" s="150">
        <f t="shared" si="310"/>
        <v>0</v>
      </c>
      <c r="D950" s="151">
        <f t="shared" si="311"/>
        <v>0</v>
      </c>
      <c r="E950" s="199"/>
      <c r="F950" s="199"/>
      <c r="G950" s="151">
        <f t="shared" si="312"/>
        <v>0</v>
      </c>
      <c r="H950" s="199"/>
      <c r="I950" s="199"/>
      <c r="J950" s="199"/>
      <c r="K950" s="151">
        <f t="shared" si="321"/>
        <v>0</v>
      </c>
      <c r="L950" s="199"/>
      <c r="M950" s="199"/>
      <c r="N950" s="152" t="str">
        <f t="shared" si="313"/>
        <v/>
      </c>
      <c r="O950" s="150">
        <f t="shared" si="314"/>
        <v>0</v>
      </c>
      <c r="P950" s="151">
        <f t="shared" si="315"/>
        <v>0</v>
      </c>
      <c r="Q950" s="199"/>
      <c r="R950" s="199"/>
      <c r="S950" s="151">
        <f t="shared" si="316"/>
        <v>0</v>
      </c>
      <c r="T950" s="199"/>
      <c r="U950" s="199"/>
      <c r="V950" s="199"/>
      <c r="W950" s="151">
        <f t="shared" si="307"/>
        <v>0</v>
      </c>
      <c r="X950" s="199"/>
      <c r="Y950" s="199"/>
      <c r="Z950" s="152" t="str">
        <f t="shared" si="317"/>
        <v/>
      </c>
      <c r="AA950" s="150">
        <f t="shared" si="322"/>
        <v>0</v>
      </c>
      <c r="AB950" s="151">
        <f t="shared" si="323"/>
        <v>0</v>
      </c>
      <c r="AC950" s="199"/>
      <c r="AD950" s="199"/>
      <c r="AE950" s="151">
        <f t="shared" si="324"/>
        <v>0</v>
      </c>
      <c r="AF950" s="202"/>
      <c r="AG950" s="333"/>
      <c r="AH950" s="202"/>
      <c r="AI950" s="333"/>
      <c r="AJ950" s="202"/>
      <c r="AK950" s="333"/>
      <c r="AL950" s="151">
        <f t="shared" si="325"/>
        <v>0</v>
      </c>
      <c r="AM950" s="199"/>
      <c r="AN950" s="199"/>
      <c r="AO950" s="167">
        <f t="shared" si="308"/>
        <v>0</v>
      </c>
      <c r="AP950" s="167">
        <f t="shared" si="309"/>
        <v>0</v>
      </c>
      <c r="AQ950" s="152" t="str">
        <f t="shared" si="305"/>
        <v/>
      </c>
      <c r="AR950" s="207">
        <f t="shared" si="306"/>
        <v>0</v>
      </c>
      <c r="AS950" s="167">
        <f t="shared" si="318"/>
        <v>0</v>
      </c>
      <c r="AT950" s="167">
        <f>IFERROR((AR950/SUM('4_Структура пл.соб.'!$F$4:$F$6))*100,0)</f>
        <v>0</v>
      </c>
      <c r="AU950" s="207">
        <f>IFERROR(AF950+(SUM($AC950:$AD950)/100*($AE$14/$AB$14*100))/'4_Структура пл.соб.'!$B$7*'4_Структура пл.соб.'!$B$4,0)</f>
        <v>0</v>
      </c>
      <c r="AV950" s="167">
        <f>IFERROR(AU950/'5_Розрахунок тарифів'!$H$7,0)</f>
        <v>0</v>
      </c>
      <c r="AW950" s="167">
        <f>IFERROR((AU950/SUM('4_Структура пл.соб.'!$F$4:$F$6))*100,0)</f>
        <v>0</v>
      </c>
      <c r="AX950" s="207">
        <f>IFERROR(AH950+(SUM($AC950:$AD950)/100*($AE$14/$AB$14*100))/'4_Структура пл.соб.'!$B$7*'4_Структура пл.соб.'!$B$5,0)</f>
        <v>0</v>
      </c>
      <c r="AY950" s="167">
        <f>IFERROR(AX950/'5_Розрахунок тарифів'!$L$7,0)</f>
        <v>0</v>
      </c>
      <c r="AZ950" s="167">
        <f>IFERROR((AX950/SUM('4_Структура пл.соб.'!$F$4:$F$6))*100,0)</f>
        <v>0</v>
      </c>
      <c r="BA950" s="207">
        <f>IFERROR(AJ950+(SUM($AC950:$AD950)/100*($AE$14/$AB$14*100))/'4_Структура пл.соб.'!$B$7*'4_Структура пл.соб.'!$B$6,0)</f>
        <v>0</v>
      </c>
      <c r="BB950" s="167">
        <f>IFERROR(BA950/'5_Розрахунок тарифів'!$P$7,0)</f>
        <v>0</v>
      </c>
      <c r="BC950" s="167">
        <f>IFERROR((BA950/SUM('4_Структура пл.соб.'!$F$4:$F$6))*100,0)</f>
        <v>0</v>
      </c>
      <c r="BD950" s="167">
        <f t="shared" si="319"/>
        <v>0</v>
      </c>
      <c r="BE950" s="167">
        <f t="shared" si="320"/>
        <v>0</v>
      </c>
      <c r="BF950" s="203"/>
      <c r="BG950" s="203"/>
    </row>
    <row r="951" spans="1:59" s="118" customFormat="1" x14ac:dyDescent="0.25">
      <c r="A951" s="128" t="str">
        <f>IF(ISBLANK(B951),"",COUNTA($B$11:B951))</f>
        <v/>
      </c>
      <c r="B951" s="200"/>
      <c r="C951" s="150">
        <f t="shared" si="310"/>
        <v>0</v>
      </c>
      <c r="D951" s="151">
        <f t="shared" si="311"/>
        <v>0</v>
      </c>
      <c r="E951" s="199"/>
      <c r="F951" s="199"/>
      <c r="G951" s="151">
        <f t="shared" si="312"/>
        <v>0</v>
      </c>
      <c r="H951" s="199"/>
      <c r="I951" s="199"/>
      <c r="J951" s="199"/>
      <c r="K951" s="151">
        <f t="shared" si="321"/>
        <v>0</v>
      </c>
      <c r="L951" s="199"/>
      <c r="M951" s="199"/>
      <c r="N951" s="152" t="str">
        <f t="shared" si="313"/>
        <v/>
      </c>
      <c r="O951" s="150">
        <f t="shared" si="314"/>
        <v>0</v>
      </c>
      <c r="P951" s="151">
        <f t="shared" si="315"/>
        <v>0</v>
      </c>
      <c r="Q951" s="199"/>
      <c r="R951" s="199"/>
      <c r="S951" s="151">
        <f t="shared" si="316"/>
        <v>0</v>
      </c>
      <c r="T951" s="199"/>
      <c r="U951" s="199"/>
      <c r="V951" s="199"/>
      <c r="W951" s="151">
        <f t="shared" si="307"/>
        <v>0</v>
      </c>
      <c r="X951" s="199"/>
      <c r="Y951" s="199"/>
      <c r="Z951" s="152" t="str">
        <f t="shared" si="317"/>
        <v/>
      </c>
      <c r="AA951" s="150">
        <f t="shared" si="322"/>
        <v>0</v>
      </c>
      <c r="AB951" s="151">
        <f t="shared" si="323"/>
        <v>0</v>
      </c>
      <c r="AC951" s="199"/>
      <c r="AD951" s="199"/>
      <c r="AE951" s="151">
        <f t="shared" si="324"/>
        <v>0</v>
      </c>
      <c r="AF951" s="202"/>
      <c r="AG951" s="333"/>
      <c r="AH951" s="202"/>
      <c r="AI951" s="333"/>
      <c r="AJ951" s="202"/>
      <c r="AK951" s="333"/>
      <c r="AL951" s="151">
        <f t="shared" si="325"/>
        <v>0</v>
      </c>
      <c r="AM951" s="199"/>
      <c r="AN951" s="199"/>
      <c r="AO951" s="167">
        <f t="shared" si="308"/>
        <v>0</v>
      </c>
      <c r="AP951" s="167">
        <f t="shared" si="309"/>
        <v>0</v>
      </c>
      <c r="AQ951" s="152" t="str">
        <f t="shared" si="305"/>
        <v/>
      </c>
      <c r="AR951" s="207">
        <f t="shared" si="306"/>
        <v>0</v>
      </c>
      <c r="AS951" s="167">
        <f t="shared" si="318"/>
        <v>0</v>
      </c>
      <c r="AT951" s="167">
        <f>IFERROR((AR951/SUM('4_Структура пл.соб.'!$F$4:$F$6))*100,0)</f>
        <v>0</v>
      </c>
      <c r="AU951" s="207">
        <f>IFERROR(AF951+(SUM($AC951:$AD951)/100*($AE$14/$AB$14*100))/'4_Структура пл.соб.'!$B$7*'4_Структура пл.соб.'!$B$4,0)</f>
        <v>0</v>
      </c>
      <c r="AV951" s="167">
        <f>IFERROR(AU951/'5_Розрахунок тарифів'!$H$7,0)</f>
        <v>0</v>
      </c>
      <c r="AW951" s="167">
        <f>IFERROR((AU951/SUM('4_Структура пл.соб.'!$F$4:$F$6))*100,0)</f>
        <v>0</v>
      </c>
      <c r="AX951" s="207">
        <f>IFERROR(AH951+(SUM($AC951:$AD951)/100*($AE$14/$AB$14*100))/'4_Структура пл.соб.'!$B$7*'4_Структура пл.соб.'!$B$5,0)</f>
        <v>0</v>
      </c>
      <c r="AY951" s="167">
        <f>IFERROR(AX951/'5_Розрахунок тарифів'!$L$7,0)</f>
        <v>0</v>
      </c>
      <c r="AZ951" s="167">
        <f>IFERROR((AX951/SUM('4_Структура пл.соб.'!$F$4:$F$6))*100,0)</f>
        <v>0</v>
      </c>
      <c r="BA951" s="207">
        <f>IFERROR(AJ951+(SUM($AC951:$AD951)/100*($AE$14/$AB$14*100))/'4_Структура пл.соб.'!$B$7*'4_Структура пл.соб.'!$B$6,0)</f>
        <v>0</v>
      </c>
      <c r="BB951" s="167">
        <f>IFERROR(BA951/'5_Розрахунок тарифів'!$P$7,0)</f>
        <v>0</v>
      </c>
      <c r="BC951" s="167">
        <f>IFERROR((BA951/SUM('4_Структура пл.соб.'!$F$4:$F$6))*100,0)</f>
        <v>0</v>
      </c>
      <c r="BD951" s="167">
        <f t="shared" si="319"/>
        <v>0</v>
      </c>
      <c r="BE951" s="167">
        <f t="shared" si="320"/>
        <v>0</v>
      </c>
      <c r="BF951" s="203"/>
      <c r="BG951" s="203"/>
    </row>
    <row r="952" spans="1:59" s="118" customFormat="1" x14ac:dyDescent="0.25">
      <c r="A952" s="128" t="str">
        <f>IF(ISBLANK(B952),"",COUNTA($B$11:B952))</f>
        <v/>
      </c>
      <c r="B952" s="200"/>
      <c r="C952" s="150">
        <f t="shared" si="310"/>
        <v>0</v>
      </c>
      <c r="D952" s="151">
        <f t="shared" si="311"/>
        <v>0</v>
      </c>
      <c r="E952" s="199"/>
      <c r="F952" s="199"/>
      <c r="G952" s="151">
        <f t="shared" si="312"/>
        <v>0</v>
      </c>
      <c r="H952" s="199"/>
      <c r="I952" s="199"/>
      <c r="J952" s="199"/>
      <c r="K952" s="151">
        <f t="shared" si="321"/>
        <v>0</v>
      </c>
      <c r="L952" s="199"/>
      <c r="M952" s="199"/>
      <c r="N952" s="152" t="str">
        <f t="shared" si="313"/>
        <v/>
      </c>
      <c r="O952" s="150">
        <f t="shared" si="314"/>
        <v>0</v>
      </c>
      <c r="P952" s="151">
        <f t="shared" si="315"/>
        <v>0</v>
      </c>
      <c r="Q952" s="199"/>
      <c r="R952" s="199"/>
      <c r="S952" s="151">
        <f t="shared" si="316"/>
        <v>0</v>
      </c>
      <c r="T952" s="199"/>
      <c r="U952" s="199"/>
      <c r="V952" s="199"/>
      <c r="W952" s="151">
        <f t="shared" si="307"/>
        <v>0</v>
      </c>
      <c r="X952" s="199"/>
      <c r="Y952" s="199"/>
      <c r="Z952" s="152" t="str">
        <f t="shared" si="317"/>
        <v/>
      </c>
      <c r="AA952" s="150">
        <f t="shared" si="322"/>
        <v>0</v>
      </c>
      <c r="AB952" s="151">
        <f t="shared" si="323"/>
        <v>0</v>
      </c>
      <c r="AC952" s="199"/>
      <c r="AD952" s="199"/>
      <c r="AE952" s="151">
        <f t="shared" si="324"/>
        <v>0</v>
      </c>
      <c r="AF952" s="202"/>
      <c r="AG952" s="333"/>
      <c r="AH952" s="202"/>
      <c r="AI952" s="333"/>
      <c r="AJ952" s="202"/>
      <c r="AK952" s="333"/>
      <c r="AL952" s="151">
        <f t="shared" si="325"/>
        <v>0</v>
      </c>
      <c r="AM952" s="199"/>
      <c r="AN952" s="199"/>
      <c r="AO952" s="167">
        <f t="shared" si="308"/>
        <v>0</v>
      </c>
      <c r="AP952" s="167">
        <f t="shared" si="309"/>
        <v>0</v>
      </c>
      <c r="AQ952" s="152" t="str">
        <f t="shared" si="305"/>
        <v/>
      </c>
      <c r="AR952" s="207">
        <f t="shared" si="306"/>
        <v>0</v>
      </c>
      <c r="AS952" s="167">
        <f t="shared" si="318"/>
        <v>0</v>
      </c>
      <c r="AT952" s="167">
        <f>IFERROR((AR952/SUM('4_Структура пл.соб.'!$F$4:$F$6))*100,0)</f>
        <v>0</v>
      </c>
      <c r="AU952" s="207">
        <f>IFERROR(AF952+(SUM($AC952:$AD952)/100*($AE$14/$AB$14*100))/'4_Структура пл.соб.'!$B$7*'4_Структура пл.соб.'!$B$4,0)</f>
        <v>0</v>
      </c>
      <c r="AV952" s="167">
        <f>IFERROR(AU952/'5_Розрахунок тарифів'!$H$7,0)</f>
        <v>0</v>
      </c>
      <c r="AW952" s="167">
        <f>IFERROR((AU952/SUM('4_Структура пл.соб.'!$F$4:$F$6))*100,0)</f>
        <v>0</v>
      </c>
      <c r="AX952" s="207">
        <f>IFERROR(AH952+(SUM($AC952:$AD952)/100*($AE$14/$AB$14*100))/'4_Структура пл.соб.'!$B$7*'4_Структура пл.соб.'!$B$5,0)</f>
        <v>0</v>
      </c>
      <c r="AY952" s="167">
        <f>IFERROR(AX952/'5_Розрахунок тарифів'!$L$7,0)</f>
        <v>0</v>
      </c>
      <c r="AZ952" s="167">
        <f>IFERROR((AX952/SUM('4_Структура пл.соб.'!$F$4:$F$6))*100,0)</f>
        <v>0</v>
      </c>
      <c r="BA952" s="207">
        <f>IFERROR(AJ952+(SUM($AC952:$AD952)/100*($AE$14/$AB$14*100))/'4_Структура пл.соб.'!$B$7*'4_Структура пл.соб.'!$B$6,0)</f>
        <v>0</v>
      </c>
      <c r="BB952" s="167">
        <f>IFERROR(BA952/'5_Розрахунок тарифів'!$P$7,0)</f>
        <v>0</v>
      </c>
      <c r="BC952" s="167">
        <f>IFERROR((BA952/SUM('4_Структура пл.соб.'!$F$4:$F$6))*100,0)</f>
        <v>0</v>
      </c>
      <c r="BD952" s="167">
        <f t="shared" si="319"/>
        <v>0</v>
      </c>
      <c r="BE952" s="167">
        <f t="shared" si="320"/>
        <v>0</v>
      </c>
      <c r="BF952" s="203"/>
      <c r="BG952" s="203"/>
    </row>
    <row r="953" spans="1:59" s="118" customFormat="1" x14ac:dyDescent="0.25">
      <c r="A953" s="128" t="str">
        <f>IF(ISBLANK(B953),"",COUNTA($B$11:B953))</f>
        <v/>
      </c>
      <c r="B953" s="200"/>
      <c r="C953" s="150">
        <f t="shared" si="310"/>
        <v>0</v>
      </c>
      <c r="D953" s="151">
        <f t="shared" si="311"/>
        <v>0</v>
      </c>
      <c r="E953" s="199"/>
      <c r="F953" s="199"/>
      <c r="G953" s="151">
        <f t="shared" si="312"/>
        <v>0</v>
      </c>
      <c r="H953" s="199"/>
      <c r="I953" s="199"/>
      <c r="J953" s="199"/>
      <c r="K953" s="151">
        <f t="shared" si="321"/>
        <v>0</v>
      </c>
      <c r="L953" s="199"/>
      <c r="M953" s="199"/>
      <c r="N953" s="152" t="str">
        <f t="shared" si="313"/>
        <v/>
      </c>
      <c r="O953" s="150">
        <f t="shared" si="314"/>
        <v>0</v>
      </c>
      <c r="P953" s="151">
        <f t="shared" si="315"/>
        <v>0</v>
      </c>
      <c r="Q953" s="199"/>
      <c r="R953" s="199"/>
      <c r="S953" s="151">
        <f t="shared" si="316"/>
        <v>0</v>
      </c>
      <c r="T953" s="199"/>
      <c r="U953" s="199"/>
      <c r="V953" s="199"/>
      <c r="W953" s="151">
        <f t="shared" si="307"/>
        <v>0</v>
      </c>
      <c r="X953" s="199"/>
      <c r="Y953" s="199"/>
      <c r="Z953" s="152" t="str">
        <f t="shared" si="317"/>
        <v/>
      </c>
      <c r="AA953" s="150">
        <f t="shared" si="322"/>
        <v>0</v>
      </c>
      <c r="AB953" s="151">
        <f t="shared" si="323"/>
        <v>0</v>
      </c>
      <c r="AC953" s="199"/>
      <c r="AD953" s="199"/>
      <c r="AE953" s="151">
        <f t="shared" si="324"/>
        <v>0</v>
      </c>
      <c r="AF953" s="202"/>
      <c r="AG953" s="333"/>
      <c r="AH953" s="202"/>
      <c r="AI953" s="333"/>
      <c r="AJ953" s="202"/>
      <c r="AK953" s="333"/>
      <c r="AL953" s="151">
        <f t="shared" si="325"/>
        <v>0</v>
      </c>
      <c r="AM953" s="199"/>
      <c r="AN953" s="199"/>
      <c r="AO953" s="167">
        <f t="shared" si="308"/>
        <v>0</v>
      </c>
      <c r="AP953" s="167">
        <f t="shared" si="309"/>
        <v>0</v>
      </c>
      <c r="AQ953" s="152" t="str">
        <f t="shared" si="305"/>
        <v/>
      </c>
      <c r="AR953" s="207">
        <f t="shared" si="306"/>
        <v>0</v>
      </c>
      <c r="AS953" s="167">
        <f t="shared" si="318"/>
        <v>0</v>
      </c>
      <c r="AT953" s="167">
        <f>IFERROR((AR953/SUM('4_Структура пл.соб.'!$F$4:$F$6))*100,0)</f>
        <v>0</v>
      </c>
      <c r="AU953" s="207">
        <f>IFERROR(AF953+(SUM($AC953:$AD953)/100*($AE$14/$AB$14*100))/'4_Структура пл.соб.'!$B$7*'4_Структура пл.соб.'!$B$4,0)</f>
        <v>0</v>
      </c>
      <c r="AV953" s="167">
        <f>IFERROR(AU953/'5_Розрахунок тарифів'!$H$7,0)</f>
        <v>0</v>
      </c>
      <c r="AW953" s="167">
        <f>IFERROR((AU953/SUM('4_Структура пл.соб.'!$F$4:$F$6))*100,0)</f>
        <v>0</v>
      </c>
      <c r="AX953" s="207">
        <f>IFERROR(AH953+(SUM($AC953:$AD953)/100*($AE$14/$AB$14*100))/'4_Структура пл.соб.'!$B$7*'4_Структура пл.соб.'!$B$5,0)</f>
        <v>0</v>
      </c>
      <c r="AY953" s="167">
        <f>IFERROR(AX953/'5_Розрахунок тарифів'!$L$7,0)</f>
        <v>0</v>
      </c>
      <c r="AZ953" s="167">
        <f>IFERROR((AX953/SUM('4_Структура пл.соб.'!$F$4:$F$6))*100,0)</f>
        <v>0</v>
      </c>
      <c r="BA953" s="207">
        <f>IFERROR(AJ953+(SUM($AC953:$AD953)/100*($AE$14/$AB$14*100))/'4_Структура пл.соб.'!$B$7*'4_Структура пл.соб.'!$B$6,0)</f>
        <v>0</v>
      </c>
      <c r="BB953" s="167">
        <f>IFERROR(BA953/'5_Розрахунок тарифів'!$P$7,0)</f>
        <v>0</v>
      </c>
      <c r="BC953" s="167">
        <f>IFERROR((BA953/SUM('4_Структура пл.соб.'!$F$4:$F$6))*100,0)</f>
        <v>0</v>
      </c>
      <c r="BD953" s="167">
        <f t="shared" si="319"/>
        <v>0</v>
      </c>
      <c r="BE953" s="167">
        <f t="shared" si="320"/>
        <v>0</v>
      </c>
      <c r="BF953" s="203"/>
      <c r="BG953" s="203"/>
    </row>
    <row r="954" spans="1:59" s="118" customFormat="1" x14ac:dyDescent="0.25">
      <c r="A954" s="128" t="str">
        <f>IF(ISBLANK(B954),"",COUNTA($B$11:B954))</f>
        <v/>
      </c>
      <c r="B954" s="200"/>
      <c r="C954" s="150">
        <f t="shared" si="310"/>
        <v>0</v>
      </c>
      <c r="D954" s="151">
        <f t="shared" si="311"/>
        <v>0</v>
      </c>
      <c r="E954" s="199"/>
      <c r="F954" s="199"/>
      <c r="G954" s="151">
        <f t="shared" si="312"/>
        <v>0</v>
      </c>
      <c r="H954" s="199"/>
      <c r="I954" s="199"/>
      <c r="J954" s="199"/>
      <c r="K954" s="151">
        <f t="shared" si="321"/>
        <v>0</v>
      </c>
      <c r="L954" s="199"/>
      <c r="M954" s="199"/>
      <c r="N954" s="152" t="str">
        <f t="shared" si="313"/>
        <v/>
      </c>
      <c r="O954" s="150">
        <f t="shared" si="314"/>
        <v>0</v>
      </c>
      <c r="P954" s="151">
        <f t="shared" si="315"/>
        <v>0</v>
      </c>
      <c r="Q954" s="199"/>
      <c r="R954" s="199"/>
      <c r="S954" s="151">
        <f t="shared" si="316"/>
        <v>0</v>
      </c>
      <c r="T954" s="199"/>
      <c r="U954" s="199"/>
      <c r="V954" s="199"/>
      <c r="W954" s="151">
        <f t="shared" si="307"/>
        <v>0</v>
      </c>
      <c r="X954" s="199"/>
      <c r="Y954" s="199"/>
      <c r="Z954" s="152" t="str">
        <f t="shared" si="317"/>
        <v/>
      </c>
      <c r="AA954" s="150">
        <f t="shared" si="322"/>
        <v>0</v>
      </c>
      <c r="AB954" s="151">
        <f t="shared" si="323"/>
        <v>0</v>
      </c>
      <c r="AC954" s="199"/>
      <c r="AD954" s="199"/>
      <c r="AE954" s="151">
        <f t="shared" si="324"/>
        <v>0</v>
      </c>
      <c r="AF954" s="202"/>
      <c r="AG954" s="333"/>
      <c r="AH954" s="202"/>
      <c r="AI954" s="333"/>
      <c r="AJ954" s="202"/>
      <c r="AK954" s="333"/>
      <c r="AL954" s="151">
        <f t="shared" si="325"/>
        <v>0</v>
      </c>
      <c r="AM954" s="199"/>
      <c r="AN954" s="199"/>
      <c r="AO954" s="167">
        <f t="shared" si="308"/>
        <v>0</v>
      </c>
      <c r="AP954" s="167">
        <f t="shared" si="309"/>
        <v>0</v>
      </c>
      <c r="AQ954" s="152" t="str">
        <f t="shared" si="305"/>
        <v/>
      </c>
      <c r="AR954" s="207">
        <f t="shared" si="306"/>
        <v>0</v>
      </c>
      <c r="AS954" s="167">
        <f t="shared" si="318"/>
        <v>0</v>
      </c>
      <c r="AT954" s="167">
        <f>IFERROR((AR954/SUM('4_Структура пл.соб.'!$F$4:$F$6))*100,0)</f>
        <v>0</v>
      </c>
      <c r="AU954" s="207">
        <f>IFERROR(AF954+(SUM($AC954:$AD954)/100*($AE$14/$AB$14*100))/'4_Структура пл.соб.'!$B$7*'4_Структура пл.соб.'!$B$4,0)</f>
        <v>0</v>
      </c>
      <c r="AV954" s="167">
        <f>IFERROR(AU954/'5_Розрахунок тарифів'!$H$7,0)</f>
        <v>0</v>
      </c>
      <c r="AW954" s="167">
        <f>IFERROR((AU954/SUM('4_Структура пл.соб.'!$F$4:$F$6))*100,0)</f>
        <v>0</v>
      </c>
      <c r="AX954" s="207">
        <f>IFERROR(AH954+(SUM($AC954:$AD954)/100*($AE$14/$AB$14*100))/'4_Структура пл.соб.'!$B$7*'4_Структура пл.соб.'!$B$5,0)</f>
        <v>0</v>
      </c>
      <c r="AY954" s="167">
        <f>IFERROR(AX954/'5_Розрахунок тарифів'!$L$7,0)</f>
        <v>0</v>
      </c>
      <c r="AZ954" s="167">
        <f>IFERROR((AX954/SUM('4_Структура пл.соб.'!$F$4:$F$6))*100,0)</f>
        <v>0</v>
      </c>
      <c r="BA954" s="207">
        <f>IFERROR(AJ954+(SUM($AC954:$AD954)/100*($AE$14/$AB$14*100))/'4_Структура пл.соб.'!$B$7*'4_Структура пл.соб.'!$B$6,0)</f>
        <v>0</v>
      </c>
      <c r="BB954" s="167">
        <f>IFERROR(BA954/'5_Розрахунок тарифів'!$P$7,0)</f>
        <v>0</v>
      </c>
      <c r="BC954" s="167">
        <f>IFERROR((BA954/SUM('4_Структура пл.соб.'!$F$4:$F$6))*100,0)</f>
        <v>0</v>
      </c>
      <c r="BD954" s="167">
        <f t="shared" si="319"/>
        <v>0</v>
      </c>
      <c r="BE954" s="167">
        <f t="shared" si="320"/>
        <v>0</v>
      </c>
      <c r="BF954" s="203"/>
      <c r="BG954" s="203"/>
    </row>
    <row r="955" spans="1:59" s="118" customFormat="1" x14ac:dyDescent="0.25">
      <c r="A955" s="128" t="str">
        <f>IF(ISBLANK(B955),"",COUNTA($B$11:B955))</f>
        <v/>
      </c>
      <c r="B955" s="200"/>
      <c r="C955" s="150">
        <f t="shared" si="310"/>
        <v>0</v>
      </c>
      <c r="D955" s="151">
        <f t="shared" si="311"/>
        <v>0</v>
      </c>
      <c r="E955" s="199"/>
      <c r="F955" s="199"/>
      <c r="G955" s="151">
        <f t="shared" si="312"/>
        <v>0</v>
      </c>
      <c r="H955" s="199"/>
      <c r="I955" s="199"/>
      <c r="J955" s="199"/>
      <c r="K955" s="151">
        <f t="shared" si="321"/>
        <v>0</v>
      </c>
      <c r="L955" s="199"/>
      <c r="M955" s="199"/>
      <c r="N955" s="152" t="str">
        <f t="shared" si="313"/>
        <v/>
      </c>
      <c r="O955" s="150">
        <f t="shared" si="314"/>
        <v>0</v>
      </c>
      <c r="P955" s="151">
        <f t="shared" si="315"/>
        <v>0</v>
      </c>
      <c r="Q955" s="199"/>
      <c r="R955" s="199"/>
      <c r="S955" s="151">
        <f t="shared" si="316"/>
        <v>0</v>
      </c>
      <c r="T955" s="199"/>
      <c r="U955" s="199"/>
      <c r="V955" s="199"/>
      <c r="W955" s="151">
        <f t="shared" si="307"/>
        <v>0</v>
      </c>
      <c r="X955" s="199"/>
      <c r="Y955" s="199"/>
      <c r="Z955" s="152" t="str">
        <f t="shared" si="317"/>
        <v/>
      </c>
      <c r="AA955" s="150">
        <f t="shared" si="322"/>
        <v>0</v>
      </c>
      <c r="AB955" s="151">
        <f t="shared" si="323"/>
        <v>0</v>
      </c>
      <c r="AC955" s="199"/>
      <c r="AD955" s="199"/>
      <c r="AE955" s="151">
        <f t="shared" si="324"/>
        <v>0</v>
      </c>
      <c r="AF955" s="202"/>
      <c r="AG955" s="333"/>
      <c r="AH955" s="202"/>
      <c r="AI955" s="333"/>
      <c r="AJ955" s="202"/>
      <c r="AK955" s="333"/>
      <c r="AL955" s="151">
        <f t="shared" si="325"/>
        <v>0</v>
      </c>
      <c r="AM955" s="199"/>
      <c r="AN955" s="199"/>
      <c r="AO955" s="167">
        <f t="shared" si="308"/>
        <v>0</v>
      </c>
      <c r="AP955" s="167">
        <f t="shared" si="309"/>
        <v>0</v>
      </c>
      <c r="AQ955" s="152" t="str">
        <f t="shared" si="305"/>
        <v/>
      </c>
      <c r="AR955" s="207">
        <f t="shared" si="306"/>
        <v>0</v>
      </c>
      <c r="AS955" s="167">
        <f t="shared" si="318"/>
        <v>0</v>
      </c>
      <c r="AT955" s="167">
        <f>IFERROR((AR955/SUM('4_Структура пл.соб.'!$F$4:$F$6))*100,0)</f>
        <v>0</v>
      </c>
      <c r="AU955" s="207">
        <f>IFERROR(AF955+(SUM($AC955:$AD955)/100*($AE$14/$AB$14*100))/'4_Структура пл.соб.'!$B$7*'4_Структура пл.соб.'!$B$4,0)</f>
        <v>0</v>
      </c>
      <c r="AV955" s="167">
        <f>IFERROR(AU955/'5_Розрахунок тарифів'!$H$7,0)</f>
        <v>0</v>
      </c>
      <c r="AW955" s="167">
        <f>IFERROR((AU955/SUM('4_Структура пл.соб.'!$F$4:$F$6))*100,0)</f>
        <v>0</v>
      </c>
      <c r="AX955" s="207">
        <f>IFERROR(AH955+(SUM($AC955:$AD955)/100*($AE$14/$AB$14*100))/'4_Структура пл.соб.'!$B$7*'4_Структура пл.соб.'!$B$5,0)</f>
        <v>0</v>
      </c>
      <c r="AY955" s="167">
        <f>IFERROR(AX955/'5_Розрахунок тарифів'!$L$7,0)</f>
        <v>0</v>
      </c>
      <c r="AZ955" s="167">
        <f>IFERROR((AX955/SUM('4_Структура пл.соб.'!$F$4:$F$6))*100,0)</f>
        <v>0</v>
      </c>
      <c r="BA955" s="207">
        <f>IFERROR(AJ955+(SUM($AC955:$AD955)/100*($AE$14/$AB$14*100))/'4_Структура пл.соб.'!$B$7*'4_Структура пл.соб.'!$B$6,0)</f>
        <v>0</v>
      </c>
      <c r="BB955" s="167">
        <f>IFERROR(BA955/'5_Розрахунок тарифів'!$P$7,0)</f>
        <v>0</v>
      </c>
      <c r="BC955" s="167">
        <f>IFERROR((BA955/SUM('4_Структура пл.соб.'!$F$4:$F$6))*100,0)</f>
        <v>0</v>
      </c>
      <c r="BD955" s="167">
        <f t="shared" si="319"/>
        <v>0</v>
      </c>
      <c r="BE955" s="167">
        <f t="shared" si="320"/>
        <v>0</v>
      </c>
      <c r="BF955" s="203"/>
      <c r="BG955" s="203"/>
    </row>
    <row r="956" spans="1:59" s="118" customFormat="1" x14ac:dyDescent="0.25">
      <c r="A956" s="128" t="str">
        <f>IF(ISBLANK(B956),"",COUNTA($B$11:B956))</f>
        <v/>
      </c>
      <c r="B956" s="200"/>
      <c r="C956" s="150">
        <f t="shared" si="310"/>
        <v>0</v>
      </c>
      <c r="D956" s="151">
        <f t="shared" si="311"/>
        <v>0</v>
      </c>
      <c r="E956" s="199"/>
      <c r="F956" s="199"/>
      <c r="G956" s="151">
        <f t="shared" si="312"/>
        <v>0</v>
      </c>
      <c r="H956" s="199"/>
      <c r="I956" s="199"/>
      <c r="J956" s="199"/>
      <c r="K956" s="151">
        <f t="shared" si="321"/>
        <v>0</v>
      </c>
      <c r="L956" s="199"/>
      <c r="M956" s="199"/>
      <c r="N956" s="152" t="str">
        <f t="shared" si="313"/>
        <v/>
      </c>
      <c r="O956" s="150">
        <f t="shared" si="314"/>
        <v>0</v>
      </c>
      <c r="P956" s="151">
        <f t="shared" si="315"/>
        <v>0</v>
      </c>
      <c r="Q956" s="199"/>
      <c r="R956" s="199"/>
      <c r="S956" s="151">
        <f t="shared" si="316"/>
        <v>0</v>
      </c>
      <c r="T956" s="199"/>
      <c r="U956" s="199"/>
      <c r="V956" s="199"/>
      <c r="W956" s="151">
        <f t="shared" si="307"/>
        <v>0</v>
      </c>
      <c r="X956" s="199"/>
      <c r="Y956" s="199"/>
      <c r="Z956" s="152" t="str">
        <f t="shared" si="317"/>
        <v/>
      </c>
      <c r="AA956" s="150">
        <f t="shared" si="322"/>
        <v>0</v>
      </c>
      <c r="AB956" s="151">
        <f t="shared" si="323"/>
        <v>0</v>
      </c>
      <c r="AC956" s="199"/>
      <c r="AD956" s="199"/>
      <c r="AE956" s="151">
        <f t="shared" si="324"/>
        <v>0</v>
      </c>
      <c r="AF956" s="202"/>
      <c r="AG956" s="333"/>
      <c r="AH956" s="202"/>
      <c r="AI956" s="333"/>
      <c r="AJ956" s="202"/>
      <c r="AK956" s="333"/>
      <c r="AL956" s="151">
        <f t="shared" si="325"/>
        <v>0</v>
      </c>
      <c r="AM956" s="199"/>
      <c r="AN956" s="199"/>
      <c r="AO956" s="167">
        <f t="shared" si="308"/>
        <v>0</v>
      </c>
      <c r="AP956" s="167">
        <f t="shared" si="309"/>
        <v>0</v>
      </c>
      <c r="AQ956" s="152" t="str">
        <f t="shared" si="305"/>
        <v/>
      </c>
      <c r="AR956" s="207">
        <f t="shared" si="306"/>
        <v>0</v>
      </c>
      <c r="AS956" s="167">
        <f t="shared" si="318"/>
        <v>0</v>
      </c>
      <c r="AT956" s="167">
        <f>IFERROR((AR956/SUM('4_Структура пл.соб.'!$F$4:$F$6))*100,0)</f>
        <v>0</v>
      </c>
      <c r="AU956" s="207">
        <f>IFERROR(AF956+(SUM($AC956:$AD956)/100*($AE$14/$AB$14*100))/'4_Структура пл.соб.'!$B$7*'4_Структура пл.соб.'!$B$4,0)</f>
        <v>0</v>
      </c>
      <c r="AV956" s="167">
        <f>IFERROR(AU956/'5_Розрахунок тарифів'!$H$7,0)</f>
        <v>0</v>
      </c>
      <c r="AW956" s="167">
        <f>IFERROR((AU956/SUM('4_Структура пл.соб.'!$F$4:$F$6))*100,0)</f>
        <v>0</v>
      </c>
      <c r="AX956" s="207">
        <f>IFERROR(AH956+(SUM($AC956:$AD956)/100*($AE$14/$AB$14*100))/'4_Структура пл.соб.'!$B$7*'4_Структура пл.соб.'!$B$5,0)</f>
        <v>0</v>
      </c>
      <c r="AY956" s="167">
        <f>IFERROR(AX956/'5_Розрахунок тарифів'!$L$7,0)</f>
        <v>0</v>
      </c>
      <c r="AZ956" s="167">
        <f>IFERROR((AX956/SUM('4_Структура пл.соб.'!$F$4:$F$6))*100,0)</f>
        <v>0</v>
      </c>
      <c r="BA956" s="207">
        <f>IFERROR(AJ956+(SUM($AC956:$AD956)/100*($AE$14/$AB$14*100))/'4_Структура пл.соб.'!$B$7*'4_Структура пл.соб.'!$B$6,0)</f>
        <v>0</v>
      </c>
      <c r="BB956" s="167">
        <f>IFERROR(BA956/'5_Розрахунок тарифів'!$P$7,0)</f>
        <v>0</v>
      </c>
      <c r="BC956" s="167">
        <f>IFERROR((BA956/SUM('4_Структура пл.соб.'!$F$4:$F$6))*100,0)</f>
        <v>0</v>
      </c>
      <c r="BD956" s="167">
        <f t="shared" si="319"/>
        <v>0</v>
      </c>
      <c r="BE956" s="167">
        <f t="shared" si="320"/>
        <v>0</v>
      </c>
      <c r="BF956" s="203"/>
      <c r="BG956" s="203"/>
    </row>
    <row r="957" spans="1:59" s="118" customFormat="1" x14ac:dyDescent="0.25">
      <c r="A957" s="128" t="str">
        <f>IF(ISBLANK(B957),"",COUNTA($B$11:B957))</f>
        <v/>
      </c>
      <c r="B957" s="200"/>
      <c r="C957" s="150">
        <f t="shared" si="310"/>
        <v>0</v>
      </c>
      <c r="D957" s="151">
        <f t="shared" si="311"/>
        <v>0</v>
      </c>
      <c r="E957" s="199"/>
      <c r="F957" s="199"/>
      <c r="G957" s="151">
        <f t="shared" si="312"/>
        <v>0</v>
      </c>
      <c r="H957" s="199"/>
      <c r="I957" s="199"/>
      <c r="J957" s="199"/>
      <c r="K957" s="151">
        <f t="shared" si="321"/>
        <v>0</v>
      </c>
      <c r="L957" s="199"/>
      <c r="M957" s="199"/>
      <c r="N957" s="152" t="str">
        <f t="shared" si="313"/>
        <v/>
      </c>
      <c r="O957" s="150">
        <f t="shared" si="314"/>
        <v>0</v>
      </c>
      <c r="P957" s="151">
        <f t="shared" si="315"/>
        <v>0</v>
      </c>
      <c r="Q957" s="199"/>
      <c r="R957" s="199"/>
      <c r="S957" s="151">
        <f t="shared" si="316"/>
        <v>0</v>
      </c>
      <c r="T957" s="199"/>
      <c r="U957" s="199"/>
      <c r="V957" s="199"/>
      <c r="W957" s="151">
        <f t="shared" si="307"/>
        <v>0</v>
      </c>
      <c r="X957" s="199"/>
      <c r="Y957" s="199"/>
      <c r="Z957" s="152" t="str">
        <f t="shared" si="317"/>
        <v/>
      </c>
      <c r="AA957" s="150">
        <f t="shared" si="322"/>
        <v>0</v>
      </c>
      <c r="AB957" s="151">
        <f t="shared" si="323"/>
        <v>0</v>
      </c>
      <c r="AC957" s="199"/>
      <c r="AD957" s="199"/>
      <c r="AE957" s="151">
        <f t="shared" si="324"/>
        <v>0</v>
      </c>
      <c r="AF957" s="202"/>
      <c r="AG957" s="333"/>
      <c r="AH957" s="202"/>
      <c r="AI957" s="333"/>
      <c r="AJ957" s="202"/>
      <c r="AK957" s="333"/>
      <c r="AL957" s="151">
        <f t="shared" si="325"/>
        <v>0</v>
      </c>
      <c r="AM957" s="199"/>
      <c r="AN957" s="199"/>
      <c r="AO957" s="167">
        <f t="shared" si="308"/>
        <v>0</v>
      </c>
      <c r="AP957" s="167">
        <f t="shared" si="309"/>
        <v>0</v>
      </c>
      <c r="AQ957" s="152" t="str">
        <f t="shared" si="305"/>
        <v/>
      </c>
      <c r="AR957" s="207">
        <f t="shared" si="306"/>
        <v>0</v>
      </c>
      <c r="AS957" s="167">
        <f t="shared" si="318"/>
        <v>0</v>
      </c>
      <c r="AT957" s="167">
        <f>IFERROR((AR957/SUM('4_Структура пл.соб.'!$F$4:$F$6))*100,0)</f>
        <v>0</v>
      </c>
      <c r="AU957" s="207">
        <f>IFERROR(AF957+(SUM($AC957:$AD957)/100*($AE$14/$AB$14*100))/'4_Структура пл.соб.'!$B$7*'4_Структура пл.соб.'!$B$4,0)</f>
        <v>0</v>
      </c>
      <c r="AV957" s="167">
        <f>IFERROR(AU957/'5_Розрахунок тарифів'!$H$7,0)</f>
        <v>0</v>
      </c>
      <c r="AW957" s="167">
        <f>IFERROR((AU957/SUM('4_Структура пл.соб.'!$F$4:$F$6))*100,0)</f>
        <v>0</v>
      </c>
      <c r="AX957" s="207">
        <f>IFERROR(AH957+(SUM($AC957:$AD957)/100*($AE$14/$AB$14*100))/'4_Структура пл.соб.'!$B$7*'4_Структура пл.соб.'!$B$5,0)</f>
        <v>0</v>
      </c>
      <c r="AY957" s="167">
        <f>IFERROR(AX957/'5_Розрахунок тарифів'!$L$7,0)</f>
        <v>0</v>
      </c>
      <c r="AZ957" s="167">
        <f>IFERROR((AX957/SUM('4_Структура пл.соб.'!$F$4:$F$6))*100,0)</f>
        <v>0</v>
      </c>
      <c r="BA957" s="207">
        <f>IFERROR(AJ957+(SUM($AC957:$AD957)/100*($AE$14/$AB$14*100))/'4_Структура пл.соб.'!$B$7*'4_Структура пл.соб.'!$B$6,0)</f>
        <v>0</v>
      </c>
      <c r="BB957" s="167">
        <f>IFERROR(BA957/'5_Розрахунок тарифів'!$P$7,0)</f>
        <v>0</v>
      </c>
      <c r="BC957" s="167">
        <f>IFERROR((BA957/SUM('4_Структура пл.соб.'!$F$4:$F$6))*100,0)</f>
        <v>0</v>
      </c>
      <c r="BD957" s="167">
        <f t="shared" si="319"/>
        <v>0</v>
      </c>
      <c r="BE957" s="167">
        <f t="shared" si="320"/>
        <v>0</v>
      </c>
      <c r="BF957" s="203"/>
      <c r="BG957" s="203"/>
    </row>
    <row r="958" spans="1:59" s="118" customFormat="1" x14ac:dyDescent="0.25">
      <c r="A958" s="128" t="str">
        <f>IF(ISBLANK(B958),"",COUNTA($B$11:B958))</f>
        <v/>
      </c>
      <c r="B958" s="200"/>
      <c r="C958" s="150">
        <f t="shared" si="310"/>
        <v>0</v>
      </c>
      <c r="D958" s="151">
        <f t="shared" si="311"/>
        <v>0</v>
      </c>
      <c r="E958" s="199"/>
      <c r="F958" s="199"/>
      <c r="G958" s="151">
        <f t="shared" si="312"/>
        <v>0</v>
      </c>
      <c r="H958" s="199"/>
      <c r="I958" s="199"/>
      <c r="J958" s="199"/>
      <c r="K958" s="151">
        <f t="shared" si="321"/>
        <v>0</v>
      </c>
      <c r="L958" s="199"/>
      <c r="M958" s="199"/>
      <c r="N958" s="152" t="str">
        <f t="shared" si="313"/>
        <v/>
      </c>
      <c r="O958" s="150">
        <f t="shared" si="314"/>
        <v>0</v>
      </c>
      <c r="P958" s="151">
        <f t="shared" si="315"/>
        <v>0</v>
      </c>
      <c r="Q958" s="199"/>
      <c r="R958" s="199"/>
      <c r="S958" s="151">
        <f t="shared" si="316"/>
        <v>0</v>
      </c>
      <c r="T958" s="199"/>
      <c r="U958" s="199"/>
      <c r="V958" s="199"/>
      <c r="W958" s="151">
        <f t="shared" si="307"/>
        <v>0</v>
      </c>
      <c r="X958" s="199"/>
      <c r="Y958" s="199"/>
      <c r="Z958" s="152" t="str">
        <f t="shared" si="317"/>
        <v/>
      </c>
      <c r="AA958" s="150">
        <f t="shared" si="322"/>
        <v>0</v>
      </c>
      <c r="AB958" s="151">
        <f t="shared" si="323"/>
        <v>0</v>
      </c>
      <c r="AC958" s="199"/>
      <c r="AD958" s="199"/>
      <c r="AE958" s="151">
        <f t="shared" si="324"/>
        <v>0</v>
      </c>
      <c r="AF958" s="202"/>
      <c r="AG958" s="333"/>
      <c r="AH958" s="202"/>
      <c r="AI958" s="333"/>
      <c r="AJ958" s="202"/>
      <c r="AK958" s="333"/>
      <c r="AL958" s="151">
        <f t="shared" si="325"/>
        <v>0</v>
      </c>
      <c r="AM958" s="199"/>
      <c r="AN958" s="199"/>
      <c r="AO958" s="167">
        <f t="shared" si="308"/>
        <v>0</v>
      </c>
      <c r="AP958" s="167">
        <f t="shared" si="309"/>
        <v>0</v>
      </c>
      <c r="AQ958" s="152" t="str">
        <f t="shared" si="305"/>
        <v/>
      </c>
      <c r="AR958" s="207">
        <f t="shared" si="306"/>
        <v>0</v>
      </c>
      <c r="AS958" s="167">
        <f t="shared" si="318"/>
        <v>0</v>
      </c>
      <c r="AT958" s="167">
        <f>IFERROR((AR958/SUM('4_Структура пл.соб.'!$F$4:$F$6))*100,0)</f>
        <v>0</v>
      </c>
      <c r="AU958" s="207">
        <f>IFERROR(AF958+(SUM($AC958:$AD958)/100*($AE$14/$AB$14*100))/'4_Структура пл.соб.'!$B$7*'4_Структура пл.соб.'!$B$4,0)</f>
        <v>0</v>
      </c>
      <c r="AV958" s="167">
        <f>IFERROR(AU958/'5_Розрахунок тарифів'!$H$7,0)</f>
        <v>0</v>
      </c>
      <c r="AW958" s="167">
        <f>IFERROR((AU958/SUM('4_Структура пл.соб.'!$F$4:$F$6))*100,0)</f>
        <v>0</v>
      </c>
      <c r="AX958" s="207">
        <f>IFERROR(AH958+(SUM($AC958:$AD958)/100*($AE$14/$AB$14*100))/'4_Структура пл.соб.'!$B$7*'4_Структура пл.соб.'!$B$5,0)</f>
        <v>0</v>
      </c>
      <c r="AY958" s="167">
        <f>IFERROR(AX958/'5_Розрахунок тарифів'!$L$7,0)</f>
        <v>0</v>
      </c>
      <c r="AZ958" s="167">
        <f>IFERROR((AX958/SUM('4_Структура пл.соб.'!$F$4:$F$6))*100,0)</f>
        <v>0</v>
      </c>
      <c r="BA958" s="207">
        <f>IFERROR(AJ958+(SUM($AC958:$AD958)/100*($AE$14/$AB$14*100))/'4_Структура пл.соб.'!$B$7*'4_Структура пл.соб.'!$B$6,0)</f>
        <v>0</v>
      </c>
      <c r="BB958" s="167">
        <f>IFERROR(BA958/'5_Розрахунок тарифів'!$P$7,0)</f>
        <v>0</v>
      </c>
      <c r="BC958" s="167">
        <f>IFERROR((BA958/SUM('4_Структура пл.соб.'!$F$4:$F$6))*100,0)</f>
        <v>0</v>
      </c>
      <c r="BD958" s="167">
        <f t="shared" si="319"/>
        <v>0</v>
      </c>
      <c r="BE958" s="167">
        <f t="shared" si="320"/>
        <v>0</v>
      </c>
      <c r="BF958" s="203"/>
      <c r="BG958" s="203"/>
    </row>
    <row r="959" spans="1:59" s="118" customFormat="1" x14ac:dyDescent="0.25">
      <c r="A959" s="128" t="str">
        <f>IF(ISBLANK(B959),"",COUNTA($B$11:B959))</f>
        <v/>
      </c>
      <c r="B959" s="200"/>
      <c r="C959" s="150">
        <f t="shared" si="310"/>
        <v>0</v>
      </c>
      <c r="D959" s="151">
        <f t="shared" si="311"/>
        <v>0</v>
      </c>
      <c r="E959" s="199"/>
      <c r="F959" s="199"/>
      <c r="G959" s="151">
        <f t="shared" si="312"/>
        <v>0</v>
      </c>
      <c r="H959" s="199"/>
      <c r="I959" s="199"/>
      <c r="J959" s="199"/>
      <c r="K959" s="151">
        <f t="shared" si="321"/>
        <v>0</v>
      </c>
      <c r="L959" s="199"/>
      <c r="M959" s="199"/>
      <c r="N959" s="152" t="str">
        <f t="shared" si="313"/>
        <v/>
      </c>
      <c r="O959" s="150">
        <f t="shared" si="314"/>
        <v>0</v>
      </c>
      <c r="P959" s="151">
        <f t="shared" si="315"/>
        <v>0</v>
      </c>
      <c r="Q959" s="199"/>
      <c r="R959" s="199"/>
      <c r="S959" s="151">
        <f t="shared" si="316"/>
        <v>0</v>
      </c>
      <c r="T959" s="199"/>
      <c r="U959" s="199"/>
      <c r="V959" s="199"/>
      <c r="W959" s="151">
        <f t="shared" si="307"/>
        <v>0</v>
      </c>
      <c r="X959" s="199"/>
      <c r="Y959" s="199"/>
      <c r="Z959" s="152" t="str">
        <f t="shared" si="317"/>
        <v/>
      </c>
      <c r="AA959" s="150">
        <f t="shared" si="322"/>
        <v>0</v>
      </c>
      <c r="AB959" s="151">
        <f t="shared" si="323"/>
        <v>0</v>
      </c>
      <c r="AC959" s="199"/>
      <c r="AD959" s="199"/>
      <c r="AE959" s="151">
        <f t="shared" si="324"/>
        <v>0</v>
      </c>
      <c r="AF959" s="202"/>
      <c r="AG959" s="333"/>
      <c r="AH959" s="202"/>
      <c r="AI959" s="333"/>
      <c r="AJ959" s="202"/>
      <c r="AK959" s="333"/>
      <c r="AL959" s="151">
        <f t="shared" si="325"/>
        <v>0</v>
      </c>
      <c r="AM959" s="199"/>
      <c r="AN959" s="199"/>
      <c r="AO959" s="167">
        <f t="shared" si="308"/>
        <v>0</v>
      </c>
      <c r="AP959" s="167">
        <f t="shared" si="309"/>
        <v>0</v>
      </c>
      <c r="AQ959" s="152" t="str">
        <f t="shared" si="305"/>
        <v/>
      </c>
      <c r="AR959" s="207">
        <f t="shared" si="306"/>
        <v>0</v>
      </c>
      <c r="AS959" s="167">
        <f t="shared" si="318"/>
        <v>0</v>
      </c>
      <c r="AT959" s="167">
        <f>IFERROR((AR959/SUM('4_Структура пл.соб.'!$F$4:$F$6))*100,0)</f>
        <v>0</v>
      </c>
      <c r="AU959" s="207">
        <f>IFERROR(AF959+(SUM($AC959:$AD959)/100*($AE$14/$AB$14*100))/'4_Структура пл.соб.'!$B$7*'4_Структура пл.соб.'!$B$4,0)</f>
        <v>0</v>
      </c>
      <c r="AV959" s="167">
        <f>IFERROR(AU959/'5_Розрахунок тарифів'!$H$7,0)</f>
        <v>0</v>
      </c>
      <c r="AW959" s="167">
        <f>IFERROR((AU959/SUM('4_Структура пл.соб.'!$F$4:$F$6))*100,0)</f>
        <v>0</v>
      </c>
      <c r="AX959" s="207">
        <f>IFERROR(AH959+(SUM($AC959:$AD959)/100*($AE$14/$AB$14*100))/'4_Структура пл.соб.'!$B$7*'4_Структура пл.соб.'!$B$5,0)</f>
        <v>0</v>
      </c>
      <c r="AY959" s="167">
        <f>IFERROR(AX959/'5_Розрахунок тарифів'!$L$7,0)</f>
        <v>0</v>
      </c>
      <c r="AZ959" s="167">
        <f>IFERROR((AX959/SUM('4_Структура пл.соб.'!$F$4:$F$6))*100,0)</f>
        <v>0</v>
      </c>
      <c r="BA959" s="207">
        <f>IFERROR(AJ959+(SUM($AC959:$AD959)/100*($AE$14/$AB$14*100))/'4_Структура пл.соб.'!$B$7*'4_Структура пл.соб.'!$B$6,0)</f>
        <v>0</v>
      </c>
      <c r="BB959" s="167">
        <f>IFERROR(BA959/'5_Розрахунок тарифів'!$P$7,0)</f>
        <v>0</v>
      </c>
      <c r="BC959" s="167">
        <f>IFERROR((BA959/SUM('4_Структура пл.соб.'!$F$4:$F$6))*100,0)</f>
        <v>0</v>
      </c>
      <c r="BD959" s="167">
        <f t="shared" si="319"/>
        <v>0</v>
      </c>
      <c r="BE959" s="167">
        <f t="shared" si="320"/>
        <v>0</v>
      </c>
      <c r="BF959" s="203"/>
      <c r="BG959" s="203"/>
    </row>
    <row r="960" spans="1:59" s="118" customFormat="1" x14ac:dyDescent="0.25">
      <c r="A960" s="128" t="str">
        <f>IF(ISBLANK(B960),"",COUNTA($B$11:B960))</f>
        <v/>
      </c>
      <c r="B960" s="200"/>
      <c r="C960" s="150">
        <f t="shared" si="310"/>
        <v>0</v>
      </c>
      <c r="D960" s="151">
        <f t="shared" si="311"/>
        <v>0</v>
      </c>
      <c r="E960" s="199"/>
      <c r="F960" s="199"/>
      <c r="G960" s="151">
        <f t="shared" si="312"/>
        <v>0</v>
      </c>
      <c r="H960" s="199"/>
      <c r="I960" s="199"/>
      <c r="J960" s="199"/>
      <c r="K960" s="151">
        <f t="shared" si="321"/>
        <v>0</v>
      </c>
      <c r="L960" s="199"/>
      <c r="M960" s="199"/>
      <c r="N960" s="152" t="str">
        <f t="shared" si="313"/>
        <v/>
      </c>
      <c r="O960" s="150">
        <f t="shared" si="314"/>
        <v>0</v>
      </c>
      <c r="P960" s="151">
        <f t="shared" si="315"/>
        <v>0</v>
      </c>
      <c r="Q960" s="199"/>
      <c r="R960" s="199"/>
      <c r="S960" s="151">
        <f t="shared" si="316"/>
        <v>0</v>
      </c>
      <c r="T960" s="199"/>
      <c r="U960" s="199"/>
      <c r="V960" s="199"/>
      <c r="W960" s="151">
        <f t="shared" si="307"/>
        <v>0</v>
      </c>
      <c r="X960" s="199"/>
      <c r="Y960" s="199"/>
      <c r="Z960" s="152" t="str">
        <f t="shared" si="317"/>
        <v/>
      </c>
      <c r="AA960" s="150">
        <f t="shared" si="322"/>
        <v>0</v>
      </c>
      <c r="AB960" s="151">
        <f t="shared" si="323"/>
        <v>0</v>
      </c>
      <c r="AC960" s="199"/>
      <c r="AD960" s="199"/>
      <c r="AE960" s="151">
        <f t="shared" si="324"/>
        <v>0</v>
      </c>
      <c r="AF960" s="202"/>
      <c r="AG960" s="333"/>
      <c r="AH960" s="202"/>
      <c r="AI960" s="333"/>
      <c r="AJ960" s="202"/>
      <c r="AK960" s="333"/>
      <c r="AL960" s="151">
        <f t="shared" si="325"/>
        <v>0</v>
      </c>
      <c r="AM960" s="199"/>
      <c r="AN960" s="199"/>
      <c r="AO960" s="167">
        <f t="shared" si="308"/>
        <v>0</v>
      </c>
      <c r="AP960" s="167">
        <f t="shared" si="309"/>
        <v>0</v>
      </c>
      <c r="AQ960" s="152" t="str">
        <f t="shared" si="305"/>
        <v/>
      </c>
      <c r="AR960" s="207">
        <f t="shared" si="306"/>
        <v>0</v>
      </c>
      <c r="AS960" s="167">
        <f t="shared" si="318"/>
        <v>0</v>
      </c>
      <c r="AT960" s="167">
        <f>IFERROR((AR960/SUM('4_Структура пл.соб.'!$F$4:$F$6))*100,0)</f>
        <v>0</v>
      </c>
      <c r="AU960" s="207">
        <f>IFERROR(AF960+(SUM($AC960:$AD960)/100*($AE$14/$AB$14*100))/'4_Структура пл.соб.'!$B$7*'4_Структура пл.соб.'!$B$4,0)</f>
        <v>0</v>
      </c>
      <c r="AV960" s="167">
        <f>IFERROR(AU960/'5_Розрахунок тарифів'!$H$7,0)</f>
        <v>0</v>
      </c>
      <c r="AW960" s="167">
        <f>IFERROR((AU960/SUM('4_Структура пл.соб.'!$F$4:$F$6))*100,0)</f>
        <v>0</v>
      </c>
      <c r="AX960" s="207">
        <f>IFERROR(AH960+(SUM($AC960:$AD960)/100*($AE$14/$AB$14*100))/'4_Структура пл.соб.'!$B$7*'4_Структура пл.соб.'!$B$5,0)</f>
        <v>0</v>
      </c>
      <c r="AY960" s="167">
        <f>IFERROR(AX960/'5_Розрахунок тарифів'!$L$7,0)</f>
        <v>0</v>
      </c>
      <c r="AZ960" s="167">
        <f>IFERROR((AX960/SUM('4_Структура пл.соб.'!$F$4:$F$6))*100,0)</f>
        <v>0</v>
      </c>
      <c r="BA960" s="207">
        <f>IFERROR(AJ960+(SUM($AC960:$AD960)/100*($AE$14/$AB$14*100))/'4_Структура пл.соб.'!$B$7*'4_Структура пл.соб.'!$B$6,0)</f>
        <v>0</v>
      </c>
      <c r="BB960" s="167">
        <f>IFERROR(BA960/'5_Розрахунок тарифів'!$P$7,0)</f>
        <v>0</v>
      </c>
      <c r="BC960" s="167">
        <f>IFERROR((BA960/SUM('4_Структура пл.соб.'!$F$4:$F$6))*100,0)</f>
        <v>0</v>
      </c>
      <c r="BD960" s="167">
        <f t="shared" si="319"/>
        <v>0</v>
      </c>
      <c r="BE960" s="167">
        <f t="shared" si="320"/>
        <v>0</v>
      </c>
      <c r="BF960" s="203"/>
      <c r="BG960" s="203"/>
    </row>
    <row r="961" spans="1:59" s="118" customFormat="1" x14ac:dyDescent="0.25">
      <c r="A961" s="128" t="str">
        <f>IF(ISBLANK(B961),"",COUNTA($B$11:B961))</f>
        <v/>
      </c>
      <c r="B961" s="200"/>
      <c r="C961" s="150">
        <f t="shared" si="310"/>
        <v>0</v>
      </c>
      <c r="D961" s="151">
        <f t="shared" si="311"/>
        <v>0</v>
      </c>
      <c r="E961" s="199"/>
      <c r="F961" s="199"/>
      <c r="G961" s="151">
        <f t="shared" si="312"/>
        <v>0</v>
      </c>
      <c r="H961" s="199"/>
      <c r="I961" s="199"/>
      <c r="J961" s="199"/>
      <c r="K961" s="151">
        <f t="shared" si="321"/>
        <v>0</v>
      </c>
      <c r="L961" s="199"/>
      <c r="M961" s="199"/>
      <c r="N961" s="152" t="str">
        <f t="shared" si="313"/>
        <v/>
      </c>
      <c r="O961" s="150">
        <f t="shared" si="314"/>
        <v>0</v>
      </c>
      <c r="P961" s="151">
        <f t="shared" si="315"/>
        <v>0</v>
      </c>
      <c r="Q961" s="199"/>
      <c r="R961" s="199"/>
      <c r="S961" s="151">
        <f t="shared" si="316"/>
        <v>0</v>
      </c>
      <c r="T961" s="199"/>
      <c r="U961" s="199"/>
      <c r="V961" s="199"/>
      <c r="W961" s="151">
        <f t="shared" si="307"/>
        <v>0</v>
      </c>
      <c r="X961" s="199"/>
      <c r="Y961" s="199"/>
      <c r="Z961" s="152" t="str">
        <f t="shared" si="317"/>
        <v/>
      </c>
      <c r="AA961" s="150">
        <f t="shared" si="322"/>
        <v>0</v>
      </c>
      <c r="AB961" s="151">
        <f t="shared" si="323"/>
        <v>0</v>
      </c>
      <c r="AC961" s="199"/>
      <c r="AD961" s="199"/>
      <c r="AE961" s="151">
        <f t="shared" si="324"/>
        <v>0</v>
      </c>
      <c r="AF961" s="202"/>
      <c r="AG961" s="333"/>
      <c r="AH961" s="202"/>
      <c r="AI961" s="333"/>
      <c r="AJ961" s="202"/>
      <c r="AK961" s="333"/>
      <c r="AL961" s="151">
        <f t="shared" si="325"/>
        <v>0</v>
      </c>
      <c r="AM961" s="199"/>
      <c r="AN961" s="199"/>
      <c r="AO961" s="167">
        <f t="shared" si="308"/>
        <v>0</v>
      </c>
      <c r="AP961" s="167">
        <f t="shared" si="309"/>
        <v>0</v>
      </c>
      <c r="AQ961" s="152" t="str">
        <f t="shared" si="305"/>
        <v/>
      </c>
      <c r="AR961" s="207">
        <f t="shared" si="306"/>
        <v>0</v>
      </c>
      <c r="AS961" s="167">
        <f t="shared" si="318"/>
        <v>0</v>
      </c>
      <c r="AT961" s="167">
        <f>IFERROR((AR961/SUM('4_Структура пл.соб.'!$F$4:$F$6))*100,0)</f>
        <v>0</v>
      </c>
      <c r="AU961" s="207">
        <f>IFERROR(AF961+(SUM($AC961:$AD961)/100*($AE$14/$AB$14*100))/'4_Структура пл.соб.'!$B$7*'4_Структура пл.соб.'!$B$4,0)</f>
        <v>0</v>
      </c>
      <c r="AV961" s="167">
        <f>IFERROR(AU961/'5_Розрахунок тарифів'!$H$7,0)</f>
        <v>0</v>
      </c>
      <c r="AW961" s="167">
        <f>IFERROR((AU961/SUM('4_Структура пл.соб.'!$F$4:$F$6))*100,0)</f>
        <v>0</v>
      </c>
      <c r="AX961" s="207">
        <f>IFERROR(AH961+(SUM($AC961:$AD961)/100*($AE$14/$AB$14*100))/'4_Структура пл.соб.'!$B$7*'4_Структура пл.соб.'!$B$5,0)</f>
        <v>0</v>
      </c>
      <c r="AY961" s="167">
        <f>IFERROR(AX961/'5_Розрахунок тарифів'!$L$7,0)</f>
        <v>0</v>
      </c>
      <c r="AZ961" s="167">
        <f>IFERROR((AX961/SUM('4_Структура пл.соб.'!$F$4:$F$6))*100,0)</f>
        <v>0</v>
      </c>
      <c r="BA961" s="207">
        <f>IFERROR(AJ961+(SUM($AC961:$AD961)/100*($AE$14/$AB$14*100))/'4_Структура пл.соб.'!$B$7*'4_Структура пл.соб.'!$B$6,0)</f>
        <v>0</v>
      </c>
      <c r="BB961" s="167">
        <f>IFERROR(BA961/'5_Розрахунок тарифів'!$P$7,0)</f>
        <v>0</v>
      </c>
      <c r="BC961" s="167">
        <f>IFERROR((BA961/SUM('4_Структура пл.соб.'!$F$4:$F$6))*100,0)</f>
        <v>0</v>
      </c>
      <c r="BD961" s="167">
        <f t="shared" si="319"/>
        <v>0</v>
      </c>
      <c r="BE961" s="167">
        <f t="shared" si="320"/>
        <v>0</v>
      </c>
      <c r="BF961" s="203"/>
      <c r="BG961" s="203"/>
    </row>
    <row r="962" spans="1:59" s="118" customFormat="1" x14ac:dyDescent="0.25">
      <c r="A962" s="128" t="str">
        <f>IF(ISBLANK(B962),"",COUNTA($B$11:B962))</f>
        <v/>
      </c>
      <c r="B962" s="200"/>
      <c r="C962" s="150">
        <f t="shared" si="310"/>
        <v>0</v>
      </c>
      <c r="D962" s="151">
        <f t="shared" si="311"/>
        <v>0</v>
      </c>
      <c r="E962" s="199"/>
      <c r="F962" s="199"/>
      <c r="G962" s="151">
        <f t="shared" si="312"/>
        <v>0</v>
      </c>
      <c r="H962" s="199"/>
      <c r="I962" s="199"/>
      <c r="J962" s="199"/>
      <c r="K962" s="151">
        <f t="shared" si="321"/>
        <v>0</v>
      </c>
      <c r="L962" s="199"/>
      <c r="M962" s="199"/>
      <c r="N962" s="152" t="str">
        <f t="shared" si="313"/>
        <v/>
      </c>
      <c r="O962" s="150">
        <f t="shared" si="314"/>
        <v>0</v>
      </c>
      <c r="P962" s="151">
        <f t="shared" si="315"/>
        <v>0</v>
      </c>
      <c r="Q962" s="199"/>
      <c r="R962" s="199"/>
      <c r="S962" s="151">
        <f t="shared" si="316"/>
        <v>0</v>
      </c>
      <c r="T962" s="199"/>
      <c r="U962" s="199"/>
      <c r="V962" s="199"/>
      <c r="W962" s="151">
        <f t="shared" si="307"/>
        <v>0</v>
      </c>
      <c r="X962" s="199"/>
      <c r="Y962" s="199"/>
      <c r="Z962" s="152" t="str">
        <f t="shared" si="317"/>
        <v/>
      </c>
      <c r="AA962" s="150">
        <f t="shared" si="322"/>
        <v>0</v>
      </c>
      <c r="AB962" s="151">
        <f t="shared" si="323"/>
        <v>0</v>
      </c>
      <c r="AC962" s="199"/>
      <c r="AD962" s="199"/>
      <c r="AE962" s="151">
        <f t="shared" si="324"/>
        <v>0</v>
      </c>
      <c r="AF962" s="202"/>
      <c r="AG962" s="333"/>
      <c r="AH962" s="202"/>
      <c r="AI962" s="333"/>
      <c r="AJ962" s="202"/>
      <c r="AK962" s="333"/>
      <c r="AL962" s="151">
        <f t="shared" si="325"/>
        <v>0</v>
      </c>
      <c r="AM962" s="199"/>
      <c r="AN962" s="199"/>
      <c r="AO962" s="167">
        <f t="shared" si="308"/>
        <v>0</v>
      </c>
      <c r="AP962" s="167">
        <f t="shared" si="309"/>
        <v>0</v>
      </c>
      <c r="AQ962" s="152" t="str">
        <f t="shared" si="305"/>
        <v/>
      </c>
      <c r="AR962" s="207">
        <f t="shared" si="306"/>
        <v>0</v>
      </c>
      <c r="AS962" s="167">
        <f t="shared" si="318"/>
        <v>0</v>
      </c>
      <c r="AT962" s="167">
        <f>IFERROR((AR962/SUM('4_Структура пл.соб.'!$F$4:$F$6))*100,0)</f>
        <v>0</v>
      </c>
      <c r="AU962" s="207">
        <f>IFERROR(AF962+(SUM($AC962:$AD962)/100*($AE$14/$AB$14*100))/'4_Структура пл.соб.'!$B$7*'4_Структура пл.соб.'!$B$4,0)</f>
        <v>0</v>
      </c>
      <c r="AV962" s="167">
        <f>IFERROR(AU962/'5_Розрахунок тарифів'!$H$7,0)</f>
        <v>0</v>
      </c>
      <c r="AW962" s="167">
        <f>IFERROR((AU962/SUM('4_Структура пл.соб.'!$F$4:$F$6))*100,0)</f>
        <v>0</v>
      </c>
      <c r="AX962" s="207">
        <f>IFERROR(AH962+(SUM($AC962:$AD962)/100*($AE$14/$AB$14*100))/'4_Структура пл.соб.'!$B$7*'4_Структура пл.соб.'!$B$5,0)</f>
        <v>0</v>
      </c>
      <c r="AY962" s="167">
        <f>IFERROR(AX962/'5_Розрахунок тарифів'!$L$7,0)</f>
        <v>0</v>
      </c>
      <c r="AZ962" s="167">
        <f>IFERROR((AX962/SUM('4_Структура пл.соб.'!$F$4:$F$6))*100,0)</f>
        <v>0</v>
      </c>
      <c r="BA962" s="207">
        <f>IFERROR(AJ962+(SUM($AC962:$AD962)/100*($AE$14/$AB$14*100))/'4_Структура пл.соб.'!$B$7*'4_Структура пл.соб.'!$B$6,0)</f>
        <v>0</v>
      </c>
      <c r="BB962" s="167">
        <f>IFERROR(BA962/'5_Розрахунок тарифів'!$P$7,0)</f>
        <v>0</v>
      </c>
      <c r="BC962" s="167">
        <f>IFERROR((BA962/SUM('4_Структура пл.соб.'!$F$4:$F$6))*100,0)</f>
        <v>0</v>
      </c>
      <c r="BD962" s="167">
        <f t="shared" si="319"/>
        <v>0</v>
      </c>
      <c r="BE962" s="167">
        <f t="shared" si="320"/>
        <v>0</v>
      </c>
      <c r="BF962" s="203"/>
      <c r="BG962" s="203"/>
    </row>
    <row r="963" spans="1:59" s="118" customFormat="1" x14ac:dyDescent="0.25">
      <c r="A963" s="128" t="str">
        <f>IF(ISBLANK(B963),"",COUNTA($B$11:B963))</f>
        <v/>
      </c>
      <c r="B963" s="200"/>
      <c r="C963" s="150">
        <f t="shared" si="310"/>
        <v>0</v>
      </c>
      <c r="D963" s="151">
        <f t="shared" si="311"/>
        <v>0</v>
      </c>
      <c r="E963" s="199"/>
      <c r="F963" s="199"/>
      <c r="G963" s="151">
        <f t="shared" si="312"/>
        <v>0</v>
      </c>
      <c r="H963" s="199"/>
      <c r="I963" s="199"/>
      <c r="J963" s="199"/>
      <c r="K963" s="151">
        <f t="shared" si="321"/>
        <v>0</v>
      </c>
      <c r="L963" s="199"/>
      <c r="M963" s="199"/>
      <c r="N963" s="152" t="str">
        <f t="shared" si="313"/>
        <v/>
      </c>
      <c r="O963" s="150">
        <f t="shared" si="314"/>
        <v>0</v>
      </c>
      <c r="P963" s="151">
        <f t="shared" si="315"/>
        <v>0</v>
      </c>
      <c r="Q963" s="199"/>
      <c r="R963" s="199"/>
      <c r="S963" s="151">
        <f t="shared" si="316"/>
        <v>0</v>
      </c>
      <c r="T963" s="199"/>
      <c r="U963" s="199"/>
      <c r="V963" s="199"/>
      <c r="W963" s="151">
        <f t="shared" si="307"/>
        <v>0</v>
      </c>
      <c r="X963" s="199"/>
      <c r="Y963" s="199"/>
      <c r="Z963" s="152" t="str">
        <f t="shared" si="317"/>
        <v/>
      </c>
      <c r="AA963" s="150">
        <f t="shared" si="322"/>
        <v>0</v>
      </c>
      <c r="AB963" s="151">
        <f t="shared" si="323"/>
        <v>0</v>
      </c>
      <c r="AC963" s="199"/>
      <c r="AD963" s="199"/>
      <c r="AE963" s="151">
        <f t="shared" si="324"/>
        <v>0</v>
      </c>
      <c r="AF963" s="202"/>
      <c r="AG963" s="333"/>
      <c r="AH963" s="202"/>
      <c r="AI963" s="333"/>
      <c r="AJ963" s="202"/>
      <c r="AK963" s="333"/>
      <c r="AL963" s="151">
        <f t="shared" si="325"/>
        <v>0</v>
      </c>
      <c r="AM963" s="199"/>
      <c r="AN963" s="199"/>
      <c r="AO963" s="167">
        <f t="shared" si="308"/>
        <v>0</v>
      </c>
      <c r="AP963" s="167">
        <f t="shared" si="309"/>
        <v>0</v>
      </c>
      <c r="AQ963" s="152" t="str">
        <f t="shared" si="305"/>
        <v/>
      </c>
      <c r="AR963" s="207">
        <f t="shared" si="306"/>
        <v>0</v>
      </c>
      <c r="AS963" s="167">
        <f t="shared" si="318"/>
        <v>0</v>
      </c>
      <c r="AT963" s="167">
        <f>IFERROR((AR963/SUM('4_Структура пл.соб.'!$F$4:$F$6))*100,0)</f>
        <v>0</v>
      </c>
      <c r="AU963" s="207">
        <f>IFERROR(AF963+(SUM($AC963:$AD963)/100*($AE$14/$AB$14*100))/'4_Структура пл.соб.'!$B$7*'4_Структура пл.соб.'!$B$4,0)</f>
        <v>0</v>
      </c>
      <c r="AV963" s="167">
        <f>IFERROR(AU963/'5_Розрахунок тарифів'!$H$7,0)</f>
        <v>0</v>
      </c>
      <c r="AW963" s="167">
        <f>IFERROR((AU963/SUM('4_Структура пл.соб.'!$F$4:$F$6))*100,0)</f>
        <v>0</v>
      </c>
      <c r="AX963" s="207">
        <f>IFERROR(AH963+(SUM($AC963:$AD963)/100*($AE$14/$AB$14*100))/'4_Структура пл.соб.'!$B$7*'4_Структура пл.соб.'!$B$5,0)</f>
        <v>0</v>
      </c>
      <c r="AY963" s="167">
        <f>IFERROR(AX963/'5_Розрахунок тарифів'!$L$7,0)</f>
        <v>0</v>
      </c>
      <c r="AZ963" s="167">
        <f>IFERROR((AX963/SUM('4_Структура пл.соб.'!$F$4:$F$6))*100,0)</f>
        <v>0</v>
      </c>
      <c r="BA963" s="207">
        <f>IFERROR(AJ963+(SUM($AC963:$AD963)/100*($AE$14/$AB$14*100))/'4_Структура пл.соб.'!$B$7*'4_Структура пл.соб.'!$B$6,0)</f>
        <v>0</v>
      </c>
      <c r="BB963" s="167">
        <f>IFERROR(BA963/'5_Розрахунок тарифів'!$P$7,0)</f>
        <v>0</v>
      </c>
      <c r="BC963" s="167">
        <f>IFERROR((BA963/SUM('4_Структура пл.соб.'!$F$4:$F$6))*100,0)</f>
        <v>0</v>
      </c>
      <c r="BD963" s="167">
        <f t="shared" si="319"/>
        <v>0</v>
      </c>
      <c r="BE963" s="167">
        <f t="shared" si="320"/>
        <v>0</v>
      </c>
      <c r="BF963" s="203"/>
      <c r="BG963" s="203"/>
    </row>
    <row r="964" spans="1:59" s="118" customFormat="1" x14ac:dyDescent="0.25">
      <c r="A964" s="128" t="str">
        <f>IF(ISBLANK(B964),"",COUNTA($B$11:B964))</f>
        <v/>
      </c>
      <c r="B964" s="200"/>
      <c r="C964" s="150">
        <f t="shared" si="310"/>
        <v>0</v>
      </c>
      <c r="D964" s="151">
        <f t="shared" si="311"/>
        <v>0</v>
      </c>
      <c r="E964" s="199"/>
      <c r="F964" s="199"/>
      <c r="G964" s="151">
        <f t="shared" si="312"/>
        <v>0</v>
      </c>
      <c r="H964" s="199"/>
      <c r="I964" s="199"/>
      <c r="J964" s="199"/>
      <c r="K964" s="151">
        <f t="shared" si="321"/>
        <v>0</v>
      </c>
      <c r="L964" s="199"/>
      <c r="M964" s="199"/>
      <c r="N964" s="152" t="str">
        <f t="shared" si="313"/>
        <v/>
      </c>
      <c r="O964" s="150">
        <f t="shared" si="314"/>
        <v>0</v>
      </c>
      <c r="P964" s="151">
        <f t="shared" si="315"/>
        <v>0</v>
      </c>
      <c r="Q964" s="199"/>
      <c r="R964" s="199"/>
      <c r="S964" s="151">
        <f t="shared" si="316"/>
        <v>0</v>
      </c>
      <c r="T964" s="199"/>
      <c r="U964" s="199"/>
      <c r="V964" s="199"/>
      <c r="W964" s="151">
        <f t="shared" si="307"/>
        <v>0</v>
      </c>
      <c r="X964" s="199"/>
      <c r="Y964" s="199"/>
      <c r="Z964" s="152" t="str">
        <f t="shared" si="317"/>
        <v/>
      </c>
      <c r="AA964" s="150">
        <f t="shared" si="322"/>
        <v>0</v>
      </c>
      <c r="AB964" s="151">
        <f t="shared" si="323"/>
        <v>0</v>
      </c>
      <c r="AC964" s="199"/>
      <c r="AD964" s="199"/>
      <c r="AE964" s="151">
        <f t="shared" si="324"/>
        <v>0</v>
      </c>
      <c r="AF964" s="202"/>
      <c r="AG964" s="333"/>
      <c r="AH964" s="202"/>
      <c r="AI964" s="333"/>
      <c r="AJ964" s="202"/>
      <c r="AK964" s="333"/>
      <c r="AL964" s="151">
        <f t="shared" si="325"/>
        <v>0</v>
      </c>
      <c r="AM964" s="199"/>
      <c r="AN964" s="199"/>
      <c r="AO964" s="167">
        <f t="shared" si="308"/>
        <v>0</v>
      </c>
      <c r="AP964" s="167">
        <f t="shared" si="309"/>
        <v>0</v>
      </c>
      <c r="AQ964" s="152" t="str">
        <f t="shared" si="305"/>
        <v/>
      </c>
      <c r="AR964" s="207">
        <f t="shared" si="306"/>
        <v>0</v>
      </c>
      <c r="AS964" s="167">
        <f t="shared" si="318"/>
        <v>0</v>
      </c>
      <c r="AT964" s="167">
        <f>IFERROR((AR964/SUM('4_Структура пл.соб.'!$F$4:$F$6))*100,0)</f>
        <v>0</v>
      </c>
      <c r="AU964" s="207">
        <f>IFERROR(AF964+(SUM($AC964:$AD964)/100*($AE$14/$AB$14*100))/'4_Структура пл.соб.'!$B$7*'4_Структура пл.соб.'!$B$4,0)</f>
        <v>0</v>
      </c>
      <c r="AV964" s="167">
        <f>IFERROR(AU964/'5_Розрахунок тарифів'!$H$7,0)</f>
        <v>0</v>
      </c>
      <c r="AW964" s="167">
        <f>IFERROR((AU964/SUM('4_Структура пл.соб.'!$F$4:$F$6))*100,0)</f>
        <v>0</v>
      </c>
      <c r="AX964" s="207">
        <f>IFERROR(AH964+(SUM($AC964:$AD964)/100*($AE$14/$AB$14*100))/'4_Структура пл.соб.'!$B$7*'4_Структура пл.соб.'!$B$5,0)</f>
        <v>0</v>
      </c>
      <c r="AY964" s="167">
        <f>IFERROR(AX964/'5_Розрахунок тарифів'!$L$7,0)</f>
        <v>0</v>
      </c>
      <c r="AZ964" s="167">
        <f>IFERROR((AX964/SUM('4_Структура пл.соб.'!$F$4:$F$6))*100,0)</f>
        <v>0</v>
      </c>
      <c r="BA964" s="207">
        <f>IFERROR(AJ964+(SUM($AC964:$AD964)/100*($AE$14/$AB$14*100))/'4_Структура пл.соб.'!$B$7*'4_Структура пл.соб.'!$B$6,0)</f>
        <v>0</v>
      </c>
      <c r="BB964" s="167">
        <f>IFERROR(BA964/'5_Розрахунок тарифів'!$P$7,0)</f>
        <v>0</v>
      </c>
      <c r="BC964" s="167">
        <f>IFERROR((BA964/SUM('4_Структура пл.соб.'!$F$4:$F$6))*100,0)</f>
        <v>0</v>
      </c>
      <c r="BD964" s="167">
        <f t="shared" si="319"/>
        <v>0</v>
      </c>
      <c r="BE964" s="167">
        <f t="shared" si="320"/>
        <v>0</v>
      </c>
      <c r="BF964" s="203"/>
      <c r="BG964" s="203"/>
    </row>
    <row r="965" spans="1:59" s="118" customFormat="1" x14ac:dyDescent="0.25">
      <c r="A965" s="128" t="str">
        <f>IF(ISBLANK(B965),"",COUNTA($B$11:B965))</f>
        <v/>
      </c>
      <c r="B965" s="200"/>
      <c r="C965" s="150">
        <f t="shared" si="310"/>
        <v>0</v>
      </c>
      <c r="D965" s="151">
        <f t="shared" si="311"/>
        <v>0</v>
      </c>
      <c r="E965" s="199"/>
      <c r="F965" s="199"/>
      <c r="G965" s="151">
        <f t="shared" si="312"/>
        <v>0</v>
      </c>
      <c r="H965" s="199"/>
      <c r="I965" s="199"/>
      <c r="J965" s="199"/>
      <c r="K965" s="151">
        <f t="shared" si="321"/>
        <v>0</v>
      </c>
      <c r="L965" s="199"/>
      <c r="M965" s="199"/>
      <c r="N965" s="152" t="str">
        <f t="shared" si="313"/>
        <v/>
      </c>
      <c r="O965" s="150">
        <f t="shared" si="314"/>
        <v>0</v>
      </c>
      <c r="P965" s="151">
        <f t="shared" si="315"/>
        <v>0</v>
      </c>
      <c r="Q965" s="199"/>
      <c r="R965" s="199"/>
      <c r="S965" s="151">
        <f t="shared" si="316"/>
        <v>0</v>
      </c>
      <c r="T965" s="199"/>
      <c r="U965" s="199"/>
      <c r="V965" s="199"/>
      <c r="W965" s="151">
        <f t="shared" si="307"/>
        <v>0</v>
      </c>
      <c r="X965" s="199"/>
      <c r="Y965" s="199"/>
      <c r="Z965" s="152" t="str">
        <f t="shared" si="317"/>
        <v/>
      </c>
      <c r="AA965" s="150">
        <f t="shared" si="322"/>
        <v>0</v>
      </c>
      <c r="AB965" s="151">
        <f t="shared" si="323"/>
        <v>0</v>
      </c>
      <c r="AC965" s="199"/>
      <c r="AD965" s="199"/>
      <c r="AE965" s="151">
        <f t="shared" si="324"/>
        <v>0</v>
      </c>
      <c r="AF965" s="202"/>
      <c r="AG965" s="333"/>
      <c r="AH965" s="202"/>
      <c r="AI965" s="333"/>
      <c r="AJ965" s="202"/>
      <c r="AK965" s="333"/>
      <c r="AL965" s="151">
        <f t="shared" si="325"/>
        <v>0</v>
      </c>
      <c r="AM965" s="199"/>
      <c r="AN965" s="199"/>
      <c r="AO965" s="167">
        <f t="shared" si="308"/>
        <v>0</v>
      </c>
      <c r="AP965" s="167">
        <f t="shared" si="309"/>
        <v>0</v>
      </c>
      <c r="AQ965" s="152" t="str">
        <f t="shared" si="305"/>
        <v/>
      </c>
      <c r="AR965" s="207">
        <f t="shared" si="306"/>
        <v>0</v>
      </c>
      <c r="AS965" s="167">
        <f t="shared" si="318"/>
        <v>0</v>
      </c>
      <c r="AT965" s="167">
        <f>IFERROR((AR965/SUM('4_Структура пл.соб.'!$F$4:$F$6))*100,0)</f>
        <v>0</v>
      </c>
      <c r="AU965" s="207">
        <f>IFERROR(AF965+(SUM($AC965:$AD965)/100*($AE$14/$AB$14*100))/'4_Структура пл.соб.'!$B$7*'4_Структура пл.соб.'!$B$4,0)</f>
        <v>0</v>
      </c>
      <c r="AV965" s="167">
        <f>IFERROR(AU965/'5_Розрахунок тарифів'!$H$7,0)</f>
        <v>0</v>
      </c>
      <c r="AW965" s="167">
        <f>IFERROR((AU965/SUM('4_Структура пл.соб.'!$F$4:$F$6))*100,0)</f>
        <v>0</v>
      </c>
      <c r="AX965" s="207">
        <f>IFERROR(AH965+(SUM($AC965:$AD965)/100*($AE$14/$AB$14*100))/'4_Структура пл.соб.'!$B$7*'4_Структура пл.соб.'!$B$5,0)</f>
        <v>0</v>
      </c>
      <c r="AY965" s="167">
        <f>IFERROR(AX965/'5_Розрахунок тарифів'!$L$7,0)</f>
        <v>0</v>
      </c>
      <c r="AZ965" s="167">
        <f>IFERROR((AX965/SUM('4_Структура пл.соб.'!$F$4:$F$6))*100,0)</f>
        <v>0</v>
      </c>
      <c r="BA965" s="207">
        <f>IFERROR(AJ965+(SUM($AC965:$AD965)/100*($AE$14/$AB$14*100))/'4_Структура пл.соб.'!$B$7*'4_Структура пл.соб.'!$B$6,0)</f>
        <v>0</v>
      </c>
      <c r="BB965" s="167">
        <f>IFERROR(BA965/'5_Розрахунок тарифів'!$P$7,0)</f>
        <v>0</v>
      </c>
      <c r="BC965" s="167">
        <f>IFERROR((BA965/SUM('4_Структура пл.соб.'!$F$4:$F$6))*100,0)</f>
        <v>0</v>
      </c>
      <c r="BD965" s="167">
        <f t="shared" si="319"/>
        <v>0</v>
      </c>
      <c r="BE965" s="167">
        <f t="shared" si="320"/>
        <v>0</v>
      </c>
      <c r="BF965" s="203"/>
      <c r="BG965" s="203"/>
    </row>
    <row r="966" spans="1:59" s="118" customFormat="1" x14ac:dyDescent="0.25">
      <c r="A966" s="128" t="str">
        <f>IF(ISBLANK(B966),"",COUNTA($B$11:B966))</f>
        <v/>
      </c>
      <c r="B966" s="200"/>
      <c r="C966" s="150">
        <f t="shared" si="310"/>
        <v>0</v>
      </c>
      <c r="D966" s="151">
        <f t="shared" si="311"/>
        <v>0</v>
      </c>
      <c r="E966" s="199"/>
      <c r="F966" s="199"/>
      <c r="G966" s="151">
        <f t="shared" si="312"/>
        <v>0</v>
      </c>
      <c r="H966" s="199"/>
      <c r="I966" s="199"/>
      <c r="J966" s="199"/>
      <c r="K966" s="151">
        <f t="shared" si="321"/>
        <v>0</v>
      </c>
      <c r="L966" s="199"/>
      <c r="M966" s="199"/>
      <c r="N966" s="152" t="str">
        <f t="shared" si="313"/>
        <v/>
      </c>
      <c r="O966" s="150">
        <f t="shared" si="314"/>
        <v>0</v>
      </c>
      <c r="P966" s="151">
        <f t="shared" si="315"/>
        <v>0</v>
      </c>
      <c r="Q966" s="199"/>
      <c r="R966" s="199"/>
      <c r="S966" s="151">
        <f t="shared" si="316"/>
        <v>0</v>
      </c>
      <c r="T966" s="199"/>
      <c r="U966" s="199"/>
      <c r="V966" s="199"/>
      <c r="W966" s="151">
        <f t="shared" si="307"/>
        <v>0</v>
      </c>
      <c r="X966" s="199"/>
      <c r="Y966" s="199"/>
      <c r="Z966" s="152" t="str">
        <f t="shared" si="317"/>
        <v/>
      </c>
      <c r="AA966" s="150">
        <f t="shared" si="322"/>
        <v>0</v>
      </c>
      <c r="AB966" s="151">
        <f t="shared" si="323"/>
        <v>0</v>
      </c>
      <c r="AC966" s="199"/>
      <c r="AD966" s="199"/>
      <c r="AE966" s="151">
        <f t="shared" si="324"/>
        <v>0</v>
      </c>
      <c r="AF966" s="202"/>
      <c r="AG966" s="333"/>
      <c r="AH966" s="202"/>
      <c r="AI966" s="333"/>
      <c r="AJ966" s="202"/>
      <c r="AK966" s="333"/>
      <c r="AL966" s="151">
        <f t="shared" si="325"/>
        <v>0</v>
      </c>
      <c r="AM966" s="199"/>
      <c r="AN966" s="199"/>
      <c r="AO966" s="167">
        <f t="shared" si="308"/>
        <v>0</v>
      </c>
      <c r="AP966" s="167">
        <f t="shared" si="309"/>
        <v>0</v>
      </c>
      <c r="AQ966" s="152" t="str">
        <f t="shared" si="305"/>
        <v/>
      </c>
      <c r="AR966" s="207">
        <f t="shared" si="306"/>
        <v>0</v>
      </c>
      <c r="AS966" s="167">
        <f t="shared" si="318"/>
        <v>0</v>
      </c>
      <c r="AT966" s="167">
        <f>IFERROR((AR966/SUM('4_Структура пл.соб.'!$F$4:$F$6))*100,0)</f>
        <v>0</v>
      </c>
      <c r="AU966" s="207">
        <f>IFERROR(AF966+(SUM($AC966:$AD966)/100*($AE$14/$AB$14*100))/'4_Структура пл.соб.'!$B$7*'4_Структура пл.соб.'!$B$4,0)</f>
        <v>0</v>
      </c>
      <c r="AV966" s="167">
        <f>IFERROR(AU966/'5_Розрахунок тарифів'!$H$7,0)</f>
        <v>0</v>
      </c>
      <c r="AW966" s="167">
        <f>IFERROR((AU966/SUM('4_Структура пл.соб.'!$F$4:$F$6))*100,0)</f>
        <v>0</v>
      </c>
      <c r="AX966" s="207">
        <f>IFERROR(AH966+(SUM($AC966:$AD966)/100*($AE$14/$AB$14*100))/'4_Структура пл.соб.'!$B$7*'4_Структура пл.соб.'!$B$5,0)</f>
        <v>0</v>
      </c>
      <c r="AY966" s="167">
        <f>IFERROR(AX966/'5_Розрахунок тарифів'!$L$7,0)</f>
        <v>0</v>
      </c>
      <c r="AZ966" s="167">
        <f>IFERROR((AX966/SUM('4_Структура пл.соб.'!$F$4:$F$6))*100,0)</f>
        <v>0</v>
      </c>
      <c r="BA966" s="207">
        <f>IFERROR(AJ966+(SUM($AC966:$AD966)/100*($AE$14/$AB$14*100))/'4_Структура пл.соб.'!$B$7*'4_Структура пл.соб.'!$B$6,0)</f>
        <v>0</v>
      </c>
      <c r="BB966" s="167">
        <f>IFERROR(BA966/'5_Розрахунок тарифів'!$P$7,0)</f>
        <v>0</v>
      </c>
      <c r="BC966" s="167">
        <f>IFERROR((BA966/SUM('4_Структура пл.соб.'!$F$4:$F$6))*100,0)</f>
        <v>0</v>
      </c>
      <c r="BD966" s="167">
        <f t="shared" si="319"/>
        <v>0</v>
      </c>
      <c r="BE966" s="167">
        <f t="shared" si="320"/>
        <v>0</v>
      </c>
      <c r="BF966" s="203"/>
      <c r="BG966" s="203"/>
    </row>
    <row r="967" spans="1:59" s="118" customFormat="1" x14ac:dyDescent="0.25">
      <c r="A967" s="128" t="str">
        <f>IF(ISBLANK(B967),"",COUNTA($B$11:B967))</f>
        <v/>
      </c>
      <c r="B967" s="200"/>
      <c r="C967" s="150">
        <f t="shared" si="310"/>
        <v>0</v>
      </c>
      <c r="D967" s="151">
        <f t="shared" si="311"/>
        <v>0</v>
      </c>
      <c r="E967" s="199"/>
      <c r="F967" s="199"/>
      <c r="G967" s="151">
        <f t="shared" si="312"/>
        <v>0</v>
      </c>
      <c r="H967" s="199"/>
      <c r="I967" s="199"/>
      <c r="J967" s="199"/>
      <c r="K967" s="151">
        <f t="shared" si="321"/>
        <v>0</v>
      </c>
      <c r="L967" s="199"/>
      <c r="M967" s="199"/>
      <c r="N967" s="152" t="str">
        <f t="shared" si="313"/>
        <v/>
      </c>
      <c r="O967" s="150">
        <f t="shared" si="314"/>
        <v>0</v>
      </c>
      <c r="P967" s="151">
        <f t="shared" si="315"/>
        <v>0</v>
      </c>
      <c r="Q967" s="199"/>
      <c r="R967" s="199"/>
      <c r="S967" s="151">
        <f t="shared" si="316"/>
        <v>0</v>
      </c>
      <c r="T967" s="199"/>
      <c r="U967" s="199"/>
      <c r="V967" s="199"/>
      <c r="W967" s="151">
        <f t="shared" si="307"/>
        <v>0</v>
      </c>
      <c r="X967" s="199"/>
      <c r="Y967" s="199"/>
      <c r="Z967" s="152" t="str">
        <f t="shared" si="317"/>
        <v/>
      </c>
      <c r="AA967" s="150">
        <f t="shared" si="322"/>
        <v>0</v>
      </c>
      <c r="AB967" s="151">
        <f t="shared" si="323"/>
        <v>0</v>
      </c>
      <c r="AC967" s="199"/>
      <c r="AD967" s="199"/>
      <c r="AE967" s="151">
        <f t="shared" si="324"/>
        <v>0</v>
      </c>
      <c r="AF967" s="202"/>
      <c r="AG967" s="333"/>
      <c r="AH967" s="202"/>
      <c r="AI967" s="333"/>
      <c r="AJ967" s="202"/>
      <c r="AK967" s="333"/>
      <c r="AL967" s="151">
        <f t="shared" si="325"/>
        <v>0</v>
      </c>
      <c r="AM967" s="199"/>
      <c r="AN967" s="199"/>
      <c r="AO967" s="167">
        <f t="shared" si="308"/>
        <v>0</v>
      </c>
      <c r="AP967" s="167">
        <f t="shared" si="309"/>
        <v>0</v>
      </c>
      <c r="AQ967" s="152" t="str">
        <f t="shared" si="305"/>
        <v/>
      </c>
      <c r="AR967" s="207">
        <f t="shared" si="306"/>
        <v>0</v>
      </c>
      <c r="AS967" s="167">
        <f t="shared" si="318"/>
        <v>0</v>
      </c>
      <c r="AT967" s="167">
        <f>IFERROR((AR967/SUM('4_Структура пл.соб.'!$F$4:$F$6))*100,0)</f>
        <v>0</v>
      </c>
      <c r="AU967" s="207">
        <f>IFERROR(AF967+(SUM($AC967:$AD967)/100*($AE$14/$AB$14*100))/'4_Структура пл.соб.'!$B$7*'4_Структура пл.соб.'!$B$4,0)</f>
        <v>0</v>
      </c>
      <c r="AV967" s="167">
        <f>IFERROR(AU967/'5_Розрахунок тарифів'!$H$7,0)</f>
        <v>0</v>
      </c>
      <c r="AW967" s="167">
        <f>IFERROR((AU967/SUM('4_Структура пл.соб.'!$F$4:$F$6))*100,0)</f>
        <v>0</v>
      </c>
      <c r="AX967" s="207">
        <f>IFERROR(AH967+(SUM($AC967:$AD967)/100*($AE$14/$AB$14*100))/'4_Структура пл.соб.'!$B$7*'4_Структура пл.соб.'!$B$5,0)</f>
        <v>0</v>
      </c>
      <c r="AY967" s="167">
        <f>IFERROR(AX967/'5_Розрахунок тарифів'!$L$7,0)</f>
        <v>0</v>
      </c>
      <c r="AZ967" s="167">
        <f>IFERROR((AX967/SUM('4_Структура пл.соб.'!$F$4:$F$6))*100,0)</f>
        <v>0</v>
      </c>
      <c r="BA967" s="207">
        <f>IFERROR(AJ967+(SUM($AC967:$AD967)/100*($AE$14/$AB$14*100))/'4_Структура пл.соб.'!$B$7*'4_Структура пл.соб.'!$B$6,0)</f>
        <v>0</v>
      </c>
      <c r="BB967" s="167">
        <f>IFERROR(BA967/'5_Розрахунок тарифів'!$P$7,0)</f>
        <v>0</v>
      </c>
      <c r="BC967" s="167">
        <f>IFERROR((BA967/SUM('4_Структура пл.соб.'!$F$4:$F$6))*100,0)</f>
        <v>0</v>
      </c>
      <c r="BD967" s="167">
        <f t="shared" si="319"/>
        <v>0</v>
      </c>
      <c r="BE967" s="167">
        <f t="shared" si="320"/>
        <v>0</v>
      </c>
      <c r="BF967" s="203"/>
      <c r="BG967" s="203"/>
    </row>
    <row r="968" spans="1:59" s="118" customFormat="1" x14ac:dyDescent="0.25">
      <c r="A968" s="128" t="str">
        <f>IF(ISBLANK(B968),"",COUNTA($B$11:B968))</f>
        <v/>
      </c>
      <c r="B968" s="200"/>
      <c r="C968" s="150">
        <f t="shared" si="310"/>
        <v>0</v>
      </c>
      <c r="D968" s="151">
        <f t="shared" si="311"/>
        <v>0</v>
      </c>
      <c r="E968" s="199"/>
      <c r="F968" s="199"/>
      <c r="G968" s="151">
        <f t="shared" si="312"/>
        <v>0</v>
      </c>
      <c r="H968" s="199"/>
      <c r="I968" s="199"/>
      <c r="J968" s="199"/>
      <c r="K968" s="151">
        <f t="shared" si="321"/>
        <v>0</v>
      </c>
      <c r="L968" s="199"/>
      <c r="M968" s="199"/>
      <c r="N968" s="152" t="str">
        <f t="shared" si="313"/>
        <v/>
      </c>
      <c r="O968" s="150">
        <f t="shared" si="314"/>
        <v>0</v>
      </c>
      <c r="P968" s="151">
        <f t="shared" si="315"/>
        <v>0</v>
      </c>
      <c r="Q968" s="199"/>
      <c r="R968" s="199"/>
      <c r="S968" s="151">
        <f t="shared" si="316"/>
        <v>0</v>
      </c>
      <c r="T968" s="199"/>
      <c r="U968" s="199"/>
      <c r="V968" s="199"/>
      <c r="W968" s="151">
        <f t="shared" si="307"/>
        <v>0</v>
      </c>
      <c r="X968" s="199"/>
      <c r="Y968" s="199"/>
      <c r="Z968" s="152" t="str">
        <f t="shared" si="317"/>
        <v/>
      </c>
      <c r="AA968" s="150">
        <f t="shared" si="322"/>
        <v>0</v>
      </c>
      <c r="AB968" s="151">
        <f t="shared" si="323"/>
        <v>0</v>
      </c>
      <c r="AC968" s="199"/>
      <c r="AD968" s="199"/>
      <c r="AE968" s="151">
        <f t="shared" si="324"/>
        <v>0</v>
      </c>
      <c r="AF968" s="202"/>
      <c r="AG968" s="333"/>
      <c r="AH968" s="202"/>
      <c r="AI968" s="333"/>
      <c r="AJ968" s="202"/>
      <c r="AK968" s="333"/>
      <c r="AL968" s="151">
        <f t="shared" si="325"/>
        <v>0</v>
      </c>
      <c r="AM968" s="199"/>
      <c r="AN968" s="199"/>
      <c r="AO968" s="167">
        <f t="shared" si="308"/>
        <v>0</v>
      </c>
      <c r="AP968" s="167">
        <f t="shared" si="309"/>
        <v>0</v>
      </c>
      <c r="AQ968" s="152" t="str">
        <f t="shared" si="305"/>
        <v/>
      </c>
      <c r="AR968" s="207">
        <f t="shared" si="306"/>
        <v>0</v>
      </c>
      <c r="AS968" s="167">
        <f t="shared" si="318"/>
        <v>0</v>
      </c>
      <c r="AT968" s="167">
        <f>IFERROR((AR968/SUM('4_Структура пл.соб.'!$F$4:$F$6))*100,0)</f>
        <v>0</v>
      </c>
      <c r="AU968" s="207">
        <f>IFERROR(AF968+(SUM($AC968:$AD968)/100*($AE$14/$AB$14*100))/'4_Структура пл.соб.'!$B$7*'4_Структура пл.соб.'!$B$4,0)</f>
        <v>0</v>
      </c>
      <c r="AV968" s="167">
        <f>IFERROR(AU968/'5_Розрахунок тарифів'!$H$7,0)</f>
        <v>0</v>
      </c>
      <c r="AW968" s="167">
        <f>IFERROR((AU968/SUM('4_Структура пл.соб.'!$F$4:$F$6))*100,0)</f>
        <v>0</v>
      </c>
      <c r="AX968" s="207">
        <f>IFERROR(AH968+(SUM($AC968:$AD968)/100*($AE$14/$AB$14*100))/'4_Структура пл.соб.'!$B$7*'4_Структура пл.соб.'!$B$5,0)</f>
        <v>0</v>
      </c>
      <c r="AY968" s="167">
        <f>IFERROR(AX968/'5_Розрахунок тарифів'!$L$7,0)</f>
        <v>0</v>
      </c>
      <c r="AZ968" s="167">
        <f>IFERROR((AX968/SUM('4_Структура пл.соб.'!$F$4:$F$6))*100,0)</f>
        <v>0</v>
      </c>
      <c r="BA968" s="207">
        <f>IFERROR(AJ968+(SUM($AC968:$AD968)/100*($AE$14/$AB$14*100))/'4_Структура пл.соб.'!$B$7*'4_Структура пл.соб.'!$B$6,0)</f>
        <v>0</v>
      </c>
      <c r="BB968" s="167">
        <f>IFERROR(BA968/'5_Розрахунок тарифів'!$P$7,0)</f>
        <v>0</v>
      </c>
      <c r="BC968" s="167">
        <f>IFERROR((BA968/SUM('4_Структура пл.соб.'!$F$4:$F$6))*100,0)</f>
        <v>0</v>
      </c>
      <c r="BD968" s="167">
        <f t="shared" si="319"/>
        <v>0</v>
      </c>
      <c r="BE968" s="167">
        <f t="shared" si="320"/>
        <v>0</v>
      </c>
      <c r="BF968" s="203"/>
      <c r="BG968" s="203"/>
    </row>
    <row r="969" spans="1:59" s="118" customFormat="1" x14ac:dyDescent="0.25">
      <c r="A969" s="128" t="str">
        <f>IF(ISBLANK(B969),"",COUNTA($B$11:B969))</f>
        <v/>
      </c>
      <c r="B969" s="200"/>
      <c r="C969" s="150">
        <f t="shared" si="310"/>
        <v>0</v>
      </c>
      <c r="D969" s="151">
        <f t="shared" si="311"/>
        <v>0</v>
      </c>
      <c r="E969" s="199"/>
      <c r="F969" s="199"/>
      <c r="G969" s="151">
        <f t="shared" si="312"/>
        <v>0</v>
      </c>
      <c r="H969" s="199"/>
      <c r="I969" s="199"/>
      <c r="J969" s="199"/>
      <c r="K969" s="151">
        <f t="shared" si="321"/>
        <v>0</v>
      </c>
      <c r="L969" s="199"/>
      <c r="M969" s="199"/>
      <c r="N969" s="152" t="str">
        <f t="shared" si="313"/>
        <v/>
      </c>
      <c r="O969" s="150">
        <f t="shared" si="314"/>
        <v>0</v>
      </c>
      <c r="P969" s="151">
        <f t="shared" si="315"/>
        <v>0</v>
      </c>
      <c r="Q969" s="199"/>
      <c r="R969" s="199"/>
      <c r="S969" s="151">
        <f t="shared" si="316"/>
        <v>0</v>
      </c>
      <c r="T969" s="199"/>
      <c r="U969" s="199"/>
      <c r="V969" s="199"/>
      <c r="W969" s="151">
        <f t="shared" si="307"/>
        <v>0</v>
      </c>
      <c r="X969" s="199"/>
      <c r="Y969" s="199"/>
      <c r="Z969" s="152" t="str">
        <f t="shared" si="317"/>
        <v/>
      </c>
      <c r="AA969" s="150">
        <f t="shared" si="322"/>
        <v>0</v>
      </c>
      <c r="AB969" s="151">
        <f t="shared" si="323"/>
        <v>0</v>
      </c>
      <c r="AC969" s="199"/>
      <c r="AD969" s="199"/>
      <c r="AE969" s="151">
        <f t="shared" si="324"/>
        <v>0</v>
      </c>
      <c r="AF969" s="202"/>
      <c r="AG969" s="333"/>
      <c r="AH969" s="202"/>
      <c r="AI969" s="333"/>
      <c r="AJ969" s="202"/>
      <c r="AK969" s="333"/>
      <c r="AL969" s="151">
        <f t="shared" si="325"/>
        <v>0</v>
      </c>
      <c r="AM969" s="199"/>
      <c r="AN969" s="199"/>
      <c r="AO969" s="167">
        <f t="shared" si="308"/>
        <v>0</v>
      </c>
      <c r="AP969" s="167">
        <f t="shared" si="309"/>
        <v>0</v>
      </c>
      <c r="AQ969" s="152" t="str">
        <f t="shared" si="305"/>
        <v/>
      </c>
      <c r="AR969" s="207">
        <f t="shared" si="306"/>
        <v>0</v>
      </c>
      <c r="AS969" s="167">
        <f t="shared" si="318"/>
        <v>0</v>
      </c>
      <c r="AT969" s="167">
        <f>IFERROR((AR969/SUM('4_Структура пл.соб.'!$F$4:$F$6))*100,0)</f>
        <v>0</v>
      </c>
      <c r="AU969" s="207">
        <f>IFERROR(AF969+(SUM($AC969:$AD969)/100*($AE$14/$AB$14*100))/'4_Структура пл.соб.'!$B$7*'4_Структура пл.соб.'!$B$4,0)</f>
        <v>0</v>
      </c>
      <c r="AV969" s="167">
        <f>IFERROR(AU969/'5_Розрахунок тарифів'!$H$7,0)</f>
        <v>0</v>
      </c>
      <c r="AW969" s="167">
        <f>IFERROR((AU969/SUM('4_Структура пл.соб.'!$F$4:$F$6))*100,0)</f>
        <v>0</v>
      </c>
      <c r="AX969" s="207">
        <f>IFERROR(AH969+(SUM($AC969:$AD969)/100*($AE$14/$AB$14*100))/'4_Структура пл.соб.'!$B$7*'4_Структура пл.соб.'!$B$5,0)</f>
        <v>0</v>
      </c>
      <c r="AY969" s="167">
        <f>IFERROR(AX969/'5_Розрахунок тарифів'!$L$7,0)</f>
        <v>0</v>
      </c>
      <c r="AZ969" s="167">
        <f>IFERROR((AX969/SUM('4_Структура пл.соб.'!$F$4:$F$6))*100,0)</f>
        <v>0</v>
      </c>
      <c r="BA969" s="207">
        <f>IFERROR(AJ969+(SUM($AC969:$AD969)/100*($AE$14/$AB$14*100))/'4_Структура пл.соб.'!$B$7*'4_Структура пл.соб.'!$B$6,0)</f>
        <v>0</v>
      </c>
      <c r="BB969" s="167">
        <f>IFERROR(BA969/'5_Розрахунок тарифів'!$P$7,0)</f>
        <v>0</v>
      </c>
      <c r="BC969" s="167">
        <f>IFERROR((BA969/SUM('4_Структура пл.соб.'!$F$4:$F$6))*100,0)</f>
        <v>0</v>
      </c>
      <c r="BD969" s="167">
        <f t="shared" si="319"/>
        <v>0</v>
      </c>
      <c r="BE969" s="167">
        <f t="shared" si="320"/>
        <v>0</v>
      </c>
      <c r="BF969" s="203"/>
      <c r="BG969" s="203"/>
    </row>
    <row r="970" spans="1:59" s="118" customFormat="1" x14ac:dyDescent="0.25">
      <c r="A970" s="128" t="str">
        <f>IF(ISBLANK(B970),"",COUNTA($B$11:B970))</f>
        <v/>
      </c>
      <c r="B970" s="200"/>
      <c r="C970" s="150">
        <f t="shared" si="310"/>
        <v>0</v>
      </c>
      <c r="D970" s="151">
        <f t="shared" si="311"/>
        <v>0</v>
      </c>
      <c r="E970" s="199"/>
      <c r="F970" s="199"/>
      <c r="G970" s="151">
        <f t="shared" si="312"/>
        <v>0</v>
      </c>
      <c r="H970" s="199"/>
      <c r="I970" s="199"/>
      <c r="J970" s="199"/>
      <c r="K970" s="151">
        <f t="shared" si="321"/>
        <v>0</v>
      </c>
      <c r="L970" s="199"/>
      <c r="M970" s="199"/>
      <c r="N970" s="152" t="str">
        <f t="shared" si="313"/>
        <v/>
      </c>
      <c r="O970" s="150">
        <f t="shared" si="314"/>
        <v>0</v>
      </c>
      <c r="P970" s="151">
        <f t="shared" si="315"/>
        <v>0</v>
      </c>
      <c r="Q970" s="199"/>
      <c r="R970" s="199"/>
      <c r="S970" s="151">
        <f t="shared" si="316"/>
        <v>0</v>
      </c>
      <c r="T970" s="199"/>
      <c r="U970" s="199"/>
      <c r="V970" s="199"/>
      <c r="W970" s="151">
        <f t="shared" si="307"/>
        <v>0</v>
      </c>
      <c r="X970" s="199"/>
      <c r="Y970" s="199"/>
      <c r="Z970" s="152" t="str">
        <f t="shared" si="317"/>
        <v/>
      </c>
      <c r="AA970" s="150">
        <f t="shared" si="322"/>
        <v>0</v>
      </c>
      <c r="AB970" s="151">
        <f t="shared" si="323"/>
        <v>0</v>
      </c>
      <c r="AC970" s="199"/>
      <c r="AD970" s="199"/>
      <c r="AE970" s="151">
        <f t="shared" si="324"/>
        <v>0</v>
      </c>
      <c r="AF970" s="202"/>
      <c r="AG970" s="333"/>
      <c r="AH970" s="202"/>
      <c r="AI970" s="333"/>
      <c r="AJ970" s="202"/>
      <c r="AK970" s="333"/>
      <c r="AL970" s="151">
        <f t="shared" si="325"/>
        <v>0</v>
      </c>
      <c r="AM970" s="199"/>
      <c r="AN970" s="199"/>
      <c r="AO970" s="167">
        <f t="shared" si="308"/>
        <v>0</v>
      </c>
      <c r="AP970" s="167">
        <f t="shared" si="309"/>
        <v>0</v>
      </c>
      <c r="AQ970" s="152" t="str">
        <f t="shared" si="305"/>
        <v/>
      </c>
      <c r="AR970" s="207">
        <f t="shared" si="306"/>
        <v>0</v>
      </c>
      <c r="AS970" s="167">
        <f t="shared" si="318"/>
        <v>0</v>
      </c>
      <c r="AT970" s="167">
        <f>IFERROR((AR970/SUM('4_Структура пл.соб.'!$F$4:$F$6))*100,0)</f>
        <v>0</v>
      </c>
      <c r="AU970" s="207">
        <f>IFERROR(AF970+(SUM($AC970:$AD970)/100*($AE$14/$AB$14*100))/'4_Структура пл.соб.'!$B$7*'4_Структура пл.соб.'!$B$4,0)</f>
        <v>0</v>
      </c>
      <c r="AV970" s="167">
        <f>IFERROR(AU970/'5_Розрахунок тарифів'!$H$7,0)</f>
        <v>0</v>
      </c>
      <c r="AW970" s="167">
        <f>IFERROR((AU970/SUM('4_Структура пл.соб.'!$F$4:$F$6))*100,0)</f>
        <v>0</v>
      </c>
      <c r="AX970" s="207">
        <f>IFERROR(AH970+(SUM($AC970:$AD970)/100*($AE$14/$AB$14*100))/'4_Структура пл.соб.'!$B$7*'4_Структура пл.соб.'!$B$5,0)</f>
        <v>0</v>
      </c>
      <c r="AY970" s="167">
        <f>IFERROR(AX970/'5_Розрахунок тарифів'!$L$7,0)</f>
        <v>0</v>
      </c>
      <c r="AZ970" s="167">
        <f>IFERROR((AX970/SUM('4_Структура пл.соб.'!$F$4:$F$6))*100,0)</f>
        <v>0</v>
      </c>
      <c r="BA970" s="207">
        <f>IFERROR(AJ970+(SUM($AC970:$AD970)/100*($AE$14/$AB$14*100))/'4_Структура пл.соб.'!$B$7*'4_Структура пл.соб.'!$B$6,0)</f>
        <v>0</v>
      </c>
      <c r="BB970" s="167">
        <f>IFERROR(BA970/'5_Розрахунок тарифів'!$P$7,0)</f>
        <v>0</v>
      </c>
      <c r="BC970" s="167">
        <f>IFERROR((BA970/SUM('4_Структура пл.соб.'!$F$4:$F$6))*100,0)</f>
        <v>0</v>
      </c>
      <c r="BD970" s="167">
        <f t="shared" si="319"/>
        <v>0</v>
      </c>
      <c r="BE970" s="167">
        <f t="shared" si="320"/>
        <v>0</v>
      </c>
      <c r="BF970" s="203"/>
      <c r="BG970" s="203"/>
    </row>
    <row r="971" spans="1:59" s="118" customFormat="1" x14ac:dyDescent="0.25">
      <c r="A971" s="128" t="str">
        <f>IF(ISBLANK(B971),"",COUNTA($B$11:B971))</f>
        <v/>
      </c>
      <c r="B971" s="200"/>
      <c r="C971" s="150">
        <f t="shared" si="310"/>
        <v>0</v>
      </c>
      <c r="D971" s="151">
        <f t="shared" si="311"/>
        <v>0</v>
      </c>
      <c r="E971" s="199"/>
      <c r="F971" s="199"/>
      <c r="G971" s="151">
        <f t="shared" si="312"/>
        <v>0</v>
      </c>
      <c r="H971" s="199"/>
      <c r="I971" s="199"/>
      <c r="J971" s="199"/>
      <c r="K971" s="151">
        <f t="shared" si="321"/>
        <v>0</v>
      </c>
      <c r="L971" s="199"/>
      <c r="M971" s="199"/>
      <c r="N971" s="152" t="str">
        <f t="shared" si="313"/>
        <v/>
      </c>
      <c r="O971" s="150">
        <f t="shared" si="314"/>
        <v>0</v>
      </c>
      <c r="P971" s="151">
        <f t="shared" si="315"/>
        <v>0</v>
      </c>
      <c r="Q971" s="199"/>
      <c r="R971" s="199"/>
      <c r="S971" s="151">
        <f t="shared" si="316"/>
        <v>0</v>
      </c>
      <c r="T971" s="199"/>
      <c r="U971" s="199"/>
      <c r="V971" s="199"/>
      <c r="W971" s="151">
        <f t="shared" si="307"/>
        <v>0</v>
      </c>
      <c r="X971" s="199"/>
      <c r="Y971" s="199"/>
      <c r="Z971" s="152" t="str">
        <f t="shared" si="317"/>
        <v/>
      </c>
      <c r="AA971" s="150">
        <f t="shared" si="322"/>
        <v>0</v>
      </c>
      <c r="AB971" s="151">
        <f t="shared" si="323"/>
        <v>0</v>
      </c>
      <c r="AC971" s="199"/>
      <c r="AD971" s="199"/>
      <c r="AE971" s="151">
        <f t="shared" si="324"/>
        <v>0</v>
      </c>
      <c r="AF971" s="202"/>
      <c r="AG971" s="333"/>
      <c r="AH971" s="202"/>
      <c r="AI971" s="333"/>
      <c r="AJ971" s="202"/>
      <c r="AK971" s="333"/>
      <c r="AL971" s="151">
        <f t="shared" si="325"/>
        <v>0</v>
      </c>
      <c r="AM971" s="199"/>
      <c r="AN971" s="199"/>
      <c r="AO971" s="167">
        <f t="shared" si="308"/>
        <v>0</v>
      </c>
      <c r="AP971" s="167">
        <f t="shared" si="309"/>
        <v>0</v>
      </c>
      <c r="AQ971" s="152" t="str">
        <f t="shared" si="305"/>
        <v/>
      </c>
      <c r="AR971" s="207">
        <f t="shared" si="306"/>
        <v>0</v>
      </c>
      <c r="AS971" s="167">
        <f t="shared" si="318"/>
        <v>0</v>
      </c>
      <c r="AT971" s="167">
        <f>IFERROR((AR971/SUM('4_Структура пл.соб.'!$F$4:$F$6))*100,0)</f>
        <v>0</v>
      </c>
      <c r="AU971" s="207">
        <f>IFERROR(AF971+(SUM($AC971:$AD971)/100*($AE$14/$AB$14*100))/'4_Структура пл.соб.'!$B$7*'4_Структура пл.соб.'!$B$4,0)</f>
        <v>0</v>
      </c>
      <c r="AV971" s="167">
        <f>IFERROR(AU971/'5_Розрахунок тарифів'!$H$7,0)</f>
        <v>0</v>
      </c>
      <c r="AW971" s="167">
        <f>IFERROR((AU971/SUM('4_Структура пл.соб.'!$F$4:$F$6))*100,0)</f>
        <v>0</v>
      </c>
      <c r="AX971" s="207">
        <f>IFERROR(AH971+(SUM($AC971:$AD971)/100*($AE$14/$AB$14*100))/'4_Структура пл.соб.'!$B$7*'4_Структура пл.соб.'!$B$5,0)</f>
        <v>0</v>
      </c>
      <c r="AY971" s="167">
        <f>IFERROR(AX971/'5_Розрахунок тарифів'!$L$7,0)</f>
        <v>0</v>
      </c>
      <c r="AZ971" s="167">
        <f>IFERROR((AX971/SUM('4_Структура пл.соб.'!$F$4:$F$6))*100,0)</f>
        <v>0</v>
      </c>
      <c r="BA971" s="207">
        <f>IFERROR(AJ971+(SUM($AC971:$AD971)/100*($AE$14/$AB$14*100))/'4_Структура пл.соб.'!$B$7*'4_Структура пл.соб.'!$B$6,0)</f>
        <v>0</v>
      </c>
      <c r="BB971" s="167">
        <f>IFERROR(BA971/'5_Розрахунок тарифів'!$P$7,0)</f>
        <v>0</v>
      </c>
      <c r="BC971" s="167">
        <f>IFERROR((BA971/SUM('4_Структура пл.соб.'!$F$4:$F$6))*100,0)</f>
        <v>0</v>
      </c>
      <c r="BD971" s="167">
        <f t="shared" si="319"/>
        <v>0</v>
      </c>
      <c r="BE971" s="167">
        <f t="shared" si="320"/>
        <v>0</v>
      </c>
      <c r="BF971" s="203"/>
      <c r="BG971" s="203"/>
    </row>
    <row r="972" spans="1:59" s="118" customFormat="1" x14ac:dyDescent="0.25">
      <c r="A972" s="128" t="str">
        <f>IF(ISBLANK(B972),"",COUNTA($B$11:B972))</f>
        <v/>
      </c>
      <c r="B972" s="200"/>
      <c r="C972" s="150">
        <f t="shared" si="310"/>
        <v>0</v>
      </c>
      <c r="D972" s="151">
        <f t="shared" si="311"/>
        <v>0</v>
      </c>
      <c r="E972" s="199"/>
      <c r="F972" s="199"/>
      <c r="G972" s="151">
        <f t="shared" si="312"/>
        <v>0</v>
      </c>
      <c r="H972" s="199"/>
      <c r="I972" s="199"/>
      <c r="J972" s="199"/>
      <c r="K972" s="151">
        <f t="shared" si="321"/>
        <v>0</v>
      </c>
      <c r="L972" s="199"/>
      <c r="M972" s="199"/>
      <c r="N972" s="152" t="str">
        <f t="shared" si="313"/>
        <v/>
      </c>
      <c r="O972" s="150">
        <f t="shared" si="314"/>
        <v>0</v>
      </c>
      <c r="P972" s="151">
        <f t="shared" si="315"/>
        <v>0</v>
      </c>
      <c r="Q972" s="199"/>
      <c r="R972" s="199"/>
      <c r="S972" s="151">
        <f t="shared" si="316"/>
        <v>0</v>
      </c>
      <c r="T972" s="199"/>
      <c r="U972" s="199"/>
      <c r="V972" s="199"/>
      <c r="W972" s="151">
        <f t="shared" si="307"/>
        <v>0</v>
      </c>
      <c r="X972" s="199"/>
      <c r="Y972" s="199"/>
      <c r="Z972" s="152" t="str">
        <f t="shared" si="317"/>
        <v/>
      </c>
      <c r="AA972" s="150">
        <f t="shared" si="322"/>
        <v>0</v>
      </c>
      <c r="AB972" s="151">
        <f t="shared" si="323"/>
        <v>0</v>
      </c>
      <c r="AC972" s="199"/>
      <c r="AD972" s="199"/>
      <c r="AE972" s="151">
        <f t="shared" si="324"/>
        <v>0</v>
      </c>
      <c r="AF972" s="202"/>
      <c r="AG972" s="333"/>
      <c r="AH972" s="202"/>
      <c r="AI972" s="333"/>
      <c r="AJ972" s="202"/>
      <c r="AK972" s="333"/>
      <c r="AL972" s="151">
        <f t="shared" si="325"/>
        <v>0</v>
      </c>
      <c r="AM972" s="199"/>
      <c r="AN972" s="199"/>
      <c r="AO972" s="167">
        <f t="shared" si="308"/>
        <v>0</v>
      </c>
      <c r="AP972" s="167">
        <f t="shared" si="309"/>
        <v>0</v>
      </c>
      <c r="AQ972" s="152" t="str">
        <f t="shared" si="305"/>
        <v/>
      </c>
      <c r="AR972" s="207">
        <f t="shared" si="306"/>
        <v>0</v>
      </c>
      <c r="AS972" s="167">
        <f t="shared" si="318"/>
        <v>0</v>
      </c>
      <c r="AT972" s="167">
        <f>IFERROR((AR972/SUM('4_Структура пл.соб.'!$F$4:$F$6))*100,0)</f>
        <v>0</v>
      </c>
      <c r="AU972" s="207">
        <f>IFERROR(AF972+(SUM($AC972:$AD972)/100*($AE$14/$AB$14*100))/'4_Структура пл.соб.'!$B$7*'4_Структура пл.соб.'!$B$4,0)</f>
        <v>0</v>
      </c>
      <c r="AV972" s="167">
        <f>IFERROR(AU972/'5_Розрахунок тарифів'!$H$7,0)</f>
        <v>0</v>
      </c>
      <c r="AW972" s="167">
        <f>IFERROR((AU972/SUM('4_Структура пл.соб.'!$F$4:$F$6))*100,0)</f>
        <v>0</v>
      </c>
      <c r="AX972" s="207">
        <f>IFERROR(AH972+(SUM($AC972:$AD972)/100*($AE$14/$AB$14*100))/'4_Структура пл.соб.'!$B$7*'4_Структура пл.соб.'!$B$5,0)</f>
        <v>0</v>
      </c>
      <c r="AY972" s="167">
        <f>IFERROR(AX972/'5_Розрахунок тарифів'!$L$7,0)</f>
        <v>0</v>
      </c>
      <c r="AZ972" s="167">
        <f>IFERROR((AX972/SUM('4_Структура пл.соб.'!$F$4:$F$6))*100,0)</f>
        <v>0</v>
      </c>
      <c r="BA972" s="207">
        <f>IFERROR(AJ972+(SUM($AC972:$AD972)/100*($AE$14/$AB$14*100))/'4_Структура пл.соб.'!$B$7*'4_Структура пл.соб.'!$B$6,0)</f>
        <v>0</v>
      </c>
      <c r="BB972" s="167">
        <f>IFERROR(BA972/'5_Розрахунок тарифів'!$P$7,0)</f>
        <v>0</v>
      </c>
      <c r="BC972" s="167">
        <f>IFERROR((BA972/SUM('4_Структура пл.соб.'!$F$4:$F$6))*100,0)</f>
        <v>0</v>
      </c>
      <c r="BD972" s="167">
        <f t="shared" si="319"/>
        <v>0</v>
      </c>
      <c r="BE972" s="167">
        <f t="shared" si="320"/>
        <v>0</v>
      </c>
      <c r="BF972" s="203"/>
      <c r="BG972" s="203"/>
    </row>
    <row r="973" spans="1:59" s="118" customFormat="1" x14ac:dyDescent="0.25">
      <c r="A973" s="128" t="str">
        <f>IF(ISBLANK(B973),"",COUNTA($B$11:B973))</f>
        <v/>
      </c>
      <c r="B973" s="200"/>
      <c r="C973" s="150">
        <f t="shared" si="310"/>
        <v>0</v>
      </c>
      <c r="D973" s="151">
        <f t="shared" si="311"/>
        <v>0</v>
      </c>
      <c r="E973" s="199"/>
      <c r="F973" s="199"/>
      <c r="G973" s="151">
        <f t="shared" si="312"/>
        <v>0</v>
      </c>
      <c r="H973" s="199"/>
      <c r="I973" s="199"/>
      <c r="J973" s="199"/>
      <c r="K973" s="151">
        <f t="shared" si="321"/>
        <v>0</v>
      </c>
      <c r="L973" s="199"/>
      <c r="M973" s="199"/>
      <c r="N973" s="152" t="str">
        <f t="shared" si="313"/>
        <v/>
      </c>
      <c r="O973" s="150">
        <f t="shared" si="314"/>
        <v>0</v>
      </c>
      <c r="P973" s="151">
        <f t="shared" si="315"/>
        <v>0</v>
      </c>
      <c r="Q973" s="199"/>
      <c r="R973" s="199"/>
      <c r="S973" s="151">
        <f t="shared" si="316"/>
        <v>0</v>
      </c>
      <c r="T973" s="199"/>
      <c r="U973" s="199"/>
      <c r="V973" s="199"/>
      <c r="W973" s="151">
        <f t="shared" si="307"/>
        <v>0</v>
      </c>
      <c r="X973" s="199"/>
      <c r="Y973" s="199"/>
      <c r="Z973" s="152" t="str">
        <f t="shared" si="317"/>
        <v/>
      </c>
      <c r="AA973" s="150">
        <f t="shared" si="322"/>
        <v>0</v>
      </c>
      <c r="AB973" s="151">
        <f t="shared" si="323"/>
        <v>0</v>
      </c>
      <c r="AC973" s="199"/>
      <c r="AD973" s="199"/>
      <c r="AE973" s="151">
        <f t="shared" si="324"/>
        <v>0</v>
      </c>
      <c r="AF973" s="202"/>
      <c r="AG973" s="333"/>
      <c r="AH973" s="202"/>
      <c r="AI973" s="333"/>
      <c r="AJ973" s="202"/>
      <c r="AK973" s="333"/>
      <c r="AL973" s="151">
        <f t="shared" si="325"/>
        <v>0</v>
      </c>
      <c r="AM973" s="199"/>
      <c r="AN973" s="199"/>
      <c r="AO973" s="167">
        <f t="shared" si="308"/>
        <v>0</v>
      </c>
      <c r="AP973" s="167">
        <f t="shared" si="309"/>
        <v>0</v>
      </c>
      <c r="AQ973" s="152" t="str">
        <f t="shared" ref="AQ973:AQ1001" si="326">A973</f>
        <v/>
      </c>
      <c r="AR973" s="207">
        <f t="shared" ref="AR973:AR1001" si="327">IFERROR(AE973+(SUM(AC973:AD973)/100*($AE$14/$AB$14*100)),0)</f>
        <v>0</v>
      </c>
      <c r="AS973" s="167">
        <f t="shared" si="318"/>
        <v>0</v>
      </c>
      <c r="AT973" s="167">
        <f>IFERROR((AR973/SUM('4_Структура пл.соб.'!$F$4:$F$6))*100,0)</f>
        <v>0</v>
      </c>
      <c r="AU973" s="207">
        <f>IFERROR(AF973+(SUM($AC973:$AD973)/100*($AE$14/$AB$14*100))/'4_Структура пл.соб.'!$B$7*'4_Структура пл.соб.'!$B$4,0)</f>
        <v>0</v>
      </c>
      <c r="AV973" s="167">
        <f>IFERROR(AU973/'5_Розрахунок тарифів'!$H$7,0)</f>
        <v>0</v>
      </c>
      <c r="AW973" s="167">
        <f>IFERROR((AU973/SUM('4_Структура пл.соб.'!$F$4:$F$6))*100,0)</f>
        <v>0</v>
      </c>
      <c r="AX973" s="207">
        <f>IFERROR(AH973+(SUM($AC973:$AD973)/100*($AE$14/$AB$14*100))/'4_Структура пл.соб.'!$B$7*'4_Структура пл.соб.'!$B$5,0)</f>
        <v>0</v>
      </c>
      <c r="AY973" s="167">
        <f>IFERROR(AX973/'5_Розрахунок тарифів'!$L$7,0)</f>
        <v>0</v>
      </c>
      <c r="AZ973" s="167">
        <f>IFERROR((AX973/SUM('4_Структура пл.соб.'!$F$4:$F$6))*100,0)</f>
        <v>0</v>
      </c>
      <c r="BA973" s="207">
        <f>IFERROR(AJ973+(SUM($AC973:$AD973)/100*($AE$14/$AB$14*100))/'4_Структура пл.соб.'!$B$7*'4_Структура пл.соб.'!$B$6,0)</f>
        <v>0</v>
      </c>
      <c r="BB973" s="167">
        <f>IFERROR(BA973/'5_Розрахунок тарифів'!$P$7,0)</f>
        <v>0</v>
      </c>
      <c r="BC973" s="167">
        <f>IFERROR((BA973/SUM('4_Структура пл.соб.'!$F$4:$F$6))*100,0)</f>
        <v>0</v>
      </c>
      <c r="BD973" s="167">
        <f t="shared" si="319"/>
        <v>0</v>
      </c>
      <c r="BE973" s="167">
        <f t="shared" si="320"/>
        <v>0</v>
      </c>
      <c r="BF973" s="203"/>
      <c r="BG973" s="203"/>
    </row>
    <row r="974" spans="1:59" s="118" customFormat="1" x14ac:dyDescent="0.25">
      <c r="A974" s="128" t="str">
        <f>IF(ISBLANK(B974),"",COUNTA($B$11:B974))</f>
        <v/>
      </c>
      <c r="B974" s="200"/>
      <c r="C974" s="150">
        <f t="shared" si="310"/>
        <v>0</v>
      </c>
      <c r="D974" s="151">
        <f t="shared" si="311"/>
        <v>0</v>
      </c>
      <c r="E974" s="199"/>
      <c r="F974" s="199"/>
      <c r="G974" s="151">
        <f t="shared" si="312"/>
        <v>0</v>
      </c>
      <c r="H974" s="199"/>
      <c r="I974" s="199"/>
      <c r="J974" s="199"/>
      <c r="K974" s="151">
        <f t="shared" si="321"/>
        <v>0</v>
      </c>
      <c r="L974" s="199"/>
      <c r="M974" s="199"/>
      <c r="N974" s="152" t="str">
        <f t="shared" si="313"/>
        <v/>
      </c>
      <c r="O974" s="150">
        <f t="shared" si="314"/>
        <v>0</v>
      </c>
      <c r="P974" s="151">
        <f t="shared" si="315"/>
        <v>0</v>
      </c>
      <c r="Q974" s="199"/>
      <c r="R974" s="199"/>
      <c r="S974" s="151">
        <f t="shared" si="316"/>
        <v>0</v>
      </c>
      <c r="T974" s="199"/>
      <c r="U974" s="199"/>
      <c r="V974" s="199"/>
      <c r="W974" s="151">
        <f t="shared" ref="W974:W1001" si="328">X974+Y974</f>
        <v>0</v>
      </c>
      <c r="X974" s="199"/>
      <c r="Y974" s="199"/>
      <c r="Z974" s="152" t="str">
        <f t="shared" si="317"/>
        <v/>
      </c>
      <c r="AA974" s="150">
        <f t="shared" si="322"/>
        <v>0</v>
      </c>
      <c r="AB974" s="151">
        <f t="shared" si="323"/>
        <v>0</v>
      </c>
      <c r="AC974" s="199"/>
      <c r="AD974" s="199"/>
      <c r="AE974" s="151">
        <f t="shared" si="324"/>
        <v>0</v>
      </c>
      <c r="AF974" s="202"/>
      <c r="AG974" s="333"/>
      <c r="AH974" s="202"/>
      <c r="AI974" s="333"/>
      <c r="AJ974" s="202"/>
      <c r="AK974" s="333"/>
      <c r="AL974" s="151">
        <f t="shared" si="325"/>
        <v>0</v>
      </c>
      <c r="AM974" s="199"/>
      <c r="AN974" s="199"/>
      <c r="AO974" s="167">
        <f t="shared" ref="AO974:AO1001" si="329">BD974</f>
        <v>0</v>
      </c>
      <c r="AP974" s="167">
        <f t="shared" ref="AP974:AP1001" si="330">BE974</f>
        <v>0</v>
      </c>
      <c r="AQ974" s="152" t="str">
        <f t="shared" si="326"/>
        <v/>
      </c>
      <c r="AR974" s="207">
        <f t="shared" si="327"/>
        <v>0</v>
      </c>
      <c r="AS974" s="167">
        <f t="shared" si="318"/>
        <v>0</v>
      </c>
      <c r="AT974" s="167">
        <f>IFERROR((AR974/SUM('4_Структура пл.соб.'!$F$4:$F$6))*100,0)</f>
        <v>0</v>
      </c>
      <c r="AU974" s="207">
        <f>IFERROR(AF974+(SUM($AC974:$AD974)/100*($AE$14/$AB$14*100))/'4_Структура пл.соб.'!$B$7*'4_Структура пл.соб.'!$B$4,0)</f>
        <v>0</v>
      </c>
      <c r="AV974" s="167">
        <f>IFERROR(AU974/'5_Розрахунок тарифів'!$H$7,0)</f>
        <v>0</v>
      </c>
      <c r="AW974" s="167">
        <f>IFERROR((AU974/SUM('4_Структура пл.соб.'!$F$4:$F$6))*100,0)</f>
        <v>0</v>
      </c>
      <c r="AX974" s="207">
        <f>IFERROR(AH974+(SUM($AC974:$AD974)/100*($AE$14/$AB$14*100))/'4_Структура пл.соб.'!$B$7*'4_Структура пл.соб.'!$B$5,0)</f>
        <v>0</v>
      </c>
      <c r="AY974" s="167">
        <f>IFERROR(AX974/'5_Розрахунок тарифів'!$L$7,0)</f>
        <v>0</v>
      </c>
      <c r="AZ974" s="167">
        <f>IFERROR((AX974/SUM('4_Структура пл.соб.'!$F$4:$F$6))*100,0)</f>
        <v>0</v>
      </c>
      <c r="BA974" s="207">
        <f>IFERROR(AJ974+(SUM($AC974:$AD974)/100*($AE$14/$AB$14*100))/'4_Структура пл.соб.'!$B$7*'4_Структура пл.соб.'!$B$6,0)</f>
        <v>0</v>
      </c>
      <c r="BB974" s="167">
        <f>IFERROR(BA974/'5_Розрахунок тарифів'!$P$7,0)</f>
        <v>0</v>
      </c>
      <c r="BC974" s="167">
        <f>IFERROR((BA974/SUM('4_Структура пл.соб.'!$F$4:$F$6))*100,0)</f>
        <v>0</v>
      </c>
      <c r="BD974" s="167">
        <f t="shared" si="319"/>
        <v>0</v>
      </c>
      <c r="BE974" s="167">
        <f t="shared" si="320"/>
        <v>0</v>
      </c>
      <c r="BF974" s="203"/>
      <c r="BG974" s="203"/>
    </row>
    <row r="975" spans="1:59" s="118" customFormat="1" x14ac:dyDescent="0.25">
      <c r="A975" s="128" t="str">
        <f>IF(ISBLANK(B975),"",COUNTA($B$11:B975))</f>
        <v/>
      </c>
      <c r="B975" s="200"/>
      <c r="C975" s="150">
        <f t="shared" ref="C975:C1001" si="331">D975+E975+F975</f>
        <v>0</v>
      </c>
      <c r="D975" s="151">
        <f t="shared" ref="D975:D1001" si="332">G975+K975</f>
        <v>0</v>
      </c>
      <c r="E975" s="199"/>
      <c r="F975" s="199"/>
      <c r="G975" s="151">
        <f t="shared" ref="G975:G1001" si="333">SUM(H975:J975)</f>
        <v>0</v>
      </c>
      <c r="H975" s="199"/>
      <c r="I975" s="199"/>
      <c r="J975" s="199"/>
      <c r="K975" s="151">
        <f t="shared" si="321"/>
        <v>0</v>
      </c>
      <c r="L975" s="199"/>
      <c r="M975" s="199"/>
      <c r="N975" s="152" t="str">
        <f t="shared" ref="N975:N1001" si="334">A975</f>
        <v/>
      </c>
      <c r="O975" s="150">
        <f t="shared" ref="O975:O1001" si="335">P975+Q975+R975</f>
        <v>0</v>
      </c>
      <c r="P975" s="151">
        <f t="shared" ref="P975:P1001" si="336">S975+W975</f>
        <v>0</v>
      </c>
      <c r="Q975" s="199"/>
      <c r="R975" s="199"/>
      <c r="S975" s="151">
        <f t="shared" ref="S975:S1001" si="337">SUM(T975:V975)</f>
        <v>0</v>
      </c>
      <c r="T975" s="199"/>
      <c r="U975" s="199"/>
      <c r="V975" s="199"/>
      <c r="W975" s="151">
        <f t="shared" si="328"/>
        <v>0</v>
      </c>
      <c r="X975" s="199"/>
      <c r="Y975" s="199"/>
      <c r="Z975" s="152" t="str">
        <f t="shared" ref="Z975:Z1001" si="338">A975</f>
        <v/>
      </c>
      <c r="AA975" s="150">
        <f t="shared" si="322"/>
        <v>0</v>
      </c>
      <c r="AB975" s="151">
        <f t="shared" si="323"/>
        <v>0</v>
      </c>
      <c r="AC975" s="199"/>
      <c r="AD975" s="199"/>
      <c r="AE975" s="151">
        <f t="shared" si="324"/>
        <v>0</v>
      </c>
      <c r="AF975" s="202"/>
      <c r="AG975" s="333"/>
      <c r="AH975" s="202"/>
      <c r="AI975" s="333"/>
      <c r="AJ975" s="202"/>
      <c r="AK975" s="333"/>
      <c r="AL975" s="151">
        <f t="shared" si="325"/>
        <v>0</v>
      </c>
      <c r="AM975" s="199"/>
      <c r="AN975" s="199"/>
      <c r="AO975" s="167">
        <f t="shared" si="329"/>
        <v>0</v>
      </c>
      <c r="AP975" s="167">
        <f t="shared" si="330"/>
        <v>0</v>
      </c>
      <c r="AQ975" s="152" t="str">
        <f t="shared" si="326"/>
        <v/>
      </c>
      <c r="AR975" s="207">
        <f t="shared" si="327"/>
        <v>0</v>
      </c>
      <c r="AS975" s="167">
        <f t="shared" ref="AS975:AS1001" si="339">AV975+AY975+BB975</f>
        <v>0</v>
      </c>
      <c r="AT975" s="167">
        <f>IFERROR((AR975/SUM('4_Структура пл.соб.'!$F$4:$F$6))*100,0)</f>
        <v>0</v>
      </c>
      <c r="AU975" s="207">
        <f>IFERROR(AF975+(SUM($AC975:$AD975)/100*($AE$14/$AB$14*100))/'4_Структура пл.соб.'!$B$7*'4_Структура пл.соб.'!$B$4,0)</f>
        <v>0</v>
      </c>
      <c r="AV975" s="167">
        <f>IFERROR(AU975/'5_Розрахунок тарифів'!$H$7,0)</f>
        <v>0</v>
      </c>
      <c r="AW975" s="167">
        <f>IFERROR((AU975/SUM('4_Структура пл.соб.'!$F$4:$F$6))*100,0)</f>
        <v>0</v>
      </c>
      <c r="AX975" s="207">
        <f>IFERROR(AH975+(SUM($AC975:$AD975)/100*($AE$14/$AB$14*100))/'4_Структура пл.соб.'!$B$7*'4_Структура пл.соб.'!$B$5,0)</f>
        <v>0</v>
      </c>
      <c r="AY975" s="167">
        <f>IFERROR(AX975/'5_Розрахунок тарифів'!$L$7,0)</f>
        <v>0</v>
      </c>
      <c r="AZ975" s="167">
        <f>IFERROR((AX975/SUM('4_Структура пл.соб.'!$F$4:$F$6))*100,0)</f>
        <v>0</v>
      </c>
      <c r="BA975" s="207">
        <f>IFERROR(AJ975+(SUM($AC975:$AD975)/100*($AE$14/$AB$14*100))/'4_Структура пл.соб.'!$B$7*'4_Структура пл.соб.'!$B$6,0)</f>
        <v>0</v>
      </c>
      <c r="BB975" s="167">
        <f>IFERROR(BA975/'5_Розрахунок тарифів'!$P$7,0)</f>
        <v>0</v>
      </c>
      <c r="BC975" s="167">
        <f>IFERROR((BA975/SUM('4_Структура пл.соб.'!$F$4:$F$6))*100,0)</f>
        <v>0</v>
      </c>
      <c r="BD975" s="167">
        <f t="shared" ref="BD975:BD1001" si="340">IFERROR(ROUND(AE975/S975*100,2),0)</f>
        <v>0</v>
      </c>
      <c r="BE975" s="167">
        <f t="shared" ref="BE975:BE1001" si="341">IFERROR(ROUND(AA975/O975*100,2),0)</f>
        <v>0</v>
      </c>
      <c r="BF975" s="203"/>
      <c r="BG975" s="203"/>
    </row>
    <row r="976" spans="1:59" s="118" customFormat="1" x14ac:dyDescent="0.25">
      <c r="A976" s="128" t="str">
        <f>IF(ISBLANK(B976),"",COUNTA($B$11:B976))</f>
        <v/>
      </c>
      <c r="B976" s="200"/>
      <c r="C976" s="150">
        <f t="shared" si="331"/>
        <v>0</v>
      </c>
      <c r="D976" s="151">
        <f t="shared" si="332"/>
        <v>0</v>
      </c>
      <c r="E976" s="199"/>
      <c r="F976" s="199"/>
      <c r="G976" s="151">
        <f t="shared" si="333"/>
        <v>0</v>
      </c>
      <c r="H976" s="199"/>
      <c r="I976" s="199"/>
      <c r="J976" s="199"/>
      <c r="K976" s="151">
        <f t="shared" si="321"/>
        <v>0</v>
      </c>
      <c r="L976" s="199"/>
      <c r="M976" s="199"/>
      <c r="N976" s="152" t="str">
        <f t="shared" si="334"/>
        <v/>
      </c>
      <c r="O976" s="150">
        <f t="shared" si="335"/>
        <v>0</v>
      </c>
      <c r="P976" s="151">
        <f t="shared" si="336"/>
        <v>0</v>
      </c>
      <c r="Q976" s="199"/>
      <c r="R976" s="199"/>
      <c r="S976" s="151">
        <f t="shared" si="337"/>
        <v>0</v>
      </c>
      <c r="T976" s="199"/>
      <c r="U976" s="199"/>
      <c r="V976" s="199"/>
      <c r="W976" s="151">
        <f t="shared" si="328"/>
        <v>0</v>
      </c>
      <c r="X976" s="199"/>
      <c r="Y976" s="199"/>
      <c r="Z976" s="152" t="str">
        <f t="shared" si="338"/>
        <v/>
      </c>
      <c r="AA976" s="150">
        <f t="shared" si="322"/>
        <v>0</v>
      </c>
      <c r="AB976" s="151">
        <f t="shared" si="323"/>
        <v>0</v>
      </c>
      <c r="AC976" s="199"/>
      <c r="AD976" s="199"/>
      <c r="AE976" s="151">
        <f t="shared" si="324"/>
        <v>0</v>
      </c>
      <c r="AF976" s="202"/>
      <c r="AG976" s="333"/>
      <c r="AH976" s="202"/>
      <c r="AI976" s="333"/>
      <c r="AJ976" s="202"/>
      <c r="AK976" s="333"/>
      <c r="AL976" s="151">
        <f t="shared" si="325"/>
        <v>0</v>
      </c>
      <c r="AM976" s="199"/>
      <c r="AN976" s="199"/>
      <c r="AO976" s="167">
        <f t="shared" si="329"/>
        <v>0</v>
      </c>
      <c r="AP976" s="167">
        <f t="shared" si="330"/>
        <v>0</v>
      </c>
      <c r="AQ976" s="152" t="str">
        <f t="shared" si="326"/>
        <v/>
      </c>
      <c r="AR976" s="207">
        <f t="shared" si="327"/>
        <v>0</v>
      </c>
      <c r="AS976" s="167">
        <f t="shared" si="339"/>
        <v>0</v>
      </c>
      <c r="AT976" s="167">
        <f>IFERROR((AR976/SUM('4_Структура пл.соб.'!$F$4:$F$6))*100,0)</f>
        <v>0</v>
      </c>
      <c r="AU976" s="207">
        <f>IFERROR(AF976+(SUM($AC976:$AD976)/100*($AE$14/$AB$14*100))/'4_Структура пл.соб.'!$B$7*'4_Структура пл.соб.'!$B$4,0)</f>
        <v>0</v>
      </c>
      <c r="AV976" s="167">
        <f>IFERROR(AU976/'5_Розрахунок тарифів'!$H$7,0)</f>
        <v>0</v>
      </c>
      <c r="AW976" s="167">
        <f>IFERROR((AU976/SUM('4_Структура пл.соб.'!$F$4:$F$6))*100,0)</f>
        <v>0</v>
      </c>
      <c r="AX976" s="207">
        <f>IFERROR(AH976+(SUM($AC976:$AD976)/100*($AE$14/$AB$14*100))/'4_Структура пл.соб.'!$B$7*'4_Структура пл.соб.'!$B$5,0)</f>
        <v>0</v>
      </c>
      <c r="AY976" s="167">
        <f>IFERROR(AX976/'5_Розрахунок тарифів'!$L$7,0)</f>
        <v>0</v>
      </c>
      <c r="AZ976" s="167">
        <f>IFERROR((AX976/SUM('4_Структура пл.соб.'!$F$4:$F$6))*100,0)</f>
        <v>0</v>
      </c>
      <c r="BA976" s="207">
        <f>IFERROR(AJ976+(SUM($AC976:$AD976)/100*($AE$14/$AB$14*100))/'4_Структура пл.соб.'!$B$7*'4_Структура пл.соб.'!$B$6,0)</f>
        <v>0</v>
      </c>
      <c r="BB976" s="167">
        <f>IFERROR(BA976/'5_Розрахунок тарифів'!$P$7,0)</f>
        <v>0</v>
      </c>
      <c r="BC976" s="167">
        <f>IFERROR((BA976/SUM('4_Структура пл.соб.'!$F$4:$F$6))*100,0)</f>
        <v>0</v>
      </c>
      <c r="BD976" s="167">
        <f t="shared" si="340"/>
        <v>0</v>
      </c>
      <c r="BE976" s="167">
        <f t="shared" si="341"/>
        <v>0</v>
      </c>
      <c r="BF976" s="203"/>
      <c r="BG976" s="203"/>
    </row>
    <row r="977" spans="1:59" s="118" customFormat="1" x14ac:dyDescent="0.25">
      <c r="A977" s="128" t="str">
        <f>IF(ISBLANK(B977),"",COUNTA($B$11:B977))</f>
        <v/>
      </c>
      <c r="B977" s="200"/>
      <c r="C977" s="150">
        <f t="shared" si="331"/>
        <v>0</v>
      </c>
      <c r="D977" s="151">
        <f t="shared" si="332"/>
        <v>0</v>
      </c>
      <c r="E977" s="199"/>
      <c r="F977" s="199"/>
      <c r="G977" s="151">
        <f t="shared" si="333"/>
        <v>0</v>
      </c>
      <c r="H977" s="199"/>
      <c r="I977" s="199"/>
      <c r="J977" s="199"/>
      <c r="K977" s="151">
        <f t="shared" si="321"/>
        <v>0</v>
      </c>
      <c r="L977" s="199"/>
      <c r="M977" s="199"/>
      <c r="N977" s="152" t="str">
        <f t="shared" si="334"/>
        <v/>
      </c>
      <c r="O977" s="150">
        <f t="shared" si="335"/>
        <v>0</v>
      </c>
      <c r="P977" s="151">
        <f t="shared" si="336"/>
        <v>0</v>
      </c>
      <c r="Q977" s="199"/>
      <c r="R977" s="199"/>
      <c r="S977" s="151">
        <f t="shared" si="337"/>
        <v>0</v>
      </c>
      <c r="T977" s="199"/>
      <c r="U977" s="199"/>
      <c r="V977" s="199"/>
      <c r="W977" s="151">
        <f t="shared" si="328"/>
        <v>0</v>
      </c>
      <c r="X977" s="199"/>
      <c r="Y977" s="199"/>
      <c r="Z977" s="152" t="str">
        <f t="shared" si="338"/>
        <v/>
      </c>
      <c r="AA977" s="150">
        <f t="shared" si="322"/>
        <v>0</v>
      </c>
      <c r="AB977" s="151">
        <f t="shared" si="323"/>
        <v>0</v>
      </c>
      <c r="AC977" s="199"/>
      <c r="AD977" s="199"/>
      <c r="AE977" s="151">
        <f t="shared" si="324"/>
        <v>0</v>
      </c>
      <c r="AF977" s="202"/>
      <c r="AG977" s="333"/>
      <c r="AH977" s="202"/>
      <c r="AI977" s="333"/>
      <c r="AJ977" s="202"/>
      <c r="AK977" s="333"/>
      <c r="AL977" s="151">
        <f t="shared" si="325"/>
        <v>0</v>
      </c>
      <c r="AM977" s="199"/>
      <c r="AN977" s="199"/>
      <c r="AO977" s="167">
        <f t="shared" si="329"/>
        <v>0</v>
      </c>
      <c r="AP977" s="167">
        <f t="shared" si="330"/>
        <v>0</v>
      </c>
      <c r="AQ977" s="152" t="str">
        <f t="shared" si="326"/>
        <v/>
      </c>
      <c r="AR977" s="207">
        <f t="shared" si="327"/>
        <v>0</v>
      </c>
      <c r="AS977" s="167">
        <f t="shared" si="339"/>
        <v>0</v>
      </c>
      <c r="AT977" s="167">
        <f>IFERROR((AR977/SUM('4_Структура пл.соб.'!$F$4:$F$6))*100,0)</f>
        <v>0</v>
      </c>
      <c r="AU977" s="207">
        <f>IFERROR(AF977+(SUM($AC977:$AD977)/100*($AE$14/$AB$14*100))/'4_Структура пл.соб.'!$B$7*'4_Структура пл.соб.'!$B$4,0)</f>
        <v>0</v>
      </c>
      <c r="AV977" s="167">
        <f>IFERROR(AU977/'5_Розрахунок тарифів'!$H$7,0)</f>
        <v>0</v>
      </c>
      <c r="AW977" s="167">
        <f>IFERROR((AU977/SUM('4_Структура пл.соб.'!$F$4:$F$6))*100,0)</f>
        <v>0</v>
      </c>
      <c r="AX977" s="207">
        <f>IFERROR(AH977+(SUM($AC977:$AD977)/100*($AE$14/$AB$14*100))/'4_Структура пл.соб.'!$B$7*'4_Структура пл.соб.'!$B$5,0)</f>
        <v>0</v>
      </c>
      <c r="AY977" s="167">
        <f>IFERROR(AX977/'5_Розрахунок тарифів'!$L$7,0)</f>
        <v>0</v>
      </c>
      <c r="AZ977" s="167">
        <f>IFERROR((AX977/SUM('4_Структура пл.соб.'!$F$4:$F$6))*100,0)</f>
        <v>0</v>
      </c>
      <c r="BA977" s="207">
        <f>IFERROR(AJ977+(SUM($AC977:$AD977)/100*($AE$14/$AB$14*100))/'4_Структура пл.соб.'!$B$7*'4_Структура пл.соб.'!$B$6,0)</f>
        <v>0</v>
      </c>
      <c r="BB977" s="167">
        <f>IFERROR(BA977/'5_Розрахунок тарифів'!$P$7,0)</f>
        <v>0</v>
      </c>
      <c r="BC977" s="167">
        <f>IFERROR((BA977/SUM('4_Структура пл.соб.'!$F$4:$F$6))*100,0)</f>
        <v>0</v>
      </c>
      <c r="BD977" s="167">
        <f t="shared" si="340"/>
        <v>0</v>
      </c>
      <c r="BE977" s="167">
        <f t="shared" si="341"/>
        <v>0</v>
      </c>
      <c r="BF977" s="203"/>
      <c r="BG977" s="203"/>
    </row>
    <row r="978" spans="1:59" s="118" customFormat="1" x14ac:dyDescent="0.25">
      <c r="A978" s="128" t="str">
        <f>IF(ISBLANK(B978),"",COUNTA($B$11:B978))</f>
        <v/>
      </c>
      <c r="B978" s="200"/>
      <c r="C978" s="150">
        <f t="shared" si="331"/>
        <v>0</v>
      </c>
      <c r="D978" s="151">
        <f t="shared" si="332"/>
        <v>0</v>
      </c>
      <c r="E978" s="199"/>
      <c r="F978" s="199"/>
      <c r="G978" s="151">
        <f t="shared" si="333"/>
        <v>0</v>
      </c>
      <c r="H978" s="199"/>
      <c r="I978" s="199"/>
      <c r="J978" s="199"/>
      <c r="K978" s="151">
        <f t="shared" si="321"/>
        <v>0</v>
      </c>
      <c r="L978" s="199"/>
      <c r="M978" s="199"/>
      <c r="N978" s="152" t="str">
        <f t="shared" si="334"/>
        <v/>
      </c>
      <c r="O978" s="150">
        <f t="shared" si="335"/>
        <v>0</v>
      </c>
      <c r="P978" s="151">
        <f t="shared" si="336"/>
        <v>0</v>
      </c>
      <c r="Q978" s="199"/>
      <c r="R978" s="199"/>
      <c r="S978" s="151">
        <f t="shared" si="337"/>
        <v>0</v>
      </c>
      <c r="T978" s="199"/>
      <c r="U978" s="199"/>
      <c r="V978" s="199"/>
      <c r="W978" s="151">
        <f t="shared" si="328"/>
        <v>0</v>
      </c>
      <c r="X978" s="199"/>
      <c r="Y978" s="199"/>
      <c r="Z978" s="152" t="str">
        <f t="shared" si="338"/>
        <v/>
      </c>
      <c r="AA978" s="150">
        <f t="shared" si="322"/>
        <v>0</v>
      </c>
      <c r="AB978" s="151">
        <f t="shared" si="323"/>
        <v>0</v>
      </c>
      <c r="AC978" s="199"/>
      <c r="AD978" s="199"/>
      <c r="AE978" s="151">
        <f t="shared" si="324"/>
        <v>0</v>
      </c>
      <c r="AF978" s="202"/>
      <c r="AG978" s="333"/>
      <c r="AH978" s="202"/>
      <c r="AI978" s="333"/>
      <c r="AJ978" s="202"/>
      <c r="AK978" s="333"/>
      <c r="AL978" s="151">
        <f t="shared" si="325"/>
        <v>0</v>
      </c>
      <c r="AM978" s="199"/>
      <c r="AN978" s="199"/>
      <c r="AO978" s="167">
        <f t="shared" si="329"/>
        <v>0</v>
      </c>
      <c r="AP978" s="167">
        <f t="shared" si="330"/>
        <v>0</v>
      </c>
      <c r="AQ978" s="152" t="str">
        <f t="shared" si="326"/>
        <v/>
      </c>
      <c r="AR978" s="207">
        <f t="shared" si="327"/>
        <v>0</v>
      </c>
      <c r="AS978" s="167">
        <f t="shared" si="339"/>
        <v>0</v>
      </c>
      <c r="AT978" s="167">
        <f>IFERROR((AR978/SUM('4_Структура пл.соб.'!$F$4:$F$6))*100,0)</f>
        <v>0</v>
      </c>
      <c r="AU978" s="207">
        <f>IFERROR(AF978+(SUM($AC978:$AD978)/100*($AE$14/$AB$14*100))/'4_Структура пл.соб.'!$B$7*'4_Структура пл.соб.'!$B$4,0)</f>
        <v>0</v>
      </c>
      <c r="AV978" s="167">
        <f>IFERROR(AU978/'5_Розрахунок тарифів'!$H$7,0)</f>
        <v>0</v>
      </c>
      <c r="AW978" s="167">
        <f>IFERROR((AU978/SUM('4_Структура пл.соб.'!$F$4:$F$6))*100,0)</f>
        <v>0</v>
      </c>
      <c r="AX978" s="207">
        <f>IFERROR(AH978+(SUM($AC978:$AD978)/100*($AE$14/$AB$14*100))/'4_Структура пл.соб.'!$B$7*'4_Структура пл.соб.'!$B$5,0)</f>
        <v>0</v>
      </c>
      <c r="AY978" s="167">
        <f>IFERROR(AX978/'5_Розрахунок тарифів'!$L$7,0)</f>
        <v>0</v>
      </c>
      <c r="AZ978" s="167">
        <f>IFERROR((AX978/SUM('4_Структура пл.соб.'!$F$4:$F$6))*100,0)</f>
        <v>0</v>
      </c>
      <c r="BA978" s="207">
        <f>IFERROR(AJ978+(SUM($AC978:$AD978)/100*($AE$14/$AB$14*100))/'4_Структура пл.соб.'!$B$7*'4_Структура пл.соб.'!$B$6,0)</f>
        <v>0</v>
      </c>
      <c r="BB978" s="167">
        <f>IFERROR(BA978/'5_Розрахунок тарифів'!$P$7,0)</f>
        <v>0</v>
      </c>
      <c r="BC978" s="167">
        <f>IFERROR((BA978/SUM('4_Структура пл.соб.'!$F$4:$F$6))*100,0)</f>
        <v>0</v>
      </c>
      <c r="BD978" s="167">
        <f t="shared" si="340"/>
        <v>0</v>
      </c>
      <c r="BE978" s="167">
        <f t="shared" si="341"/>
        <v>0</v>
      </c>
      <c r="BF978" s="203"/>
      <c r="BG978" s="203"/>
    </row>
    <row r="979" spans="1:59" s="118" customFormat="1" x14ac:dyDescent="0.25">
      <c r="A979" s="128" t="str">
        <f>IF(ISBLANK(B979),"",COUNTA($B$11:B979))</f>
        <v/>
      </c>
      <c r="B979" s="200"/>
      <c r="C979" s="150">
        <f t="shared" si="331"/>
        <v>0</v>
      </c>
      <c r="D979" s="151">
        <f t="shared" si="332"/>
        <v>0</v>
      </c>
      <c r="E979" s="199"/>
      <c r="F979" s="199"/>
      <c r="G979" s="151">
        <f t="shared" si="333"/>
        <v>0</v>
      </c>
      <c r="H979" s="199"/>
      <c r="I979" s="199"/>
      <c r="J979" s="199"/>
      <c r="K979" s="151">
        <f t="shared" si="321"/>
        <v>0</v>
      </c>
      <c r="L979" s="199"/>
      <c r="M979" s="199"/>
      <c r="N979" s="152" t="str">
        <f t="shared" si="334"/>
        <v/>
      </c>
      <c r="O979" s="150">
        <f t="shared" si="335"/>
        <v>0</v>
      </c>
      <c r="P979" s="151">
        <f t="shared" si="336"/>
        <v>0</v>
      </c>
      <c r="Q979" s="199"/>
      <c r="R979" s="199"/>
      <c r="S979" s="151">
        <f t="shared" si="337"/>
        <v>0</v>
      </c>
      <c r="T979" s="199"/>
      <c r="U979" s="199"/>
      <c r="V979" s="199"/>
      <c r="W979" s="151">
        <f t="shared" si="328"/>
        <v>0</v>
      </c>
      <c r="X979" s="199"/>
      <c r="Y979" s="199"/>
      <c r="Z979" s="152" t="str">
        <f t="shared" si="338"/>
        <v/>
      </c>
      <c r="AA979" s="150">
        <f t="shared" si="322"/>
        <v>0</v>
      </c>
      <c r="AB979" s="151">
        <f t="shared" si="323"/>
        <v>0</v>
      </c>
      <c r="AC979" s="199"/>
      <c r="AD979" s="199"/>
      <c r="AE979" s="151">
        <f t="shared" si="324"/>
        <v>0</v>
      </c>
      <c r="AF979" s="202"/>
      <c r="AG979" s="333"/>
      <c r="AH979" s="202"/>
      <c r="AI979" s="333"/>
      <c r="AJ979" s="202"/>
      <c r="AK979" s="333"/>
      <c r="AL979" s="151">
        <f t="shared" si="325"/>
        <v>0</v>
      </c>
      <c r="AM979" s="199"/>
      <c r="AN979" s="199"/>
      <c r="AO979" s="167">
        <f t="shared" si="329"/>
        <v>0</v>
      </c>
      <c r="AP979" s="167">
        <f t="shared" si="330"/>
        <v>0</v>
      </c>
      <c r="AQ979" s="152" t="str">
        <f t="shared" si="326"/>
        <v/>
      </c>
      <c r="AR979" s="207">
        <f t="shared" si="327"/>
        <v>0</v>
      </c>
      <c r="AS979" s="167">
        <f t="shared" si="339"/>
        <v>0</v>
      </c>
      <c r="AT979" s="167">
        <f>IFERROR((AR979/SUM('4_Структура пл.соб.'!$F$4:$F$6))*100,0)</f>
        <v>0</v>
      </c>
      <c r="AU979" s="207">
        <f>IFERROR(AF979+(SUM($AC979:$AD979)/100*($AE$14/$AB$14*100))/'4_Структура пл.соб.'!$B$7*'4_Структура пл.соб.'!$B$4,0)</f>
        <v>0</v>
      </c>
      <c r="AV979" s="167">
        <f>IFERROR(AU979/'5_Розрахунок тарифів'!$H$7,0)</f>
        <v>0</v>
      </c>
      <c r="AW979" s="167">
        <f>IFERROR((AU979/SUM('4_Структура пл.соб.'!$F$4:$F$6))*100,0)</f>
        <v>0</v>
      </c>
      <c r="AX979" s="207">
        <f>IFERROR(AH979+(SUM($AC979:$AD979)/100*($AE$14/$AB$14*100))/'4_Структура пл.соб.'!$B$7*'4_Структура пл.соб.'!$B$5,0)</f>
        <v>0</v>
      </c>
      <c r="AY979" s="167">
        <f>IFERROR(AX979/'5_Розрахунок тарифів'!$L$7,0)</f>
        <v>0</v>
      </c>
      <c r="AZ979" s="167">
        <f>IFERROR((AX979/SUM('4_Структура пл.соб.'!$F$4:$F$6))*100,0)</f>
        <v>0</v>
      </c>
      <c r="BA979" s="207">
        <f>IFERROR(AJ979+(SUM($AC979:$AD979)/100*($AE$14/$AB$14*100))/'4_Структура пл.соб.'!$B$7*'4_Структура пл.соб.'!$B$6,0)</f>
        <v>0</v>
      </c>
      <c r="BB979" s="167">
        <f>IFERROR(BA979/'5_Розрахунок тарифів'!$P$7,0)</f>
        <v>0</v>
      </c>
      <c r="BC979" s="167">
        <f>IFERROR((BA979/SUM('4_Структура пл.соб.'!$F$4:$F$6))*100,0)</f>
        <v>0</v>
      </c>
      <c r="BD979" s="167">
        <f t="shared" si="340"/>
        <v>0</v>
      </c>
      <c r="BE979" s="167">
        <f t="shared" si="341"/>
        <v>0</v>
      </c>
      <c r="BF979" s="203"/>
      <c r="BG979" s="203"/>
    </row>
    <row r="980" spans="1:59" s="118" customFormat="1" x14ac:dyDescent="0.25">
      <c r="A980" s="128" t="str">
        <f>IF(ISBLANK(B980),"",COUNTA($B$11:B980))</f>
        <v/>
      </c>
      <c r="B980" s="200"/>
      <c r="C980" s="150">
        <f t="shared" si="331"/>
        <v>0</v>
      </c>
      <c r="D980" s="151">
        <f t="shared" si="332"/>
        <v>0</v>
      </c>
      <c r="E980" s="199"/>
      <c r="F980" s="199"/>
      <c r="G980" s="151">
        <f t="shared" si="333"/>
        <v>0</v>
      </c>
      <c r="H980" s="199"/>
      <c r="I980" s="199"/>
      <c r="J980" s="199"/>
      <c r="K980" s="151">
        <f t="shared" si="321"/>
        <v>0</v>
      </c>
      <c r="L980" s="199"/>
      <c r="M980" s="199"/>
      <c r="N980" s="152" t="str">
        <f t="shared" si="334"/>
        <v/>
      </c>
      <c r="O980" s="150">
        <f t="shared" si="335"/>
        <v>0</v>
      </c>
      <c r="P980" s="151">
        <f t="shared" si="336"/>
        <v>0</v>
      </c>
      <c r="Q980" s="199"/>
      <c r="R980" s="199"/>
      <c r="S980" s="151">
        <f t="shared" si="337"/>
        <v>0</v>
      </c>
      <c r="T980" s="199"/>
      <c r="U980" s="199"/>
      <c r="V980" s="199"/>
      <c r="W980" s="151">
        <f t="shared" si="328"/>
        <v>0</v>
      </c>
      <c r="X980" s="199"/>
      <c r="Y980" s="199"/>
      <c r="Z980" s="152" t="str">
        <f t="shared" si="338"/>
        <v/>
      </c>
      <c r="AA980" s="150">
        <f t="shared" si="322"/>
        <v>0</v>
      </c>
      <c r="AB980" s="151">
        <f t="shared" si="323"/>
        <v>0</v>
      </c>
      <c r="AC980" s="199"/>
      <c r="AD980" s="199"/>
      <c r="AE980" s="151">
        <f t="shared" si="324"/>
        <v>0</v>
      </c>
      <c r="AF980" s="202"/>
      <c r="AG980" s="333"/>
      <c r="AH980" s="202"/>
      <c r="AI980" s="333"/>
      <c r="AJ980" s="202"/>
      <c r="AK980" s="333"/>
      <c r="AL980" s="151">
        <f t="shared" si="325"/>
        <v>0</v>
      </c>
      <c r="AM980" s="199"/>
      <c r="AN980" s="199"/>
      <c r="AO980" s="167">
        <f t="shared" si="329"/>
        <v>0</v>
      </c>
      <c r="AP980" s="167">
        <f t="shared" si="330"/>
        <v>0</v>
      </c>
      <c r="AQ980" s="152" t="str">
        <f t="shared" si="326"/>
        <v/>
      </c>
      <c r="AR980" s="207">
        <f t="shared" si="327"/>
        <v>0</v>
      </c>
      <c r="AS980" s="167">
        <f t="shared" si="339"/>
        <v>0</v>
      </c>
      <c r="AT980" s="167">
        <f>IFERROR((AR980/SUM('4_Структура пл.соб.'!$F$4:$F$6))*100,0)</f>
        <v>0</v>
      </c>
      <c r="AU980" s="207">
        <f>IFERROR(AF980+(SUM($AC980:$AD980)/100*($AE$14/$AB$14*100))/'4_Структура пл.соб.'!$B$7*'4_Структура пл.соб.'!$B$4,0)</f>
        <v>0</v>
      </c>
      <c r="AV980" s="167">
        <f>IFERROR(AU980/'5_Розрахунок тарифів'!$H$7,0)</f>
        <v>0</v>
      </c>
      <c r="AW980" s="167">
        <f>IFERROR((AU980/SUM('4_Структура пл.соб.'!$F$4:$F$6))*100,0)</f>
        <v>0</v>
      </c>
      <c r="AX980" s="207">
        <f>IFERROR(AH980+(SUM($AC980:$AD980)/100*($AE$14/$AB$14*100))/'4_Структура пл.соб.'!$B$7*'4_Структура пл.соб.'!$B$5,0)</f>
        <v>0</v>
      </c>
      <c r="AY980" s="167">
        <f>IFERROR(AX980/'5_Розрахунок тарифів'!$L$7,0)</f>
        <v>0</v>
      </c>
      <c r="AZ980" s="167">
        <f>IFERROR((AX980/SUM('4_Структура пл.соб.'!$F$4:$F$6))*100,0)</f>
        <v>0</v>
      </c>
      <c r="BA980" s="207">
        <f>IFERROR(AJ980+(SUM($AC980:$AD980)/100*($AE$14/$AB$14*100))/'4_Структура пл.соб.'!$B$7*'4_Структура пл.соб.'!$B$6,0)</f>
        <v>0</v>
      </c>
      <c r="BB980" s="167">
        <f>IFERROR(BA980/'5_Розрахунок тарифів'!$P$7,0)</f>
        <v>0</v>
      </c>
      <c r="BC980" s="167">
        <f>IFERROR((BA980/SUM('4_Структура пл.соб.'!$F$4:$F$6))*100,0)</f>
        <v>0</v>
      </c>
      <c r="BD980" s="167">
        <f t="shared" si="340"/>
        <v>0</v>
      </c>
      <c r="BE980" s="167">
        <f t="shared" si="341"/>
        <v>0</v>
      </c>
      <c r="BF980" s="203"/>
      <c r="BG980" s="203"/>
    </row>
    <row r="981" spans="1:59" s="118" customFormat="1" x14ac:dyDescent="0.25">
      <c r="A981" s="128" t="str">
        <f>IF(ISBLANK(B981),"",COUNTA($B$11:B981))</f>
        <v/>
      </c>
      <c r="B981" s="200"/>
      <c r="C981" s="150">
        <f t="shared" si="331"/>
        <v>0</v>
      </c>
      <c r="D981" s="151">
        <f t="shared" si="332"/>
        <v>0</v>
      </c>
      <c r="E981" s="199"/>
      <c r="F981" s="199"/>
      <c r="G981" s="151">
        <f t="shared" si="333"/>
        <v>0</v>
      </c>
      <c r="H981" s="199"/>
      <c r="I981" s="199"/>
      <c r="J981" s="199"/>
      <c r="K981" s="151">
        <f t="shared" ref="K981:K1001" si="342">L981+M981</f>
        <v>0</v>
      </c>
      <c r="L981" s="199"/>
      <c r="M981" s="199"/>
      <c r="N981" s="152" t="str">
        <f t="shared" si="334"/>
        <v/>
      </c>
      <c r="O981" s="150">
        <f t="shared" si="335"/>
        <v>0</v>
      </c>
      <c r="P981" s="151">
        <f t="shared" si="336"/>
        <v>0</v>
      </c>
      <c r="Q981" s="199"/>
      <c r="R981" s="199"/>
      <c r="S981" s="151">
        <f t="shared" si="337"/>
        <v>0</v>
      </c>
      <c r="T981" s="199"/>
      <c r="U981" s="199"/>
      <c r="V981" s="199"/>
      <c r="W981" s="151">
        <f t="shared" si="328"/>
        <v>0</v>
      </c>
      <c r="X981" s="199"/>
      <c r="Y981" s="199"/>
      <c r="Z981" s="152" t="str">
        <f t="shared" si="338"/>
        <v/>
      </c>
      <c r="AA981" s="150">
        <f t="shared" ref="AA981:AA1001" si="343">SUM(AB981:AD981)</f>
        <v>0</v>
      </c>
      <c r="AB981" s="151">
        <f t="shared" ref="AB981:AB1001" si="344">AE981+AL981</f>
        <v>0</v>
      </c>
      <c r="AC981" s="199"/>
      <c r="AD981" s="199"/>
      <c r="AE981" s="151">
        <f t="shared" ref="AE981:AE1001" si="345">SUM(AF981:AJ981)</f>
        <v>0</v>
      </c>
      <c r="AF981" s="202"/>
      <c r="AG981" s="333"/>
      <c r="AH981" s="202"/>
      <c r="AI981" s="333"/>
      <c r="AJ981" s="202"/>
      <c r="AK981" s="333"/>
      <c r="AL981" s="151">
        <f t="shared" ref="AL981:AL1001" si="346">AM981+AN981</f>
        <v>0</v>
      </c>
      <c r="AM981" s="199"/>
      <c r="AN981" s="199"/>
      <c r="AO981" s="167">
        <f t="shared" si="329"/>
        <v>0</v>
      </c>
      <c r="AP981" s="167">
        <f t="shared" si="330"/>
        <v>0</v>
      </c>
      <c r="AQ981" s="152" t="str">
        <f t="shared" si="326"/>
        <v/>
      </c>
      <c r="AR981" s="207">
        <f t="shared" si="327"/>
        <v>0</v>
      </c>
      <c r="AS981" s="167">
        <f t="shared" si="339"/>
        <v>0</v>
      </c>
      <c r="AT981" s="167">
        <f>IFERROR((AR981/SUM('4_Структура пл.соб.'!$F$4:$F$6))*100,0)</f>
        <v>0</v>
      </c>
      <c r="AU981" s="207">
        <f>IFERROR(AF981+(SUM($AC981:$AD981)/100*($AE$14/$AB$14*100))/'4_Структура пл.соб.'!$B$7*'4_Структура пл.соб.'!$B$4,0)</f>
        <v>0</v>
      </c>
      <c r="AV981" s="167">
        <f>IFERROR(AU981/'5_Розрахунок тарифів'!$H$7,0)</f>
        <v>0</v>
      </c>
      <c r="AW981" s="167">
        <f>IFERROR((AU981/SUM('4_Структура пл.соб.'!$F$4:$F$6))*100,0)</f>
        <v>0</v>
      </c>
      <c r="AX981" s="207">
        <f>IFERROR(AH981+(SUM($AC981:$AD981)/100*($AE$14/$AB$14*100))/'4_Структура пл.соб.'!$B$7*'4_Структура пл.соб.'!$B$5,0)</f>
        <v>0</v>
      </c>
      <c r="AY981" s="167">
        <f>IFERROR(AX981/'5_Розрахунок тарифів'!$L$7,0)</f>
        <v>0</v>
      </c>
      <c r="AZ981" s="167">
        <f>IFERROR((AX981/SUM('4_Структура пл.соб.'!$F$4:$F$6))*100,0)</f>
        <v>0</v>
      </c>
      <c r="BA981" s="207">
        <f>IFERROR(AJ981+(SUM($AC981:$AD981)/100*($AE$14/$AB$14*100))/'4_Структура пл.соб.'!$B$7*'4_Структура пл.соб.'!$B$6,0)</f>
        <v>0</v>
      </c>
      <c r="BB981" s="167">
        <f>IFERROR(BA981/'5_Розрахунок тарифів'!$P$7,0)</f>
        <v>0</v>
      </c>
      <c r="BC981" s="167">
        <f>IFERROR((BA981/SUM('4_Структура пл.соб.'!$F$4:$F$6))*100,0)</f>
        <v>0</v>
      </c>
      <c r="BD981" s="167">
        <f t="shared" si="340"/>
        <v>0</v>
      </c>
      <c r="BE981" s="167">
        <f t="shared" si="341"/>
        <v>0</v>
      </c>
      <c r="BF981" s="203"/>
      <c r="BG981" s="203"/>
    </row>
    <row r="982" spans="1:59" s="118" customFormat="1" x14ac:dyDescent="0.25">
      <c r="A982" s="128" t="str">
        <f>IF(ISBLANK(B982),"",COUNTA($B$11:B982))</f>
        <v/>
      </c>
      <c r="B982" s="200"/>
      <c r="C982" s="150">
        <f t="shared" si="331"/>
        <v>0</v>
      </c>
      <c r="D982" s="151">
        <f t="shared" si="332"/>
        <v>0</v>
      </c>
      <c r="E982" s="199"/>
      <c r="F982" s="199"/>
      <c r="G982" s="151">
        <f t="shared" si="333"/>
        <v>0</v>
      </c>
      <c r="H982" s="199"/>
      <c r="I982" s="199"/>
      <c r="J982" s="199"/>
      <c r="K982" s="151">
        <f t="shared" si="342"/>
        <v>0</v>
      </c>
      <c r="L982" s="199"/>
      <c r="M982" s="199"/>
      <c r="N982" s="152" t="str">
        <f t="shared" si="334"/>
        <v/>
      </c>
      <c r="O982" s="150">
        <f t="shared" si="335"/>
        <v>0</v>
      </c>
      <c r="P982" s="151">
        <f t="shared" si="336"/>
        <v>0</v>
      </c>
      <c r="Q982" s="199"/>
      <c r="R982" s="199"/>
      <c r="S982" s="151">
        <f t="shared" si="337"/>
        <v>0</v>
      </c>
      <c r="T982" s="199"/>
      <c r="U982" s="199"/>
      <c r="V982" s="199"/>
      <c r="W982" s="151">
        <f t="shared" si="328"/>
        <v>0</v>
      </c>
      <c r="X982" s="199"/>
      <c r="Y982" s="199"/>
      <c r="Z982" s="152" t="str">
        <f t="shared" si="338"/>
        <v/>
      </c>
      <c r="AA982" s="150">
        <f t="shared" si="343"/>
        <v>0</v>
      </c>
      <c r="AB982" s="151">
        <f t="shared" si="344"/>
        <v>0</v>
      </c>
      <c r="AC982" s="199"/>
      <c r="AD982" s="199"/>
      <c r="AE982" s="151">
        <f t="shared" si="345"/>
        <v>0</v>
      </c>
      <c r="AF982" s="202"/>
      <c r="AG982" s="333"/>
      <c r="AH982" s="202"/>
      <c r="AI982" s="333"/>
      <c r="AJ982" s="202"/>
      <c r="AK982" s="333"/>
      <c r="AL982" s="151">
        <f t="shared" si="346"/>
        <v>0</v>
      </c>
      <c r="AM982" s="199"/>
      <c r="AN982" s="199"/>
      <c r="AO982" s="167">
        <f t="shared" si="329"/>
        <v>0</v>
      </c>
      <c r="AP982" s="167">
        <f t="shared" si="330"/>
        <v>0</v>
      </c>
      <c r="AQ982" s="152" t="str">
        <f t="shared" si="326"/>
        <v/>
      </c>
      <c r="AR982" s="207">
        <f t="shared" si="327"/>
        <v>0</v>
      </c>
      <c r="AS982" s="167">
        <f t="shared" si="339"/>
        <v>0</v>
      </c>
      <c r="AT982" s="167">
        <f>IFERROR((AR982/SUM('4_Структура пл.соб.'!$F$4:$F$6))*100,0)</f>
        <v>0</v>
      </c>
      <c r="AU982" s="207">
        <f>IFERROR(AF982+(SUM($AC982:$AD982)/100*($AE$14/$AB$14*100))/'4_Структура пл.соб.'!$B$7*'4_Структура пл.соб.'!$B$4,0)</f>
        <v>0</v>
      </c>
      <c r="AV982" s="167">
        <f>IFERROR(AU982/'5_Розрахунок тарифів'!$H$7,0)</f>
        <v>0</v>
      </c>
      <c r="AW982" s="167">
        <f>IFERROR((AU982/SUM('4_Структура пл.соб.'!$F$4:$F$6))*100,0)</f>
        <v>0</v>
      </c>
      <c r="AX982" s="207">
        <f>IFERROR(AH982+(SUM($AC982:$AD982)/100*($AE$14/$AB$14*100))/'4_Структура пл.соб.'!$B$7*'4_Структура пл.соб.'!$B$5,0)</f>
        <v>0</v>
      </c>
      <c r="AY982" s="167">
        <f>IFERROR(AX982/'5_Розрахунок тарифів'!$L$7,0)</f>
        <v>0</v>
      </c>
      <c r="AZ982" s="167">
        <f>IFERROR((AX982/SUM('4_Структура пл.соб.'!$F$4:$F$6))*100,0)</f>
        <v>0</v>
      </c>
      <c r="BA982" s="207">
        <f>IFERROR(AJ982+(SUM($AC982:$AD982)/100*($AE$14/$AB$14*100))/'4_Структура пл.соб.'!$B$7*'4_Структура пл.соб.'!$B$6,0)</f>
        <v>0</v>
      </c>
      <c r="BB982" s="167">
        <f>IFERROR(BA982/'5_Розрахунок тарифів'!$P$7,0)</f>
        <v>0</v>
      </c>
      <c r="BC982" s="167">
        <f>IFERROR((BA982/SUM('4_Структура пл.соб.'!$F$4:$F$6))*100,0)</f>
        <v>0</v>
      </c>
      <c r="BD982" s="167">
        <f t="shared" si="340"/>
        <v>0</v>
      </c>
      <c r="BE982" s="167">
        <f t="shared" si="341"/>
        <v>0</v>
      </c>
      <c r="BF982" s="203"/>
      <c r="BG982" s="203"/>
    </row>
    <row r="983" spans="1:59" s="118" customFormat="1" x14ac:dyDescent="0.25">
      <c r="A983" s="128" t="str">
        <f>IF(ISBLANK(B983),"",COUNTA($B$11:B983))</f>
        <v/>
      </c>
      <c r="B983" s="200"/>
      <c r="C983" s="150">
        <f t="shared" si="331"/>
        <v>0</v>
      </c>
      <c r="D983" s="151">
        <f t="shared" si="332"/>
        <v>0</v>
      </c>
      <c r="E983" s="199"/>
      <c r="F983" s="199"/>
      <c r="G983" s="151">
        <f t="shared" si="333"/>
        <v>0</v>
      </c>
      <c r="H983" s="199"/>
      <c r="I983" s="199"/>
      <c r="J983" s="199"/>
      <c r="K983" s="151">
        <f t="shared" si="342"/>
        <v>0</v>
      </c>
      <c r="L983" s="199"/>
      <c r="M983" s="199"/>
      <c r="N983" s="152" t="str">
        <f t="shared" si="334"/>
        <v/>
      </c>
      <c r="O983" s="150">
        <f t="shared" si="335"/>
        <v>0</v>
      </c>
      <c r="P983" s="151">
        <f t="shared" si="336"/>
        <v>0</v>
      </c>
      <c r="Q983" s="199"/>
      <c r="R983" s="199"/>
      <c r="S983" s="151">
        <f t="shared" si="337"/>
        <v>0</v>
      </c>
      <c r="T983" s="199"/>
      <c r="U983" s="199"/>
      <c r="V983" s="199"/>
      <c r="W983" s="151">
        <f t="shared" si="328"/>
        <v>0</v>
      </c>
      <c r="X983" s="199"/>
      <c r="Y983" s="199"/>
      <c r="Z983" s="152" t="str">
        <f t="shared" si="338"/>
        <v/>
      </c>
      <c r="AA983" s="150">
        <f t="shared" si="343"/>
        <v>0</v>
      </c>
      <c r="AB983" s="151">
        <f t="shared" si="344"/>
        <v>0</v>
      </c>
      <c r="AC983" s="199"/>
      <c r="AD983" s="199"/>
      <c r="AE983" s="151">
        <f t="shared" si="345"/>
        <v>0</v>
      </c>
      <c r="AF983" s="202"/>
      <c r="AG983" s="333"/>
      <c r="AH983" s="202"/>
      <c r="AI983" s="333"/>
      <c r="AJ983" s="202"/>
      <c r="AK983" s="333"/>
      <c r="AL983" s="151">
        <f t="shared" si="346"/>
        <v>0</v>
      </c>
      <c r="AM983" s="199"/>
      <c r="AN983" s="199"/>
      <c r="AO983" s="167">
        <f t="shared" si="329"/>
        <v>0</v>
      </c>
      <c r="AP983" s="167">
        <f t="shared" si="330"/>
        <v>0</v>
      </c>
      <c r="AQ983" s="152" t="str">
        <f t="shared" si="326"/>
        <v/>
      </c>
      <c r="AR983" s="207">
        <f t="shared" si="327"/>
        <v>0</v>
      </c>
      <c r="AS983" s="167">
        <f t="shared" si="339"/>
        <v>0</v>
      </c>
      <c r="AT983" s="167">
        <f>IFERROR((AR983/SUM('4_Структура пл.соб.'!$F$4:$F$6))*100,0)</f>
        <v>0</v>
      </c>
      <c r="AU983" s="207">
        <f>IFERROR(AF983+(SUM($AC983:$AD983)/100*($AE$14/$AB$14*100))/'4_Структура пл.соб.'!$B$7*'4_Структура пл.соб.'!$B$4,0)</f>
        <v>0</v>
      </c>
      <c r="AV983" s="167">
        <f>IFERROR(AU983/'5_Розрахунок тарифів'!$H$7,0)</f>
        <v>0</v>
      </c>
      <c r="AW983" s="167">
        <f>IFERROR((AU983/SUM('4_Структура пл.соб.'!$F$4:$F$6))*100,0)</f>
        <v>0</v>
      </c>
      <c r="AX983" s="207">
        <f>IFERROR(AH983+(SUM($AC983:$AD983)/100*($AE$14/$AB$14*100))/'4_Структура пл.соб.'!$B$7*'4_Структура пл.соб.'!$B$5,0)</f>
        <v>0</v>
      </c>
      <c r="AY983" s="167">
        <f>IFERROR(AX983/'5_Розрахунок тарифів'!$L$7,0)</f>
        <v>0</v>
      </c>
      <c r="AZ983" s="167">
        <f>IFERROR((AX983/SUM('4_Структура пл.соб.'!$F$4:$F$6))*100,0)</f>
        <v>0</v>
      </c>
      <c r="BA983" s="207">
        <f>IFERROR(AJ983+(SUM($AC983:$AD983)/100*($AE$14/$AB$14*100))/'4_Структура пл.соб.'!$B$7*'4_Структура пл.соб.'!$B$6,0)</f>
        <v>0</v>
      </c>
      <c r="BB983" s="167">
        <f>IFERROR(BA983/'5_Розрахунок тарифів'!$P$7,0)</f>
        <v>0</v>
      </c>
      <c r="BC983" s="167">
        <f>IFERROR((BA983/SUM('4_Структура пл.соб.'!$F$4:$F$6))*100,0)</f>
        <v>0</v>
      </c>
      <c r="BD983" s="167">
        <f t="shared" si="340"/>
        <v>0</v>
      </c>
      <c r="BE983" s="167">
        <f t="shared" si="341"/>
        <v>0</v>
      </c>
      <c r="BF983" s="203"/>
      <c r="BG983" s="203"/>
    </row>
    <row r="984" spans="1:59" s="118" customFormat="1" x14ac:dyDescent="0.25">
      <c r="A984" s="128" t="str">
        <f>IF(ISBLANK(B984),"",COUNTA($B$11:B984))</f>
        <v/>
      </c>
      <c r="B984" s="200"/>
      <c r="C984" s="150">
        <f t="shared" si="331"/>
        <v>0</v>
      </c>
      <c r="D984" s="151">
        <f t="shared" si="332"/>
        <v>0</v>
      </c>
      <c r="E984" s="199"/>
      <c r="F984" s="199"/>
      <c r="G984" s="151">
        <f t="shared" si="333"/>
        <v>0</v>
      </c>
      <c r="H984" s="199"/>
      <c r="I984" s="199"/>
      <c r="J984" s="199"/>
      <c r="K984" s="151">
        <f t="shared" si="342"/>
        <v>0</v>
      </c>
      <c r="L984" s="199"/>
      <c r="M984" s="199"/>
      <c r="N984" s="152" t="str">
        <f t="shared" si="334"/>
        <v/>
      </c>
      <c r="O984" s="150">
        <f t="shared" si="335"/>
        <v>0</v>
      </c>
      <c r="P984" s="151">
        <f t="shared" si="336"/>
        <v>0</v>
      </c>
      <c r="Q984" s="199"/>
      <c r="R984" s="199"/>
      <c r="S984" s="151">
        <f t="shared" si="337"/>
        <v>0</v>
      </c>
      <c r="T984" s="199"/>
      <c r="U984" s="199"/>
      <c r="V984" s="199"/>
      <c r="W984" s="151">
        <f t="shared" si="328"/>
        <v>0</v>
      </c>
      <c r="X984" s="199"/>
      <c r="Y984" s="199"/>
      <c r="Z984" s="152" t="str">
        <f t="shared" si="338"/>
        <v/>
      </c>
      <c r="AA984" s="150">
        <f t="shared" si="343"/>
        <v>0</v>
      </c>
      <c r="AB984" s="151">
        <f t="shared" si="344"/>
        <v>0</v>
      </c>
      <c r="AC984" s="199"/>
      <c r="AD984" s="199"/>
      <c r="AE984" s="151">
        <f t="shared" si="345"/>
        <v>0</v>
      </c>
      <c r="AF984" s="202"/>
      <c r="AG984" s="333"/>
      <c r="AH984" s="202"/>
      <c r="AI984" s="333"/>
      <c r="AJ984" s="202"/>
      <c r="AK984" s="333"/>
      <c r="AL984" s="151">
        <f t="shared" si="346"/>
        <v>0</v>
      </c>
      <c r="AM984" s="199"/>
      <c r="AN984" s="199"/>
      <c r="AO984" s="167">
        <f t="shared" si="329"/>
        <v>0</v>
      </c>
      <c r="AP984" s="167">
        <f t="shared" si="330"/>
        <v>0</v>
      </c>
      <c r="AQ984" s="152" t="str">
        <f t="shared" si="326"/>
        <v/>
      </c>
      <c r="AR984" s="207">
        <f t="shared" si="327"/>
        <v>0</v>
      </c>
      <c r="AS984" s="167">
        <f t="shared" si="339"/>
        <v>0</v>
      </c>
      <c r="AT984" s="167">
        <f>IFERROR((AR984/SUM('4_Структура пл.соб.'!$F$4:$F$6))*100,0)</f>
        <v>0</v>
      </c>
      <c r="AU984" s="207">
        <f>IFERROR(AF984+(SUM($AC984:$AD984)/100*($AE$14/$AB$14*100))/'4_Структура пл.соб.'!$B$7*'4_Структура пл.соб.'!$B$4,0)</f>
        <v>0</v>
      </c>
      <c r="AV984" s="167">
        <f>IFERROR(AU984/'5_Розрахунок тарифів'!$H$7,0)</f>
        <v>0</v>
      </c>
      <c r="AW984" s="167">
        <f>IFERROR((AU984/SUM('4_Структура пл.соб.'!$F$4:$F$6))*100,0)</f>
        <v>0</v>
      </c>
      <c r="AX984" s="207">
        <f>IFERROR(AH984+(SUM($AC984:$AD984)/100*($AE$14/$AB$14*100))/'4_Структура пл.соб.'!$B$7*'4_Структура пл.соб.'!$B$5,0)</f>
        <v>0</v>
      </c>
      <c r="AY984" s="167">
        <f>IFERROR(AX984/'5_Розрахунок тарифів'!$L$7,0)</f>
        <v>0</v>
      </c>
      <c r="AZ984" s="167">
        <f>IFERROR((AX984/SUM('4_Структура пл.соб.'!$F$4:$F$6))*100,0)</f>
        <v>0</v>
      </c>
      <c r="BA984" s="207">
        <f>IFERROR(AJ984+(SUM($AC984:$AD984)/100*($AE$14/$AB$14*100))/'4_Структура пл.соб.'!$B$7*'4_Структура пл.соб.'!$B$6,0)</f>
        <v>0</v>
      </c>
      <c r="BB984" s="167">
        <f>IFERROR(BA984/'5_Розрахунок тарифів'!$P$7,0)</f>
        <v>0</v>
      </c>
      <c r="BC984" s="167">
        <f>IFERROR((BA984/SUM('4_Структура пл.соб.'!$F$4:$F$6))*100,0)</f>
        <v>0</v>
      </c>
      <c r="BD984" s="167">
        <f t="shared" si="340"/>
        <v>0</v>
      </c>
      <c r="BE984" s="167">
        <f t="shared" si="341"/>
        <v>0</v>
      </c>
      <c r="BF984" s="203"/>
      <c r="BG984" s="203"/>
    </row>
    <row r="985" spans="1:59" s="118" customFormat="1" x14ac:dyDescent="0.25">
      <c r="A985" s="128" t="str">
        <f>IF(ISBLANK(B985),"",COUNTA($B$11:B985))</f>
        <v/>
      </c>
      <c r="B985" s="200"/>
      <c r="C985" s="150">
        <f t="shared" si="331"/>
        <v>0</v>
      </c>
      <c r="D985" s="151">
        <f t="shared" si="332"/>
        <v>0</v>
      </c>
      <c r="E985" s="199"/>
      <c r="F985" s="199"/>
      <c r="G985" s="151">
        <f t="shared" si="333"/>
        <v>0</v>
      </c>
      <c r="H985" s="199"/>
      <c r="I985" s="199"/>
      <c r="J985" s="199"/>
      <c r="K985" s="151">
        <f t="shared" si="342"/>
        <v>0</v>
      </c>
      <c r="L985" s="199"/>
      <c r="M985" s="199"/>
      <c r="N985" s="152" t="str">
        <f t="shared" si="334"/>
        <v/>
      </c>
      <c r="O985" s="150">
        <f t="shared" si="335"/>
        <v>0</v>
      </c>
      <c r="P985" s="151">
        <f t="shared" si="336"/>
        <v>0</v>
      </c>
      <c r="Q985" s="199"/>
      <c r="R985" s="199"/>
      <c r="S985" s="151">
        <f t="shared" si="337"/>
        <v>0</v>
      </c>
      <c r="T985" s="199"/>
      <c r="U985" s="199"/>
      <c r="V985" s="199"/>
      <c r="W985" s="151">
        <f t="shared" si="328"/>
        <v>0</v>
      </c>
      <c r="X985" s="199"/>
      <c r="Y985" s="199"/>
      <c r="Z985" s="152" t="str">
        <f t="shared" si="338"/>
        <v/>
      </c>
      <c r="AA985" s="150">
        <f t="shared" si="343"/>
        <v>0</v>
      </c>
      <c r="AB985" s="151">
        <f t="shared" si="344"/>
        <v>0</v>
      </c>
      <c r="AC985" s="199"/>
      <c r="AD985" s="199"/>
      <c r="AE985" s="151">
        <f t="shared" si="345"/>
        <v>0</v>
      </c>
      <c r="AF985" s="202"/>
      <c r="AG985" s="333"/>
      <c r="AH985" s="202"/>
      <c r="AI985" s="333"/>
      <c r="AJ985" s="202"/>
      <c r="AK985" s="333"/>
      <c r="AL985" s="151">
        <f t="shared" si="346"/>
        <v>0</v>
      </c>
      <c r="AM985" s="199"/>
      <c r="AN985" s="199"/>
      <c r="AO985" s="167">
        <f t="shared" si="329"/>
        <v>0</v>
      </c>
      <c r="AP985" s="167">
        <f t="shared" si="330"/>
        <v>0</v>
      </c>
      <c r="AQ985" s="152" t="str">
        <f t="shared" si="326"/>
        <v/>
      </c>
      <c r="AR985" s="207">
        <f t="shared" si="327"/>
        <v>0</v>
      </c>
      <c r="AS985" s="167">
        <f t="shared" si="339"/>
        <v>0</v>
      </c>
      <c r="AT985" s="167">
        <f>IFERROR((AR985/SUM('4_Структура пл.соб.'!$F$4:$F$6))*100,0)</f>
        <v>0</v>
      </c>
      <c r="AU985" s="207">
        <f>IFERROR(AF985+(SUM($AC985:$AD985)/100*($AE$14/$AB$14*100))/'4_Структура пл.соб.'!$B$7*'4_Структура пл.соб.'!$B$4,0)</f>
        <v>0</v>
      </c>
      <c r="AV985" s="167">
        <f>IFERROR(AU985/'5_Розрахунок тарифів'!$H$7,0)</f>
        <v>0</v>
      </c>
      <c r="AW985" s="167">
        <f>IFERROR((AU985/SUM('4_Структура пл.соб.'!$F$4:$F$6))*100,0)</f>
        <v>0</v>
      </c>
      <c r="AX985" s="207">
        <f>IFERROR(AH985+(SUM($AC985:$AD985)/100*($AE$14/$AB$14*100))/'4_Структура пл.соб.'!$B$7*'4_Структура пл.соб.'!$B$5,0)</f>
        <v>0</v>
      </c>
      <c r="AY985" s="167">
        <f>IFERROR(AX985/'5_Розрахунок тарифів'!$L$7,0)</f>
        <v>0</v>
      </c>
      <c r="AZ985" s="167">
        <f>IFERROR((AX985/SUM('4_Структура пл.соб.'!$F$4:$F$6))*100,0)</f>
        <v>0</v>
      </c>
      <c r="BA985" s="207">
        <f>IFERROR(AJ985+(SUM($AC985:$AD985)/100*($AE$14/$AB$14*100))/'4_Структура пл.соб.'!$B$7*'4_Структура пл.соб.'!$B$6,0)</f>
        <v>0</v>
      </c>
      <c r="BB985" s="167">
        <f>IFERROR(BA985/'5_Розрахунок тарифів'!$P$7,0)</f>
        <v>0</v>
      </c>
      <c r="BC985" s="167">
        <f>IFERROR((BA985/SUM('4_Структура пл.соб.'!$F$4:$F$6))*100,0)</f>
        <v>0</v>
      </c>
      <c r="BD985" s="167">
        <f t="shared" si="340"/>
        <v>0</v>
      </c>
      <c r="BE985" s="167">
        <f t="shared" si="341"/>
        <v>0</v>
      </c>
      <c r="BF985" s="203"/>
      <c r="BG985" s="203"/>
    </row>
    <row r="986" spans="1:59" s="118" customFormat="1" x14ac:dyDescent="0.25">
      <c r="A986" s="128" t="str">
        <f>IF(ISBLANK(B986),"",COUNTA($B$11:B986))</f>
        <v/>
      </c>
      <c r="B986" s="200"/>
      <c r="C986" s="150">
        <f t="shared" si="331"/>
        <v>0</v>
      </c>
      <c r="D986" s="151">
        <f t="shared" si="332"/>
        <v>0</v>
      </c>
      <c r="E986" s="199"/>
      <c r="F986" s="199"/>
      <c r="G986" s="151">
        <f t="shared" si="333"/>
        <v>0</v>
      </c>
      <c r="H986" s="199"/>
      <c r="I986" s="199"/>
      <c r="J986" s="199"/>
      <c r="K986" s="151">
        <f t="shared" si="342"/>
        <v>0</v>
      </c>
      <c r="L986" s="199"/>
      <c r="M986" s="199"/>
      <c r="N986" s="152" t="str">
        <f t="shared" si="334"/>
        <v/>
      </c>
      <c r="O986" s="150">
        <f t="shared" si="335"/>
        <v>0</v>
      </c>
      <c r="P986" s="151">
        <f t="shared" si="336"/>
        <v>0</v>
      </c>
      <c r="Q986" s="199"/>
      <c r="R986" s="199"/>
      <c r="S986" s="151">
        <f t="shared" si="337"/>
        <v>0</v>
      </c>
      <c r="T986" s="199"/>
      <c r="U986" s="199"/>
      <c r="V986" s="199"/>
      <c r="W986" s="151">
        <f t="shared" si="328"/>
        <v>0</v>
      </c>
      <c r="X986" s="199"/>
      <c r="Y986" s="199"/>
      <c r="Z986" s="152" t="str">
        <f t="shared" si="338"/>
        <v/>
      </c>
      <c r="AA986" s="150">
        <f t="shared" si="343"/>
        <v>0</v>
      </c>
      <c r="AB986" s="151">
        <f t="shared" si="344"/>
        <v>0</v>
      </c>
      <c r="AC986" s="199"/>
      <c r="AD986" s="199"/>
      <c r="AE986" s="151">
        <f t="shared" si="345"/>
        <v>0</v>
      </c>
      <c r="AF986" s="202"/>
      <c r="AG986" s="333"/>
      <c r="AH986" s="202"/>
      <c r="AI986" s="333"/>
      <c r="AJ986" s="202"/>
      <c r="AK986" s="333"/>
      <c r="AL986" s="151">
        <f t="shared" si="346"/>
        <v>0</v>
      </c>
      <c r="AM986" s="199"/>
      <c r="AN986" s="199"/>
      <c r="AO986" s="167">
        <f t="shared" si="329"/>
        <v>0</v>
      </c>
      <c r="AP986" s="167">
        <f t="shared" si="330"/>
        <v>0</v>
      </c>
      <c r="AQ986" s="152" t="str">
        <f t="shared" si="326"/>
        <v/>
      </c>
      <c r="AR986" s="207">
        <f t="shared" si="327"/>
        <v>0</v>
      </c>
      <c r="AS986" s="167">
        <f t="shared" si="339"/>
        <v>0</v>
      </c>
      <c r="AT986" s="167">
        <f>IFERROR((AR986/SUM('4_Структура пл.соб.'!$F$4:$F$6))*100,0)</f>
        <v>0</v>
      </c>
      <c r="AU986" s="207">
        <f>IFERROR(AF986+(SUM($AC986:$AD986)/100*($AE$14/$AB$14*100))/'4_Структура пл.соб.'!$B$7*'4_Структура пл.соб.'!$B$4,0)</f>
        <v>0</v>
      </c>
      <c r="AV986" s="167">
        <f>IFERROR(AU986/'5_Розрахунок тарифів'!$H$7,0)</f>
        <v>0</v>
      </c>
      <c r="AW986" s="167">
        <f>IFERROR((AU986/SUM('4_Структура пл.соб.'!$F$4:$F$6))*100,0)</f>
        <v>0</v>
      </c>
      <c r="AX986" s="207">
        <f>IFERROR(AH986+(SUM($AC986:$AD986)/100*($AE$14/$AB$14*100))/'4_Структура пл.соб.'!$B$7*'4_Структура пл.соб.'!$B$5,0)</f>
        <v>0</v>
      </c>
      <c r="AY986" s="167">
        <f>IFERROR(AX986/'5_Розрахунок тарифів'!$L$7,0)</f>
        <v>0</v>
      </c>
      <c r="AZ986" s="167">
        <f>IFERROR((AX986/SUM('4_Структура пл.соб.'!$F$4:$F$6))*100,0)</f>
        <v>0</v>
      </c>
      <c r="BA986" s="207">
        <f>IFERROR(AJ986+(SUM($AC986:$AD986)/100*($AE$14/$AB$14*100))/'4_Структура пл.соб.'!$B$7*'4_Структура пл.соб.'!$B$6,0)</f>
        <v>0</v>
      </c>
      <c r="BB986" s="167">
        <f>IFERROR(BA986/'5_Розрахунок тарифів'!$P$7,0)</f>
        <v>0</v>
      </c>
      <c r="BC986" s="167">
        <f>IFERROR((BA986/SUM('4_Структура пл.соб.'!$F$4:$F$6))*100,0)</f>
        <v>0</v>
      </c>
      <c r="BD986" s="167">
        <f t="shared" si="340"/>
        <v>0</v>
      </c>
      <c r="BE986" s="167">
        <f t="shared" si="341"/>
        <v>0</v>
      </c>
      <c r="BF986" s="203"/>
      <c r="BG986" s="203"/>
    </row>
    <row r="987" spans="1:59" s="118" customFormat="1" x14ac:dyDescent="0.25">
      <c r="A987" s="128" t="str">
        <f>IF(ISBLANK(B987),"",COUNTA($B$11:B987))</f>
        <v/>
      </c>
      <c r="B987" s="200"/>
      <c r="C987" s="150">
        <f t="shared" si="331"/>
        <v>0</v>
      </c>
      <c r="D987" s="151">
        <f t="shared" si="332"/>
        <v>0</v>
      </c>
      <c r="E987" s="199"/>
      <c r="F987" s="199"/>
      <c r="G987" s="151">
        <f t="shared" si="333"/>
        <v>0</v>
      </c>
      <c r="H987" s="199"/>
      <c r="I987" s="199"/>
      <c r="J987" s="199"/>
      <c r="K987" s="151">
        <f t="shared" si="342"/>
        <v>0</v>
      </c>
      <c r="L987" s="199"/>
      <c r="M987" s="199"/>
      <c r="N987" s="152" t="str">
        <f t="shared" si="334"/>
        <v/>
      </c>
      <c r="O987" s="150">
        <f t="shared" si="335"/>
        <v>0</v>
      </c>
      <c r="P987" s="151">
        <f t="shared" si="336"/>
        <v>0</v>
      </c>
      <c r="Q987" s="199"/>
      <c r="R987" s="199"/>
      <c r="S987" s="151">
        <f t="shared" si="337"/>
        <v>0</v>
      </c>
      <c r="T987" s="199"/>
      <c r="U987" s="199"/>
      <c r="V987" s="199"/>
      <c r="W987" s="151">
        <f t="shared" si="328"/>
        <v>0</v>
      </c>
      <c r="X987" s="199"/>
      <c r="Y987" s="199"/>
      <c r="Z987" s="152" t="str">
        <f t="shared" si="338"/>
        <v/>
      </c>
      <c r="AA987" s="150">
        <f t="shared" si="343"/>
        <v>0</v>
      </c>
      <c r="AB987" s="151">
        <f t="shared" si="344"/>
        <v>0</v>
      </c>
      <c r="AC987" s="199"/>
      <c r="AD987" s="199"/>
      <c r="AE987" s="151">
        <f t="shared" si="345"/>
        <v>0</v>
      </c>
      <c r="AF987" s="202"/>
      <c r="AG987" s="333"/>
      <c r="AH987" s="202"/>
      <c r="AI987" s="333"/>
      <c r="AJ987" s="202"/>
      <c r="AK987" s="333"/>
      <c r="AL987" s="151">
        <f t="shared" si="346"/>
        <v>0</v>
      </c>
      <c r="AM987" s="199"/>
      <c r="AN987" s="199"/>
      <c r="AO987" s="167">
        <f t="shared" si="329"/>
        <v>0</v>
      </c>
      <c r="AP987" s="167">
        <f t="shared" si="330"/>
        <v>0</v>
      </c>
      <c r="AQ987" s="152" t="str">
        <f t="shared" si="326"/>
        <v/>
      </c>
      <c r="AR987" s="207">
        <f t="shared" si="327"/>
        <v>0</v>
      </c>
      <c r="AS987" s="167">
        <f t="shared" si="339"/>
        <v>0</v>
      </c>
      <c r="AT987" s="167">
        <f>IFERROR((AR987/SUM('4_Структура пл.соб.'!$F$4:$F$6))*100,0)</f>
        <v>0</v>
      </c>
      <c r="AU987" s="207">
        <f>IFERROR(AF987+(SUM($AC987:$AD987)/100*($AE$14/$AB$14*100))/'4_Структура пл.соб.'!$B$7*'4_Структура пл.соб.'!$B$4,0)</f>
        <v>0</v>
      </c>
      <c r="AV987" s="167">
        <f>IFERROR(AU987/'5_Розрахунок тарифів'!$H$7,0)</f>
        <v>0</v>
      </c>
      <c r="AW987" s="167">
        <f>IFERROR((AU987/SUM('4_Структура пл.соб.'!$F$4:$F$6))*100,0)</f>
        <v>0</v>
      </c>
      <c r="AX987" s="207">
        <f>IFERROR(AH987+(SUM($AC987:$AD987)/100*($AE$14/$AB$14*100))/'4_Структура пл.соб.'!$B$7*'4_Структура пл.соб.'!$B$5,0)</f>
        <v>0</v>
      </c>
      <c r="AY987" s="167">
        <f>IFERROR(AX987/'5_Розрахунок тарифів'!$L$7,0)</f>
        <v>0</v>
      </c>
      <c r="AZ987" s="167">
        <f>IFERROR((AX987/SUM('4_Структура пл.соб.'!$F$4:$F$6))*100,0)</f>
        <v>0</v>
      </c>
      <c r="BA987" s="207">
        <f>IFERROR(AJ987+(SUM($AC987:$AD987)/100*($AE$14/$AB$14*100))/'4_Структура пл.соб.'!$B$7*'4_Структура пл.соб.'!$B$6,0)</f>
        <v>0</v>
      </c>
      <c r="BB987" s="167">
        <f>IFERROR(BA987/'5_Розрахунок тарифів'!$P$7,0)</f>
        <v>0</v>
      </c>
      <c r="BC987" s="167">
        <f>IFERROR((BA987/SUM('4_Структура пл.соб.'!$F$4:$F$6))*100,0)</f>
        <v>0</v>
      </c>
      <c r="BD987" s="167">
        <f t="shared" si="340"/>
        <v>0</v>
      </c>
      <c r="BE987" s="167">
        <f t="shared" si="341"/>
        <v>0</v>
      </c>
      <c r="BF987" s="203"/>
      <c r="BG987" s="203"/>
    </row>
    <row r="988" spans="1:59" s="118" customFormat="1" x14ac:dyDescent="0.25">
      <c r="A988" s="128" t="str">
        <f>IF(ISBLANK(B988),"",COUNTA($B$11:B988))</f>
        <v/>
      </c>
      <c r="B988" s="200"/>
      <c r="C988" s="150">
        <f t="shared" si="331"/>
        <v>0</v>
      </c>
      <c r="D988" s="151">
        <f t="shared" si="332"/>
        <v>0</v>
      </c>
      <c r="E988" s="199"/>
      <c r="F988" s="199"/>
      <c r="G988" s="151">
        <f t="shared" si="333"/>
        <v>0</v>
      </c>
      <c r="H988" s="199"/>
      <c r="I988" s="199"/>
      <c r="J988" s="199"/>
      <c r="K988" s="151">
        <f t="shared" si="342"/>
        <v>0</v>
      </c>
      <c r="L988" s="199"/>
      <c r="M988" s="199"/>
      <c r="N988" s="152" t="str">
        <f t="shared" si="334"/>
        <v/>
      </c>
      <c r="O988" s="150">
        <f t="shared" si="335"/>
        <v>0</v>
      </c>
      <c r="P988" s="151">
        <f t="shared" si="336"/>
        <v>0</v>
      </c>
      <c r="Q988" s="199"/>
      <c r="R988" s="199"/>
      <c r="S988" s="151">
        <f t="shared" si="337"/>
        <v>0</v>
      </c>
      <c r="T988" s="199"/>
      <c r="U988" s="199"/>
      <c r="V988" s="199"/>
      <c r="W988" s="151">
        <f t="shared" si="328"/>
        <v>0</v>
      </c>
      <c r="X988" s="199"/>
      <c r="Y988" s="199"/>
      <c r="Z988" s="152" t="str">
        <f t="shared" si="338"/>
        <v/>
      </c>
      <c r="AA988" s="150">
        <f t="shared" si="343"/>
        <v>0</v>
      </c>
      <c r="AB988" s="151">
        <f t="shared" si="344"/>
        <v>0</v>
      </c>
      <c r="AC988" s="199"/>
      <c r="AD988" s="199"/>
      <c r="AE988" s="151">
        <f t="shared" si="345"/>
        <v>0</v>
      </c>
      <c r="AF988" s="202"/>
      <c r="AG988" s="333"/>
      <c r="AH988" s="202"/>
      <c r="AI988" s="333"/>
      <c r="AJ988" s="202"/>
      <c r="AK988" s="333"/>
      <c r="AL988" s="151">
        <f t="shared" si="346"/>
        <v>0</v>
      </c>
      <c r="AM988" s="199"/>
      <c r="AN988" s="199"/>
      <c r="AO988" s="167">
        <f t="shared" si="329"/>
        <v>0</v>
      </c>
      <c r="AP988" s="167">
        <f t="shared" si="330"/>
        <v>0</v>
      </c>
      <c r="AQ988" s="152" t="str">
        <f t="shared" si="326"/>
        <v/>
      </c>
      <c r="AR988" s="207">
        <f t="shared" si="327"/>
        <v>0</v>
      </c>
      <c r="AS988" s="167">
        <f t="shared" si="339"/>
        <v>0</v>
      </c>
      <c r="AT988" s="167">
        <f>IFERROR((AR988/SUM('4_Структура пл.соб.'!$F$4:$F$6))*100,0)</f>
        <v>0</v>
      </c>
      <c r="AU988" s="207">
        <f>IFERROR(AF988+(SUM($AC988:$AD988)/100*($AE$14/$AB$14*100))/'4_Структура пл.соб.'!$B$7*'4_Структура пл.соб.'!$B$4,0)</f>
        <v>0</v>
      </c>
      <c r="AV988" s="167">
        <f>IFERROR(AU988/'5_Розрахунок тарифів'!$H$7,0)</f>
        <v>0</v>
      </c>
      <c r="AW988" s="167">
        <f>IFERROR((AU988/SUM('4_Структура пл.соб.'!$F$4:$F$6))*100,0)</f>
        <v>0</v>
      </c>
      <c r="AX988" s="207">
        <f>IFERROR(AH988+(SUM($AC988:$AD988)/100*($AE$14/$AB$14*100))/'4_Структура пл.соб.'!$B$7*'4_Структура пл.соб.'!$B$5,0)</f>
        <v>0</v>
      </c>
      <c r="AY988" s="167">
        <f>IFERROR(AX988/'5_Розрахунок тарифів'!$L$7,0)</f>
        <v>0</v>
      </c>
      <c r="AZ988" s="167">
        <f>IFERROR((AX988/SUM('4_Структура пл.соб.'!$F$4:$F$6))*100,0)</f>
        <v>0</v>
      </c>
      <c r="BA988" s="207">
        <f>IFERROR(AJ988+(SUM($AC988:$AD988)/100*($AE$14/$AB$14*100))/'4_Структура пл.соб.'!$B$7*'4_Структура пл.соб.'!$B$6,0)</f>
        <v>0</v>
      </c>
      <c r="BB988" s="167">
        <f>IFERROR(BA988/'5_Розрахунок тарифів'!$P$7,0)</f>
        <v>0</v>
      </c>
      <c r="BC988" s="167">
        <f>IFERROR((BA988/SUM('4_Структура пл.соб.'!$F$4:$F$6))*100,0)</f>
        <v>0</v>
      </c>
      <c r="BD988" s="167">
        <f t="shared" si="340"/>
        <v>0</v>
      </c>
      <c r="BE988" s="167">
        <f t="shared" si="341"/>
        <v>0</v>
      </c>
      <c r="BF988" s="203"/>
      <c r="BG988" s="203"/>
    </row>
    <row r="989" spans="1:59" s="118" customFormat="1" x14ac:dyDescent="0.25">
      <c r="A989" s="128" t="str">
        <f>IF(ISBLANK(B989),"",COUNTA($B$11:B989))</f>
        <v/>
      </c>
      <c r="B989" s="200"/>
      <c r="C989" s="150">
        <f t="shared" si="331"/>
        <v>0</v>
      </c>
      <c r="D989" s="151">
        <f t="shared" si="332"/>
        <v>0</v>
      </c>
      <c r="E989" s="199"/>
      <c r="F989" s="199"/>
      <c r="G989" s="151">
        <f t="shared" si="333"/>
        <v>0</v>
      </c>
      <c r="H989" s="199"/>
      <c r="I989" s="199"/>
      <c r="J989" s="199"/>
      <c r="K989" s="151">
        <f t="shared" si="342"/>
        <v>0</v>
      </c>
      <c r="L989" s="199"/>
      <c r="M989" s="199"/>
      <c r="N989" s="152" t="str">
        <f t="shared" si="334"/>
        <v/>
      </c>
      <c r="O989" s="150">
        <f t="shared" si="335"/>
        <v>0</v>
      </c>
      <c r="P989" s="151">
        <f t="shared" si="336"/>
        <v>0</v>
      </c>
      <c r="Q989" s="199"/>
      <c r="R989" s="199"/>
      <c r="S989" s="151">
        <f t="shared" si="337"/>
        <v>0</v>
      </c>
      <c r="T989" s="199"/>
      <c r="U989" s="199"/>
      <c r="V989" s="199"/>
      <c r="W989" s="151">
        <f t="shared" si="328"/>
        <v>0</v>
      </c>
      <c r="X989" s="199"/>
      <c r="Y989" s="199"/>
      <c r="Z989" s="152" t="str">
        <f t="shared" si="338"/>
        <v/>
      </c>
      <c r="AA989" s="150">
        <f t="shared" si="343"/>
        <v>0</v>
      </c>
      <c r="AB989" s="151">
        <f t="shared" si="344"/>
        <v>0</v>
      </c>
      <c r="AC989" s="199"/>
      <c r="AD989" s="199"/>
      <c r="AE989" s="151">
        <f t="shared" si="345"/>
        <v>0</v>
      </c>
      <c r="AF989" s="202"/>
      <c r="AG989" s="333"/>
      <c r="AH989" s="202"/>
      <c r="AI989" s="333"/>
      <c r="AJ989" s="202"/>
      <c r="AK989" s="333"/>
      <c r="AL989" s="151">
        <f t="shared" si="346"/>
        <v>0</v>
      </c>
      <c r="AM989" s="199"/>
      <c r="AN989" s="199"/>
      <c r="AO989" s="167">
        <f t="shared" si="329"/>
        <v>0</v>
      </c>
      <c r="AP989" s="167">
        <f t="shared" si="330"/>
        <v>0</v>
      </c>
      <c r="AQ989" s="152" t="str">
        <f t="shared" si="326"/>
        <v/>
      </c>
      <c r="AR989" s="207">
        <f t="shared" si="327"/>
        <v>0</v>
      </c>
      <c r="AS989" s="167">
        <f t="shared" si="339"/>
        <v>0</v>
      </c>
      <c r="AT989" s="167">
        <f>IFERROR((AR989/SUM('4_Структура пл.соб.'!$F$4:$F$6))*100,0)</f>
        <v>0</v>
      </c>
      <c r="AU989" s="207">
        <f>IFERROR(AF989+(SUM($AC989:$AD989)/100*($AE$14/$AB$14*100))/'4_Структура пл.соб.'!$B$7*'4_Структура пл.соб.'!$B$4,0)</f>
        <v>0</v>
      </c>
      <c r="AV989" s="167">
        <f>IFERROR(AU989/'5_Розрахунок тарифів'!$H$7,0)</f>
        <v>0</v>
      </c>
      <c r="AW989" s="167">
        <f>IFERROR((AU989/SUM('4_Структура пл.соб.'!$F$4:$F$6))*100,0)</f>
        <v>0</v>
      </c>
      <c r="AX989" s="207">
        <f>IFERROR(AH989+(SUM($AC989:$AD989)/100*($AE$14/$AB$14*100))/'4_Структура пл.соб.'!$B$7*'4_Структура пл.соб.'!$B$5,0)</f>
        <v>0</v>
      </c>
      <c r="AY989" s="167">
        <f>IFERROR(AX989/'5_Розрахунок тарифів'!$L$7,0)</f>
        <v>0</v>
      </c>
      <c r="AZ989" s="167">
        <f>IFERROR((AX989/SUM('4_Структура пл.соб.'!$F$4:$F$6))*100,0)</f>
        <v>0</v>
      </c>
      <c r="BA989" s="207">
        <f>IFERROR(AJ989+(SUM($AC989:$AD989)/100*($AE$14/$AB$14*100))/'4_Структура пл.соб.'!$B$7*'4_Структура пл.соб.'!$B$6,0)</f>
        <v>0</v>
      </c>
      <c r="BB989" s="167">
        <f>IFERROR(BA989/'5_Розрахунок тарифів'!$P$7,0)</f>
        <v>0</v>
      </c>
      <c r="BC989" s="167">
        <f>IFERROR((BA989/SUM('4_Структура пл.соб.'!$F$4:$F$6))*100,0)</f>
        <v>0</v>
      </c>
      <c r="BD989" s="167">
        <f t="shared" si="340"/>
        <v>0</v>
      </c>
      <c r="BE989" s="167">
        <f t="shared" si="341"/>
        <v>0</v>
      </c>
      <c r="BF989" s="203"/>
      <c r="BG989" s="203"/>
    </row>
    <row r="990" spans="1:59" s="118" customFormat="1" x14ac:dyDescent="0.25">
      <c r="A990" s="128" t="str">
        <f>IF(ISBLANK(B990),"",COUNTA($B$11:B990))</f>
        <v/>
      </c>
      <c r="B990" s="200"/>
      <c r="C990" s="150">
        <f t="shared" si="331"/>
        <v>0</v>
      </c>
      <c r="D990" s="151">
        <f t="shared" si="332"/>
        <v>0</v>
      </c>
      <c r="E990" s="199"/>
      <c r="F990" s="199"/>
      <c r="G990" s="151">
        <f t="shared" si="333"/>
        <v>0</v>
      </c>
      <c r="H990" s="199"/>
      <c r="I990" s="199"/>
      <c r="J990" s="199"/>
      <c r="K990" s="151">
        <f t="shared" si="342"/>
        <v>0</v>
      </c>
      <c r="L990" s="199"/>
      <c r="M990" s="199"/>
      <c r="N990" s="152" t="str">
        <f t="shared" si="334"/>
        <v/>
      </c>
      <c r="O990" s="150">
        <f t="shared" si="335"/>
        <v>0</v>
      </c>
      <c r="P990" s="151">
        <f t="shared" si="336"/>
        <v>0</v>
      </c>
      <c r="Q990" s="199"/>
      <c r="R990" s="199"/>
      <c r="S990" s="151">
        <f t="shared" si="337"/>
        <v>0</v>
      </c>
      <c r="T990" s="199"/>
      <c r="U990" s="199"/>
      <c r="V990" s="199"/>
      <c r="W990" s="151">
        <f t="shared" si="328"/>
        <v>0</v>
      </c>
      <c r="X990" s="199"/>
      <c r="Y990" s="199"/>
      <c r="Z990" s="152" t="str">
        <f t="shared" si="338"/>
        <v/>
      </c>
      <c r="AA990" s="150">
        <f t="shared" si="343"/>
        <v>0</v>
      </c>
      <c r="AB990" s="151">
        <f t="shared" si="344"/>
        <v>0</v>
      </c>
      <c r="AC990" s="199"/>
      <c r="AD990" s="199"/>
      <c r="AE990" s="151">
        <f t="shared" si="345"/>
        <v>0</v>
      </c>
      <c r="AF990" s="202"/>
      <c r="AG990" s="333"/>
      <c r="AH990" s="202"/>
      <c r="AI990" s="333"/>
      <c r="AJ990" s="202"/>
      <c r="AK990" s="333"/>
      <c r="AL990" s="151">
        <f t="shared" si="346"/>
        <v>0</v>
      </c>
      <c r="AM990" s="199"/>
      <c r="AN990" s="199"/>
      <c r="AO990" s="167">
        <f t="shared" si="329"/>
        <v>0</v>
      </c>
      <c r="AP990" s="167">
        <f t="shared" si="330"/>
        <v>0</v>
      </c>
      <c r="AQ990" s="152" t="str">
        <f t="shared" si="326"/>
        <v/>
      </c>
      <c r="AR990" s="207">
        <f t="shared" si="327"/>
        <v>0</v>
      </c>
      <c r="AS990" s="167">
        <f t="shared" si="339"/>
        <v>0</v>
      </c>
      <c r="AT990" s="167">
        <f>IFERROR((AR990/SUM('4_Структура пл.соб.'!$F$4:$F$6))*100,0)</f>
        <v>0</v>
      </c>
      <c r="AU990" s="207">
        <f>IFERROR(AF990+(SUM($AC990:$AD990)/100*($AE$14/$AB$14*100))/'4_Структура пл.соб.'!$B$7*'4_Структура пл.соб.'!$B$4,0)</f>
        <v>0</v>
      </c>
      <c r="AV990" s="167">
        <f>IFERROR(AU990/'5_Розрахунок тарифів'!$H$7,0)</f>
        <v>0</v>
      </c>
      <c r="AW990" s="167">
        <f>IFERROR((AU990/SUM('4_Структура пл.соб.'!$F$4:$F$6))*100,0)</f>
        <v>0</v>
      </c>
      <c r="AX990" s="207">
        <f>IFERROR(AH990+(SUM($AC990:$AD990)/100*($AE$14/$AB$14*100))/'4_Структура пл.соб.'!$B$7*'4_Структура пл.соб.'!$B$5,0)</f>
        <v>0</v>
      </c>
      <c r="AY990" s="167">
        <f>IFERROR(AX990/'5_Розрахунок тарифів'!$L$7,0)</f>
        <v>0</v>
      </c>
      <c r="AZ990" s="167">
        <f>IFERROR((AX990/SUM('4_Структура пл.соб.'!$F$4:$F$6))*100,0)</f>
        <v>0</v>
      </c>
      <c r="BA990" s="207">
        <f>IFERROR(AJ990+(SUM($AC990:$AD990)/100*($AE$14/$AB$14*100))/'4_Структура пл.соб.'!$B$7*'4_Структура пл.соб.'!$B$6,0)</f>
        <v>0</v>
      </c>
      <c r="BB990" s="167">
        <f>IFERROR(BA990/'5_Розрахунок тарифів'!$P$7,0)</f>
        <v>0</v>
      </c>
      <c r="BC990" s="167">
        <f>IFERROR((BA990/SUM('4_Структура пл.соб.'!$F$4:$F$6))*100,0)</f>
        <v>0</v>
      </c>
      <c r="BD990" s="167">
        <f t="shared" si="340"/>
        <v>0</v>
      </c>
      <c r="BE990" s="167">
        <f t="shared" si="341"/>
        <v>0</v>
      </c>
      <c r="BF990" s="203"/>
      <c r="BG990" s="203"/>
    </row>
    <row r="991" spans="1:59" s="118" customFormat="1" x14ac:dyDescent="0.25">
      <c r="A991" s="128" t="str">
        <f>IF(ISBLANK(B991),"",COUNTA($B$11:B991))</f>
        <v/>
      </c>
      <c r="B991" s="200"/>
      <c r="C991" s="150">
        <f t="shared" si="331"/>
        <v>0</v>
      </c>
      <c r="D991" s="151">
        <f t="shared" si="332"/>
        <v>0</v>
      </c>
      <c r="E991" s="199"/>
      <c r="F991" s="199"/>
      <c r="G991" s="151">
        <f t="shared" si="333"/>
        <v>0</v>
      </c>
      <c r="H991" s="199"/>
      <c r="I991" s="199"/>
      <c r="J991" s="199"/>
      <c r="K991" s="151">
        <f t="shared" si="342"/>
        <v>0</v>
      </c>
      <c r="L991" s="199"/>
      <c r="M991" s="199"/>
      <c r="N991" s="152" t="str">
        <f t="shared" si="334"/>
        <v/>
      </c>
      <c r="O991" s="150">
        <f t="shared" si="335"/>
        <v>0</v>
      </c>
      <c r="P991" s="151">
        <f t="shared" si="336"/>
        <v>0</v>
      </c>
      <c r="Q991" s="199"/>
      <c r="R991" s="199"/>
      <c r="S991" s="151">
        <f t="shared" si="337"/>
        <v>0</v>
      </c>
      <c r="T991" s="199"/>
      <c r="U991" s="199"/>
      <c r="V991" s="199"/>
      <c r="W991" s="151">
        <f t="shared" si="328"/>
        <v>0</v>
      </c>
      <c r="X991" s="199"/>
      <c r="Y991" s="199"/>
      <c r="Z991" s="152" t="str">
        <f t="shared" si="338"/>
        <v/>
      </c>
      <c r="AA991" s="150">
        <f t="shared" si="343"/>
        <v>0</v>
      </c>
      <c r="AB991" s="151">
        <f t="shared" si="344"/>
        <v>0</v>
      </c>
      <c r="AC991" s="199"/>
      <c r="AD991" s="199"/>
      <c r="AE991" s="151">
        <f t="shared" si="345"/>
        <v>0</v>
      </c>
      <c r="AF991" s="202"/>
      <c r="AG991" s="333"/>
      <c r="AH991" s="202"/>
      <c r="AI991" s="333"/>
      <c r="AJ991" s="202"/>
      <c r="AK991" s="333"/>
      <c r="AL991" s="151">
        <f t="shared" si="346"/>
        <v>0</v>
      </c>
      <c r="AM991" s="199"/>
      <c r="AN991" s="199"/>
      <c r="AO991" s="167">
        <f t="shared" si="329"/>
        <v>0</v>
      </c>
      <c r="AP991" s="167">
        <f t="shared" si="330"/>
        <v>0</v>
      </c>
      <c r="AQ991" s="152" t="str">
        <f t="shared" si="326"/>
        <v/>
      </c>
      <c r="AR991" s="207">
        <f t="shared" si="327"/>
        <v>0</v>
      </c>
      <c r="AS991" s="167">
        <f t="shared" si="339"/>
        <v>0</v>
      </c>
      <c r="AT991" s="167">
        <f>IFERROR((AR991/SUM('4_Структура пл.соб.'!$F$4:$F$6))*100,0)</f>
        <v>0</v>
      </c>
      <c r="AU991" s="207">
        <f>IFERROR(AF991+(SUM($AC991:$AD991)/100*($AE$14/$AB$14*100))/'4_Структура пл.соб.'!$B$7*'4_Структура пл.соб.'!$B$4,0)</f>
        <v>0</v>
      </c>
      <c r="AV991" s="167">
        <f>IFERROR(AU991/'5_Розрахунок тарифів'!$H$7,0)</f>
        <v>0</v>
      </c>
      <c r="AW991" s="167">
        <f>IFERROR((AU991/SUM('4_Структура пл.соб.'!$F$4:$F$6))*100,0)</f>
        <v>0</v>
      </c>
      <c r="AX991" s="207">
        <f>IFERROR(AH991+(SUM($AC991:$AD991)/100*($AE$14/$AB$14*100))/'4_Структура пл.соб.'!$B$7*'4_Структура пл.соб.'!$B$5,0)</f>
        <v>0</v>
      </c>
      <c r="AY991" s="167">
        <f>IFERROR(AX991/'5_Розрахунок тарифів'!$L$7,0)</f>
        <v>0</v>
      </c>
      <c r="AZ991" s="167">
        <f>IFERROR((AX991/SUM('4_Структура пл.соб.'!$F$4:$F$6))*100,0)</f>
        <v>0</v>
      </c>
      <c r="BA991" s="207">
        <f>IFERROR(AJ991+(SUM($AC991:$AD991)/100*($AE$14/$AB$14*100))/'4_Структура пл.соб.'!$B$7*'4_Структура пл.соб.'!$B$6,0)</f>
        <v>0</v>
      </c>
      <c r="BB991" s="167">
        <f>IFERROR(BA991/'5_Розрахунок тарифів'!$P$7,0)</f>
        <v>0</v>
      </c>
      <c r="BC991" s="167">
        <f>IFERROR((BA991/SUM('4_Структура пл.соб.'!$F$4:$F$6))*100,0)</f>
        <v>0</v>
      </c>
      <c r="BD991" s="167">
        <f t="shared" si="340"/>
        <v>0</v>
      </c>
      <c r="BE991" s="167">
        <f t="shared" si="341"/>
        <v>0</v>
      </c>
      <c r="BF991" s="203"/>
      <c r="BG991" s="203"/>
    </row>
    <row r="992" spans="1:59" s="118" customFormat="1" x14ac:dyDescent="0.25">
      <c r="A992" s="128" t="str">
        <f>IF(ISBLANK(B992),"",COUNTA($B$11:B992))</f>
        <v/>
      </c>
      <c r="B992" s="200"/>
      <c r="C992" s="150">
        <f t="shared" si="331"/>
        <v>0</v>
      </c>
      <c r="D992" s="151">
        <f t="shared" si="332"/>
        <v>0</v>
      </c>
      <c r="E992" s="199"/>
      <c r="F992" s="199"/>
      <c r="G992" s="151">
        <f t="shared" si="333"/>
        <v>0</v>
      </c>
      <c r="H992" s="199"/>
      <c r="I992" s="199"/>
      <c r="J992" s="199"/>
      <c r="K992" s="151">
        <f t="shared" si="342"/>
        <v>0</v>
      </c>
      <c r="L992" s="199"/>
      <c r="M992" s="199"/>
      <c r="N992" s="152" t="str">
        <f t="shared" si="334"/>
        <v/>
      </c>
      <c r="O992" s="150">
        <f t="shared" si="335"/>
        <v>0</v>
      </c>
      <c r="P992" s="151">
        <f t="shared" si="336"/>
        <v>0</v>
      </c>
      <c r="Q992" s="199"/>
      <c r="R992" s="199"/>
      <c r="S992" s="151">
        <f t="shared" si="337"/>
        <v>0</v>
      </c>
      <c r="T992" s="199"/>
      <c r="U992" s="199"/>
      <c r="V992" s="199"/>
      <c r="W992" s="151">
        <f t="shared" si="328"/>
        <v>0</v>
      </c>
      <c r="X992" s="199"/>
      <c r="Y992" s="199"/>
      <c r="Z992" s="152" t="str">
        <f t="shared" si="338"/>
        <v/>
      </c>
      <c r="AA992" s="150">
        <f t="shared" si="343"/>
        <v>0</v>
      </c>
      <c r="AB992" s="151">
        <f t="shared" si="344"/>
        <v>0</v>
      </c>
      <c r="AC992" s="199"/>
      <c r="AD992" s="199"/>
      <c r="AE992" s="151">
        <f t="shared" si="345"/>
        <v>0</v>
      </c>
      <c r="AF992" s="202"/>
      <c r="AG992" s="333"/>
      <c r="AH992" s="202"/>
      <c r="AI992" s="333"/>
      <c r="AJ992" s="202"/>
      <c r="AK992" s="333"/>
      <c r="AL992" s="151">
        <f t="shared" si="346"/>
        <v>0</v>
      </c>
      <c r="AM992" s="199"/>
      <c r="AN992" s="199"/>
      <c r="AO992" s="167">
        <f t="shared" si="329"/>
        <v>0</v>
      </c>
      <c r="AP992" s="167">
        <f t="shared" si="330"/>
        <v>0</v>
      </c>
      <c r="AQ992" s="152" t="str">
        <f t="shared" si="326"/>
        <v/>
      </c>
      <c r="AR992" s="207">
        <f t="shared" si="327"/>
        <v>0</v>
      </c>
      <c r="AS992" s="167">
        <f t="shared" si="339"/>
        <v>0</v>
      </c>
      <c r="AT992" s="167">
        <f>IFERROR((AR992/SUM('4_Структура пл.соб.'!$F$4:$F$6))*100,0)</f>
        <v>0</v>
      </c>
      <c r="AU992" s="207">
        <f>IFERROR(AF992+(SUM($AC992:$AD992)/100*($AE$14/$AB$14*100))/'4_Структура пл.соб.'!$B$7*'4_Структура пл.соб.'!$B$4,0)</f>
        <v>0</v>
      </c>
      <c r="AV992" s="167">
        <f>IFERROR(AU992/'5_Розрахунок тарифів'!$H$7,0)</f>
        <v>0</v>
      </c>
      <c r="AW992" s="167">
        <f>IFERROR((AU992/SUM('4_Структура пл.соб.'!$F$4:$F$6))*100,0)</f>
        <v>0</v>
      </c>
      <c r="AX992" s="207">
        <f>IFERROR(AH992+(SUM($AC992:$AD992)/100*($AE$14/$AB$14*100))/'4_Структура пл.соб.'!$B$7*'4_Структура пл.соб.'!$B$5,0)</f>
        <v>0</v>
      </c>
      <c r="AY992" s="167">
        <f>IFERROR(AX992/'5_Розрахунок тарифів'!$L$7,0)</f>
        <v>0</v>
      </c>
      <c r="AZ992" s="167">
        <f>IFERROR((AX992/SUM('4_Структура пл.соб.'!$F$4:$F$6))*100,0)</f>
        <v>0</v>
      </c>
      <c r="BA992" s="207">
        <f>IFERROR(AJ992+(SUM($AC992:$AD992)/100*($AE$14/$AB$14*100))/'4_Структура пл.соб.'!$B$7*'4_Структура пл.соб.'!$B$6,0)</f>
        <v>0</v>
      </c>
      <c r="BB992" s="167">
        <f>IFERROR(BA992/'5_Розрахунок тарифів'!$P$7,0)</f>
        <v>0</v>
      </c>
      <c r="BC992" s="167">
        <f>IFERROR((BA992/SUM('4_Структура пл.соб.'!$F$4:$F$6))*100,0)</f>
        <v>0</v>
      </c>
      <c r="BD992" s="167">
        <f t="shared" si="340"/>
        <v>0</v>
      </c>
      <c r="BE992" s="167">
        <f t="shared" si="341"/>
        <v>0</v>
      </c>
      <c r="BF992" s="203"/>
      <c r="BG992" s="203"/>
    </row>
    <row r="993" spans="1:59" s="118" customFormat="1" x14ac:dyDescent="0.25">
      <c r="A993" s="128" t="str">
        <f>IF(ISBLANK(B993),"",COUNTA($B$11:B993))</f>
        <v/>
      </c>
      <c r="B993" s="200"/>
      <c r="C993" s="150">
        <f t="shared" si="331"/>
        <v>0</v>
      </c>
      <c r="D993" s="151">
        <f t="shared" si="332"/>
        <v>0</v>
      </c>
      <c r="E993" s="199"/>
      <c r="F993" s="199"/>
      <c r="G993" s="151">
        <f t="shared" si="333"/>
        <v>0</v>
      </c>
      <c r="H993" s="199"/>
      <c r="I993" s="199"/>
      <c r="J993" s="199"/>
      <c r="K993" s="151">
        <f t="shared" si="342"/>
        <v>0</v>
      </c>
      <c r="L993" s="199"/>
      <c r="M993" s="199"/>
      <c r="N993" s="152" t="str">
        <f t="shared" si="334"/>
        <v/>
      </c>
      <c r="O993" s="150">
        <f t="shared" si="335"/>
        <v>0</v>
      </c>
      <c r="P993" s="151">
        <f t="shared" si="336"/>
        <v>0</v>
      </c>
      <c r="Q993" s="199"/>
      <c r="R993" s="199"/>
      <c r="S993" s="151">
        <f t="shared" si="337"/>
        <v>0</v>
      </c>
      <c r="T993" s="199"/>
      <c r="U993" s="199"/>
      <c r="V993" s="199"/>
      <c r="W993" s="151">
        <f t="shared" si="328"/>
        <v>0</v>
      </c>
      <c r="X993" s="199"/>
      <c r="Y993" s="199"/>
      <c r="Z993" s="152" t="str">
        <f t="shared" si="338"/>
        <v/>
      </c>
      <c r="AA993" s="150">
        <f t="shared" si="343"/>
        <v>0</v>
      </c>
      <c r="AB993" s="151">
        <f t="shared" si="344"/>
        <v>0</v>
      </c>
      <c r="AC993" s="199"/>
      <c r="AD993" s="199"/>
      <c r="AE993" s="151">
        <f t="shared" si="345"/>
        <v>0</v>
      </c>
      <c r="AF993" s="202"/>
      <c r="AG993" s="333"/>
      <c r="AH993" s="202"/>
      <c r="AI993" s="333"/>
      <c r="AJ993" s="202"/>
      <c r="AK993" s="333"/>
      <c r="AL993" s="151">
        <f t="shared" si="346"/>
        <v>0</v>
      </c>
      <c r="AM993" s="199"/>
      <c r="AN993" s="199"/>
      <c r="AO993" s="167">
        <f t="shared" si="329"/>
        <v>0</v>
      </c>
      <c r="AP993" s="167">
        <f t="shared" si="330"/>
        <v>0</v>
      </c>
      <c r="AQ993" s="152" t="str">
        <f t="shared" si="326"/>
        <v/>
      </c>
      <c r="AR993" s="207">
        <f t="shared" si="327"/>
        <v>0</v>
      </c>
      <c r="AS993" s="167">
        <f t="shared" si="339"/>
        <v>0</v>
      </c>
      <c r="AT993" s="167">
        <f>IFERROR((AR993/SUM('4_Структура пл.соб.'!$F$4:$F$6))*100,0)</f>
        <v>0</v>
      </c>
      <c r="AU993" s="207">
        <f>IFERROR(AF993+(SUM($AC993:$AD993)/100*($AE$14/$AB$14*100))/'4_Структура пл.соб.'!$B$7*'4_Структура пл.соб.'!$B$4,0)</f>
        <v>0</v>
      </c>
      <c r="AV993" s="167">
        <f>IFERROR(AU993/'5_Розрахунок тарифів'!$H$7,0)</f>
        <v>0</v>
      </c>
      <c r="AW993" s="167">
        <f>IFERROR((AU993/SUM('4_Структура пл.соб.'!$F$4:$F$6))*100,0)</f>
        <v>0</v>
      </c>
      <c r="AX993" s="207">
        <f>IFERROR(AH993+(SUM($AC993:$AD993)/100*($AE$14/$AB$14*100))/'4_Структура пл.соб.'!$B$7*'4_Структура пл.соб.'!$B$5,0)</f>
        <v>0</v>
      </c>
      <c r="AY993" s="167">
        <f>IFERROR(AX993/'5_Розрахунок тарифів'!$L$7,0)</f>
        <v>0</v>
      </c>
      <c r="AZ993" s="167">
        <f>IFERROR((AX993/SUM('4_Структура пл.соб.'!$F$4:$F$6))*100,0)</f>
        <v>0</v>
      </c>
      <c r="BA993" s="207">
        <f>IFERROR(AJ993+(SUM($AC993:$AD993)/100*($AE$14/$AB$14*100))/'4_Структура пл.соб.'!$B$7*'4_Структура пл.соб.'!$B$6,0)</f>
        <v>0</v>
      </c>
      <c r="BB993" s="167">
        <f>IFERROR(BA993/'5_Розрахунок тарифів'!$P$7,0)</f>
        <v>0</v>
      </c>
      <c r="BC993" s="167">
        <f>IFERROR((BA993/SUM('4_Структура пл.соб.'!$F$4:$F$6))*100,0)</f>
        <v>0</v>
      </c>
      <c r="BD993" s="167">
        <f t="shared" si="340"/>
        <v>0</v>
      </c>
      <c r="BE993" s="167">
        <f t="shared" si="341"/>
        <v>0</v>
      </c>
      <c r="BF993" s="203"/>
      <c r="BG993" s="203"/>
    </row>
    <row r="994" spans="1:59" s="118" customFormat="1" x14ac:dyDescent="0.25">
      <c r="A994" s="128" t="str">
        <f>IF(ISBLANK(B994),"",COUNTA($B$11:B994))</f>
        <v/>
      </c>
      <c r="B994" s="200"/>
      <c r="C994" s="150">
        <f t="shared" si="331"/>
        <v>0</v>
      </c>
      <c r="D994" s="151">
        <f t="shared" si="332"/>
        <v>0</v>
      </c>
      <c r="E994" s="199"/>
      <c r="F994" s="199"/>
      <c r="G994" s="151">
        <f t="shared" si="333"/>
        <v>0</v>
      </c>
      <c r="H994" s="199"/>
      <c r="I994" s="199"/>
      <c r="J994" s="199"/>
      <c r="K994" s="151">
        <f t="shared" si="342"/>
        <v>0</v>
      </c>
      <c r="L994" s="199"/>
      <c r="M994" s="199"/>
      <c r="N994" s="152" t="str">
        <f t="shared" si="334"/>
        <v/>
      </c>
      <c r="O994" s="150">
        <f t="shared" si="335"/>
        <v>0</v>
      </c>
      <c r="P994" s="151">
        <f t="shared" si="336"/>
        <v>0</v>
      </c>
      <c r="Q994" s="199"/>
      <c r="R994" s="199"/>
      <c r="S994" s="151">
        <f t="shared" si="337"/>
        <v>0</v>
      </c>
      <c r="T994" s="199"/>
      <c r="U994" s="199"/>
      <c r="V994" s="199"/>
      <c r="W994" s="151">
        <f t="shared" si="328"/>
        <v>0</v>
      </c>
      <c r="X994" s="199"/>
      <c r="Y994" s="199"/>
      <c r="Z994" s="152" t="str">
        <f t="shared" si="338"/>
        <v/>
      </c>
      <c r="AA994" s="150">
        <f t="shared" si="343"/>
        <v>0</v>
      </c>
      <c r="AB994" s="151">
        <f t="shared" si="344"/>
        <v>0</v>
      </c>
      <c r="AC994" s="199"/>
      <c r="AD994" s="199"/>
      <c r="AE994" s="151">
        <f t="shared" si="345"/>
        <v>0</v>
      </c>
      <c r="AF994" s="202"/>
      <c r="AG994" s="333"/>
      <c r="AH994" s="202"/>
      <c r="AI994" s="333"/>
      <c r="AJ994" s="202"/>
      <c r="AK994" s="333"/>
      <c r="AL994" s="151">
        <f t="shared" si="346"/>
        <v>0</v>
      </c>
      <c r="AM994" s="199"/>
      <c r="AN994" s="199"/>
      <c r="AO994" s="167">
        <f t="shared" si="329"/>
        <v>0</v>
      </c>
      <c r="AP994" s="167">
        <f t="shared" si="330"/>
        <v>0</v>
      </c>
      <c r="AQ994" s="152" t="str">
        <f t="shared" si="326"/>
        <v/>
      </c>
      <c r="AR994" s="207">
        <f t="shared" si="327"/>
        <v>0</v>
      </c>
      <c r="AS994" s="167">
        <f t="shared" si="339"/>
        <v>0</v>
      </c>
      <c r="AT994" s="167">
        <f>IFERROR((AR994/SUM('4_Структура пл.соб.'!$F$4:$F$6))*100,0)</f>
        <v>0</v>
      </c>
      <c r="AU994" s="207">
        <f>IFERROR(AF994+(SUM($AC994:$AD994)/100*($AE$14/$AB$14*100))/'4_Структура пл.соб.'!$B$7*'4_Структура пл.соб.'!$B$4,0)</f>
        <v>0</v>
      </c>
      <c r="AV994" s="167">
        <f>IFERROR(AU994/'5_Розрахунок тарифів'!$H$7,0)</f>
        <v>0</v>
      </c>
      <c r="AW994" s="167">
        <f>IFERROR((AU994/SUM('4_Структура пл.соб.'!$F$4:$F$6))*100,0)</f>
        <v>0</v>
      </c>
      <c r="AX994" s="207">
        <f>IFERROR(AH994+(SUM($AC994:$AD994)/100*($AE$14/$AB$14*100))/'4_Структура пл.соб.'!$B$7*'4_Структура пл.соб.'!$B$5,0)</f>
        <v>0</v>
      </c>
      <c r="AY994" s="167">
        <f>IFERROR(AX994/'5_Розрахунок тарифів'!$L$7,0)</f>
        <v>0</v>
      </c>
      <c r="AZ994" s="167">
        <f>IFERROR((AX994/SUM('4_Структура пл.соб.'!$F$4:$F$6))*100,0)</f>
        <v>0</v>
      </c>
      <c r="BA994" s="207">
        <f>IFERROR(AJ994+(SUM($AC994:$AD994)/100*($AE$14/$AB$14*100))/'4_Структура пл.соб.'!$B$7*'4_Структура пл.соб.'!$B$6,0)</f>
        <v>0</v>
      </c>
      <c r="BB994" s="167">
        <f>IFERROR(BA994/'5_Розрахунок тарифів'!$P$7,0)</f>
        <v>0</v>
      </c>
      <c r="BC994" s="167">
        <f>IFERROR((BA994/SUM('4_Структура пл.соб.'!$F$4:$F$6))*100,0)</f>
        <v>0</v>
      </c>
      <c r="BD994" s="167">
        <f t="shared" si="340"/>
        <v>0</v>
      </c>
      <c r="BE994" s="167">
        <f t="shared" si="341"/>
        <v>0</v>
      </c>
      <c r="BF994" s="203"/>
      <c r="BG994" s="203"/>
    </row>
    <row r="995" spans="1:59" s="118" customFormat="1" x14ac:dyDescent="0.25">
      <c r="A995" s="128" t="str">
        <f>IF(ISBLANK(B995),"",COUNTA($B$11:B995))</f>
        <v/>
      </c>
      <c r="B995" s="200"/>
      <c r="C995" s="150">
        <f t="shared" si="331"/>
        <v>0</v>
      </c>
      <c r="D995" s="151">
        <f t="shared" si="332"/>
        <v>0</v>
      </c>
      <c r="E995" s="199"/>
      <c r="F995" s="199"/>
      <c r="G995" s="151">
        <f t="shared" si="333"/>
        <v>0</v>
      </c>
      <c r="H995" s="199"/>
      <c r="I995" s="199"/>
      <c r="J995" s="199"/>
      <c r="K995" s="151">
        <f t="shared" si="342"/>
        <v>0</v>
      </c>
      <c r="L995" s="199"/>
      <c r="M995" s="199"/>
      <c r="N995" s="152" t="str">
        <f t="shared" si="334"/>
        <v/>
      </c>
      <c r="O995" s="150">
        <f t="shared" si="335"/>
        <v>0</v>
      </c>
      <c r="P995" s="151">
        <f t="shared" si="336"/>
        <v>0</v>
      </c>
      <c r="Q995" s="199"/>
      <c r="R995" s="199"/>
      <c r="S995" s="151">
        <f t="shared" si="337"/>
        <v>0</v>
      </c>
      <c r="T995" s="199"/>
      <c r="U995" s="199"/>
      <c r="V995" s="199"/>
      <c r="W995" s="151">
        <f t="shared" si="328"/>
        <v>0</v>
      </c>
      <c r="X995" s="199"/>
      <c r="Y995" s="199"/>
      <c r="Z995" s="152" t="str">
        <f t="shared" si="338"/>
        <v/>
      </c>
      <c r="AA995" s="150">
        <f t="shared" si="343"/>
        <v>0</v>
      </c>
      <c r="AB995" s="151">
        <f t="shared" si="344"/>
        <v>0</v>
      </c>
      <c r="AC995" s="199"/>
      <c r="AD995" s="199"/>
      <c r="AE995" s="151">
        <f t="shared" si="345"/>
        <v>0</v>
      </c>
      <c r="AF995" s="202"/>
      <c r="AG995" s="333"/>
      <c r="AH995" s="202"/>
      <c r="AI995" s="333"/>
      <c r="AJ995" s="202"/>
      <c r="AK995" s="333"/>
      <c r="AL995" s="151">
        <f t="shared" si="346"/>
        <v>0</v>
      </c>
      <c r="AM995" s="199"/>
      <c r="AN995" s="199"/>
      <c r="AO995" s="167">
        <f t="shared" si="329"/>
        <v>0</v>
      </c>
      <c r="AP995" s="167">
        <f t="shared" si="330"/>
        <v>0</v>
      </c>
      <c r="AQ995" s="152" t="str">
        <f t="shared" si="326"/>
        <v/>
      </c>
      <c r="AR995" s="207">
        <f t="shared" si="327"/>
        <v>0</v>
      </c>
      <c r="AS995" s="167">
        <f t="shared" si="339"/>
        <v>0</v>
      </c>
      <c r="AT995" s="167">
        <f>IFERROR((AR995/SUM('4_Структура пл.соб.'!$F$4:$F$6))*100,0)</f>
        <v>0</v>
      </c>
      <c r="AU995" s="207">
        <f>IFERROR(AF995+(SUM($AC995:$AD995)/100*($AE$14/$AB$14*100))/'4_Структура пл.соб.'!$B$7*'4_Структура пл.соб.'!$B$4,0)</f>
        <v>0</v>
      </c>
      <c r="AV995" s="167">
        <f>IFERROR(AU995/'5_Розрахунок тарифів'!$H$7,0)</f>
        <v>0</v>
      </c>
      <c r="AW995" s="167">
        <f>IFERROR((AU995/SUM('4_Структура пл.соб.'!$F$4:$F$6))*100,0)</f>
        <v>0</v>
      </c>
      <c r="AX995" s="207">
        <f>IFERROR(AH995+(SUM($AC995:$AD995)/100*($AE$14/$AB$14*100))/'4_Структура пл.соб.'!$B$7*'4_Структура пл.соб.'!$B$5,0)</f>
        <v>0</v>
      </c>
      <c r="AY995" s="167">
        <f>IFERROR(AX995/'5_Розрахунок тарифів'!$L$7,0)</f>
        <v>0</v>
      </c>
      <c r="AZ995" s="167">
        <f>IFERROR((AX995/SUM('4_Структура пл.соб.'!$F$4:$F$6))*100,0)</f>
        <v>0</v>
      </c>
      <c r="BA995" s="207">
        <f>IFERROR(AJ995+(SUM($AC995:$AD995)/100*($AE$14/$AB$14*100))/'4_Структура пл.соб.'!$B$7*'4_Структура пл.соб.'!$B$6,0)</f>
        <v>0</v>
      </c>
      <c r="BB995" s="167">
        <f>IFERROR(BA995/'5_Розрахунок тарифів'!$P$7,0)</f>
        <v>0</v>
      </c>
      <c r="BC995" s="167">
        <f>IFERROR((BA995/SUM('4_Структура пл.соб.'!$F$4:$F$6))*100,0)</f>
        <v>0</v>
      </c>
      <c r="BD995" s="167">
        <f t="shared" si="340"/>
        <v>0</v>
      </c>
      <c r="BE995" s="167">
        <f t="shared" si="341"/>
        <v>0</v>
      </c>
      <c r="BF995" s="203"/>
      <c r="BG995" s="203"/>
    </row>
    <row r="996" spans="1:59" s="118" customFormat="1" x14ac:dyDescent="0.25">
      <c r="A996" s="128" t="str">
        <f>IF(ISBLANK(B996),"",COUNTA($B$11:B996))</f>
        <v/>
      </c>
      <c r="B996" s="200"/>
      <c r="C996" s="150">
        <f t="shared" si="331"/>
        <v>0</v>
      </c>
      <c r="D996" s="151">
        <f t="shared" si="332"/>
        <v>0</v>
      </c>
      <c r="E996" s="199"/>
      <c r="F996" s="199"/>
      <c r="G996" s="151">
        <f t="shared" si="333"/>
        <v>0</v>
      </c>
      <c r="H996" s="199"/>
      <c r="I996" s="199"/>
      <c r="J996" s="199"/>
      <c r="K996" s="151">
        <f t="shared" si="342"/>
        <v>0</v>
      </c>
      <c r="L996" s="199"/>
      <c r="M996" s="199"/>
      <c r="N996" s="152" t="str">
        <f t="shared" si="334"/>
        <v/>
      </c>
      <c r="O996" s="150">
        <f t="shared" si="335"/>
        <v>0</v>
      </c>
      <c r="P996" s="151">
        <f t="shared" si="336"/>
        <v>0</v>
      </c>
      <c r="Q996" s="199"/>
      <c r="R996" s="199"/>
      <c r="S996" s="151">
        <f t="shared" si="337"/>
        <v>0</v>
      </c>
      <c r="T996" s="199"/>
      <c r="U996" s="199"/>
      <c r="V996" s="199"/>
      <c r="W996" s="151">
        <f t="shared" si="328"/>
        <v>0</v>
      </c>
      <c r="X996" s="199"/>
      <c r="Y996" s="199"/>
      <c r="Z996" s="152" t="str">
        <f t="shared" si="338"/>
        <v/>
      </c>
      <c r="AA996" s="150">
        <f t="shared" si="343"/>
        <v>0</v>
      </c>
      <c r="AB996" s="151">
        <f t="shared" si="344"/>
        <v>0</v>
      </c>
      <c r="AC996" s="199"/>
      <c r="AD996" s="199"/>
      <c r="AE996" s="151">
        <f t="shared" si="345"/>
        <v>0</v>
      </c>
      <c r="AF996" s="202"/>
      <c r="AG996" s="333"/>
      <c r="AH996" s="202"/>
      <c r="AI996" s="333"/>
      <c r="AJ996" s="202"/>
      <c r="AK996" s="333"/>
      <c r="AL996" s="151">
        <f t="shared" si="346"/>
        <v>0</v>
      </c>
      <c r="AM996" s="199"/>
      <c r="AN996" s="199"/>
      <c r="AO996" s="167">
        <f t="shared" si="329"/>
        <v>0</v>
      </c>
      <c r="AP996" s="167">
        <f t="shared" si="330"/>
        <v>0</v>
      </c>
      <c r="AQ996" s="152" t="str">
        <f t="shared" si="326"/>
        <v/>
      </c>
      <c r="AR996" s="207">
        <f t="shared" si="327"/>
        <v>0</v>
      </c>
      <c r="AS996" s="167">
        <f t="shared" si="339"/>
        <v>0</v>
      </c>
      <c r="AT996" s="167">
        <f>IFERROR((AR996/SUM('4_Структура пл.соб.'!$F$4:$F$6))*100,0)</f>
        <v>0</v>
      </c>
      <c r="AU996" s="207">
        <f>IFERROR(AF996+(SUM($AC996:$AD996)/100*($AE$14/$AB$14*100))/'4_Структура пл.соб.'!$B$7*'4_Структура пл.соб.'!$B$4,0)</f>
        <v>0</v>
      </c>
      <c r="AV996" s="167">
        <f>IFERROR(AU996/'5_Розрахунок тарифів'!$H$7,0)</f>
        <v>0</v>
      </c>
      <c r="AW996" s="167">
        <f>IFERROR((AU996/SUM('4_Структура пл.соб.'!$F$4:$F$6))*100,0)</f>
        <v>0</v>
      </c>
      <c r="AX996" s="207">
        <f>IFERROR(AH996+(SUM($AC996:$AD996)/100*($AE$14/$AB$14*100))/'4_Структура пл.соб.'!$B$7*'4_Структура пл.соб.'!$B$5,0)</f>
        <v>0</v>
      </c>
      <c r="AY996" s="167">
        <f>IFERROR(AX996/'5_Розрахунок тарифів'!$L$7,0)</f>
        <v>0</v>
      </c>
      <c r="AZ996" s="167">
        <f>IFERROR((AX996/SUM('4_Структура пл.соб.'!$F$4:$F$6))*100,0)</f>
        <v>0</v>
      </c>
      <c r="BA996" s="207">
        <f>IFERROR(AJ996+(SUM($AC996:$AD996)/100*($AE$14/$AB$14*100))/'4_Структура пл.соб.'!$B$7*'4_Структура пл.соб.'!$B$6,0)</f>
        <v>0</v>
      </c>
      <c r="BB996" s="167">
        <f>IFERROR(BA996/'5_Розрахунок тарифів'!$P$7,0)</f>
        <v>0</v>
      </c>
      <c r="BC996" s="167">
        <f>IFERROR((BA996/SUM('4_Структура пл.соб.'!$F$4:$F$6))*100,0)</f>
        <v>0</v>
      </c>
      <c r="BD996" s="167">
        <f t="shared" si="340"/>
        <v>0</v>
      </c>
      <c r="BE996" s="167">
        <f t="shared" si="341"/>
        <v>0</v>
      </c>
      <c r="BF996" s="203"/>
      <c r="BG996" s="203"/>
    </row>
    <row r="997" spans="1:59" s="118" customFormat="1" x14ac:dyDescent="0.25">
      <c r="A997" s="128" t="str">
        <f>IF(ISBLANK(B997),"",COUNTA($B$11:B997))</f>
        <v/>
      </c>
      <c r="B997" s="200"/>
      <c r="C997" s="150">
        <f t="shared" si="331"/>
        <v>0</v>
      </c>
      <c r="D997" s="151">
        <f t="shared" si="332"/>
        <v>0</v>
      </c>
      <c r="E997" s="199"/>
      <c r="F997" s="199"/>
      <c r="G997" s="151">
        <f t="shared" si="333"/>
        <v>0</v>
      </c>
      <c r="H997" s="199"/>
      <c r="I997" s="199"/>
      <c r="J997" s="199"/>
      <c r="K997" s="151">
        <f t="shared" si="342"/>
        <v>0</v>
      </c>
      <c r="L997" s="199"/>
      <c r="M997" s="199"/>
      <c r="N997" s="152" t="str">
        <f t="shared" si="334"/>
        <v/>
      </c>
      <c r="O997" s="150">
        <f t="shared" si="335"/>
        <v>0</v>
      </c>
      <c r="P997" s="151">
        <f t="shared" si="336"/>
        <v>0</v>
      </c>
      <c r="Q997" s="199"/>
      <c r="R997" s="199"/>
      <c r="S997" s="151">
        <f t="shared" si="337"/>
        <v>0</v>
      </c>
      <c r="T997" s="199"/>
      <c r="U997" s="199"/>
      <c r="V997" s="199"/>
      <c r="W997" s="151">
        <f t="shared" si="328"/>
        <v>0</v>
      </c>
      <c r="X997" s="199"/>
      <c r="Y997" s="199"/>
      <c r="Z997" s="152" t="str">
        <f t="shared" si="338"/>
        <v/>
      </c>
      <c r="AA997" s="150">
        <f t="shared" si="343"/>
        <v>0</v>
      </c>
      <c r="AB997" s="151">
        <f t="shared" si="344"/>
        <v>0</v>
      </c>
      <c r="AC997" s="199"/>
      <c r="AD997" s="199"/>
      <c r="AE997" s="151">
        <f t="shared" si="345"/>
        <v>0</v>
      </c>
      <c r="AF997" s="202"/>
      <c r="AG997" s="333"/>
      <c r="AH997" s="202"/>
      <c r="AI997" s="333"/>
      <c r="AJ997" s="202"/>
      <c r="AK997" s="333"/>
      <c r="AL997" s="151">
        <f t="shared" si="346"/>
        <v>0</v>
      </c>
      <c r="AM997" s="199"/>
      <c r="AN997" s="199"/>
      <c r="AO997" s="167">
        <f t="shared" si="329"/>
        <v>0</v>
      </c>
      <c r="AP997" s="167">
        <f t="shared" si="330"/>
        <v>0</v>
      </c>
      <c r="AQ997" s="152" t="str">
        <f t="shared" si="326"/>
        <v/>
      </c>
      <c r="AR997" s="207">
        <f t="shared" si="327"/>
        <v>0</v>
      </c>
      <c r="AS997" s="167">
        <f t="shared" si="339"/>
        <v>0</v>
      </c>
      <c r="AT997" s="167">
        <f>IFERROR((AR997/SUM('4_Структура пл.соб.'!$F$4:$F$6))*100,0)</f>
        <v>0</v>
      </c>
      <c r="AU997" s="207">
        <f>IFERROR(AF997+(SUM($AC997:$AD997)/100*($AE$14/$AB$14*100))/'4_Структура пл.соб.'!$B$7*'4_Структура пл.соб.'!$B$4,0)</f>
        <v>0</v>
      </c>
      <c r="AV997" s="167">
        <f>IFERROR(AU997/'5_Розрахунок тарифів'!$H$7,0)</f>
        <v>0</v>
      </c>
      <c r="AW997" s="167">
        <f>IFERROR((AU997/SUM('4_Структура пл.соб.'!$F$4:$F$6))*100,0)</f>
        <v>0</v>
      </c>
      <c r="AX997" s="207">
        <f>IFERROR(AH997+(SUM($AC997:$AD997)/100*($AE$14/$AB$14*100))/'4_Структура пл.соб.'!$B$7*'4_Структура пл.соб.'!$B$5,0)</f>
        <v>0</v>
      </c>
      <c r="AY997" s="167">
        <f>IFERROR(AX997/'5_Розрахунок тарифів'!$L$7,0)</f>
        <v>0</v>
      </c>
      <c r="AZ997" s="167">
        <f>IFERROR((AX997/SUM('4_Структура пл.соб.'!$F$4:$F$6))*100,0)</f>
        <v>0</v>
      </c>
      <c r="BA997" s="207">
        <f>IFERROR(AJ997+(SUM($AC997:$AD997)/100*($AE$14/$AB$14*100))/'4_Структура пл.соб.'!$B$7*'4_Структура пл.соб.'!$B$6,0)</f>
        <v>0</v>
      </c>
      <c r="BB997" s="167">
        <f>IFERROR(BA997/'5_Розрахунок тарифів'!$P$7,0)</f>
        <v>0</v>
      </c>
      <c r="BC997" s="167">
        <f>IFERROR((BA997/SUM('4_Структура пл.соб.'!$F$4:$F$6))*100,0)</f>
        <v>0</v>
      </c>
      <c r="BD997" s="167">
        <f t="shared" si="340"/>
        <v>0</v>
      </c>
      <c r="BE997" s="167">
        <f t="shared" si="341"/>
        <v>0</v>
      </c>
      <c r="BF997" s="203"/>
      <c r="BG997" s="203"/>
    </row>
    <row r="998" spans="1:59" s="118" customFormat="1" x14ac:dyDescent="0.25">
      <c r="A998" s="128" t="str">
        <f>IF(ISBLANK(B998),"",COUNTA($B$11:B998))</f>
        <v/>
      </c>
      <c r="B998" s="200"/>
      <c r="C998" s="150">
        <f t="shared" si="331"/>
        <v>0</v>
      </c>
      <c r="D998" s="151">
        <f t="shared" si="332"/>
        <v>0</v>
      </c>
      <c r="E998" s="199"/>
      <c r="F998" s="199"/>
      <c r="G998" s="151">
        <f t="shared" si="333"/>
        <v>0</v>
      </c>
      <c r="H998" s="199"/>
      <c r="I998" s="199"/>
      <c r="J998" s="199"/>
      <c r="K998" s="151">
        <f t="shared" si="342"/>
        <v>0</v>
      </c>
      <c r="L998" s="199"/>
      <c r="M998" s="199"/>
      <c r="N998" s="152" t="str">
        <f t="shared" si="334"/>
        <v/>
      </c>
      <c r="O998" s="150">
        <f t="shared" si="335"/>
        <v>0</v>
      </c>
      <c r="P998" s="151">
        <f t="shared" si="336"/>
        <v>0</v>
      </c>
      <c r="Q998" s="199"/>
      <c r="R998" s="199"/>
      <c r="S998" s="151">
        <f t="shared" si="337"/>
        <v>0</v>
      </c>
      <c r="T998" s="199"/>
      <c r="U998" s="199"/>
      <c r="V998" s="199"/>
      <c r="W998" s="151">
        <f t="shared" si="328"/>
        <v>0</v>
      </c>
      <c r="X998" s="199"/>
      <c r="Y998" s="199"/>
      <c r="Z998" s="152" t="str">
        <f t="shared" si="338"/>
        <v/>
      </c>
      <c r="AA998" s="150">
        <f t="shared" si="343"/>
        <v>0</v>
      </c>
      <c r="AB998" s="151">
        <f t="shared" si="344"/>
        <v>0</v>
      </c>
      <c r="AC998" s="199"/>
      <c r="AD998" s="199"/>
      <c r="AE998" s="151">
        <f t="shared" si="345"/>
        <v>0</v>
      </c>
      <c r="AF998" s="202"/>
      <c r="AG998" s="333"/>
      <c r="AH998" s="202"/>
      <c r="AI998" s="333"/>
      <c r="AJ998" s="202"/>
      <c r="AK998" s="333"/>
      <c r="AL998" s="151">
        <f t="shared" si="346"/>
        <v>0</v>
      </c>
      <c r="AM998" s="199"/>
      <c r="AN998" s="199"/>
      <c r="AO998" s="167">
        <f t="shared" si="329"/>
        <v>0</v>
      </c>
      <c r="AP998" s="167">
        <f t="shared" si="330"/>
        <v>0</v>
      </c>
      <c r="AQ998" s="152" t="str">
        <f t="shared" si="326"/>
        <v/>
      </c>
      <c r="AR998" s="207">
        <f t="shared" si="327"/>
        <v>0</v>
      </c>
      <c r="AS998" s="167">
        <f t="shared" si="339"/>
        <v>0</v>
      </c>
      <c r="AT998" s="167">
        <f>IFERROR((AR998/SUM('4_Структура пл.соб.'!$F$4:$F$6))*100,0)</f>
        <v>0</v>
      </c>
      <c r="AU998" s="207">
        <f>IFERROR(AF998+(SUM($AC998:$AD998)/100*($AE$14/$AB$14*100))/'4_Структура пл.соб.'!$B$7*'4_Структура пл.соб.'!$B$4,0)</f>
        <v>0</v>
      </c>
      <c r="AV998" s="167">
        <f>IFERROR(AU998/'5_Розрахунок тарифів'!$H$7,0)</f>
        <v>0</v>
      </c>
      <c r="AW998" s="167">
        <f>IFERROR((AU998/SUM('4_Структура пл.соб.'!$F$4:$F$6))*100,0)</f>
        <v>0</v>
      </c>
      <c r="AX998" s="207">
        <f>IFERROR(AH998+(SUM($AC998:$AD998)/100*($AE$14/$AB$14*100))/'4_Структура пл.соб.'!$B$7*'4_Структура пл.соб.'!$B$5,0)</f>
        <v>0</v>
      </c>
      <c r="AY998" s="167">
        <f>IFERROR(AX998/'5_Розрахунок тарифів'!$L$7,0)</f>
        <v>0</v>
      </c>
      <c r="AZ998" s="167">
        <f>IFERROR((AX998/SUM('4_Структура пл.соб.'!$F$4:$F$6))*100,0)</f>
        <v>0</v>
      </c>
      <c r="BA998" s="207">
        <f>IFERROR(AJ998+(SUM($AC998:$AD998)/100*($AE$14/$AB$14*100))/'4_Структура пл.соб.'!$B$7*'4_Структура пл.соб.'!$B$6,0)</f>
        <v>0</v>
      </c>
      <c r="BB998" s="167">
        <f>IFERROR(BA998/'5_Розрахунок тарифів'!$P$7,0)</f>
        <v>0</v>
      </c>
      <c r="BC998" s="167">
        <f>IFERROR((BA998/SUM('4_Структура пл.соб.'!$F$4:$F$6))*100,0)</f>
        <v>0</v>
      </c>
      <c r="BD998" s="167">
        <f t="shared" si="340"/>
        <v>0</v>
      </c>
      <c r="BE998" s="167">
        <f t="shared" si="341"/>
        <v>0</v>
      </c>
      <c r="BF998" s="203"/>
      <c r="BG998" s="203"/>
    </row>
    <row r="999" spans="1:59" s="118" customFormat="1" x14ac:dyDescent="0.25">
      <c r="A999" s="128" t="str">
        <f>IF(ISBLANK(B999),"",COUNTA($B$11:B999))</f>
        <v/>
      </c>
      <c r="B999" s="200"/>
      <c r="C999" s="150">
        <f t="shared" si="331"/>
        <v>0</v>
      </c>
      <c r="D999" s="151">
        <f t="shared" si="332"/>
        <v>0</v>
      </c>
      <c r="E999" s="199"/>
      <c r="F999" s="199"/>
      <c r="G999" s="151">
        <f t="shared" si="333"/>
        <v>0</v>
      </c>
      <c r="H999" s="199"/>
      <c r="I999" s="199"/>
      <c r="J999" s="199"/>
      <c r="K999" s="151">
        <f t="shared" si="342"/>
        <v>0</v>
      </c>
      <c r="L999" s="199"/>
      <c r="M999" s="199"/>
      <c r="N999" s="152" t="str">
        <f t="shared" si="334"/>
        <v/>
      </c>
      <c r="O999" s="150">
        <f t="shared" si="335"/>
        <v>0</v>
      </c>
      <c r="P999" s="151">
        <f t="shared" si="336"/>
        <v>0</v>
      </c>
      <c r="Q999" s="199"/>
      <c r="R999" s="199"/>
      <c r="S999" s="151">
        <f t="shared" si="337"/>
        <v>0</v>
      </c>
      <c r="T999" s="199"/>
      <c r="U999" s="199"/>
      <c r="V999" s="199"/>
      <c r="W999" s="151">
        <f t="shared" si="328"/>
        <v>0</v>
      </c>
      <c r="X999" s="199"/>
      <c r="Y999" s="199"/>
      <c r="Z999" s="152" t="str">
        <f t="shared" si="338"/>
        <v/>
      </c>
      <c r="AA999" s="150">
        <f t="shared" si="343"/>
        <v>0</v>
      </c>
      <c r="AB999" s="151">
        <f t="shared" si="344"/>
        <v>0</v>
      </c>
      <c r="AC999" s="199"/>
      <c r="AD999" s="199"/>
      <c r="AE999" s="151">
        <f t="shared" si="345"/>
        <v>0</v>
      </c>
      <c r="AF999" s="202"/>
      <c r="AG999" s="333"/>
      <c r="AH999" s="202"/>
      <c r="AI999" s="333"/>
      <c r="AJ999" s="202"/>
      <c r="AK999" s="333"/>
      <c r="AL999" s="151">
        <f t="shared" si="346"/>
        <v>0</v>
      </c>
      <c r="AM999" s="199"/>
      <c r="AN999" s="199"/>
      <c r="AO999" s="167">
        <f t="shared" si="329"/>
        <v>0</v>
      </c>
      <c r="AP999" s="167">
        <f t="shared" si="330"/>
        <v>0</v>
      </c>
      <c r="AQ999" s="152" t="str">
        <f t="shared" si="326"/>
        <v/>
      </c>
      <c r="AR999" s="207">
        <f t="shared" si="327"/>
        <v>0</v>
      </c>
      <c r="AS999" s="167">
        <f t="shared" si="339"/>
        <v>0</v>
      </c>
      <c r="AT999" s="167">
        <f>IFERROR((AR999/SUM('4_Структура пл.соб.'!$F$4:$F$6))*100,0)</f>
        <v>0</v>
      </c>
      <c r="AU999" s="207">
        <f>IFERROR(AF999+(SUM($AC999:$AD999)/100*($AE$14/$AB$14*100))/'4_Структура пл.соб.'!$B$7*'4_Структура пл.соб.'!$B$4,0)</f>
        <v>0</v>
      </c>
      <c r="AV999" s="167">
        <f>IFERROR(AU999/'5_Розрахунок тарифів'!$H$7,0)</f>
        <v>0</v>
      </c>
      <c r="AW999" s="167">
        <f>IFERROR((AU999/SUM('4_Структура пл.соб.'!$F$4:$F$6))*100,0)</f>
        <v>0</v>
      </c>
      <c r="AX999" s="207">
        <f>IFERROR(AH999+(SUM($AC999:$AD999)/100*($AE$14/$AB$14*100))/'4_Структура пл.соб.'!$B$7*'4_Структура пл.соб.'!$B$5,0)</f>
        <v>0</v>
      </c>
      <c r="AY999" s="167">
        <f>IFERROR(AX999/'5_Розрахунок тарифів'!$L$7,0)</f>
        <v>0</v>
      </c>
      <c r="AZ999" s="167">
        <f>IFERROR((AX999/SUM('4_Структура пл.соб.'!$F$4:$F$6))*100,0)</f>
        <v>0</v>
      </c>
      <c r="BA999" s="207">
        <f>IFERROR(AJ999+(SUM($AC999:$AD999)/100*($AE$14/$AB$14*100))/'4_Структура пл.соб.'!$B$7*'4_Структура пл.соб.'!$B$6,0)</f>
        <v>0</v>
      </c>
      <c r="BB999" s="167">
        <f>IFERROR(BA999/'5_Розрахунок тарифів'!$P$7,0)</f>
        <v>0</v>
      </c>
      <c r="BC999" s="167">
        <f>IFERROR((BA999/SUM('4_Структура пл.соб.'!$F$4:$F$6))*100,0)</f>
        <v>0</v>
      </c>
      <c r="BD999" s="167">
        <f t="shared" si="340"/>
        <v>0</v>
      </c>
      <c r="BE999" s="167">
        <f t="shared" si="341"/>
        <v>0</v>
      </c>
      <c r="BF999" s="203"/>
      <c r="BG999" s="203"/>
    </row>
    <row r="1000" spans="1:59" s="118" customFormat="1" x14ac:dyDescent="0.25">
      <c r="A1000" s="128" t="str">
        <f>IF(ISBLANK(B1000),"",COUNTA($B$11:B1000))</f>
        <v/>
      </c>
      <c r="B1000" s="200"/>
      <c r="C1000" s="150">
        <f t="shared" si="331"/>
        <v>0</v>
      </c>
      <c r="D1000" s="151">
        <f t="shared" si="332"/>
        <v>0</v>
      </c>
      <c r="E1000" s="199"/>
      <c r="F1000" s="199"/>
      <c r="G1000" s="151">
        <f t="shared" si="333"/>
        <v>0</v>
      </c>
      <c r="H1000" s="199"/>
      <c r="I1000" s="199"/>
      <c r="J1000" s="199"/>
      <c r="K1000" s="151">
        <f t="shared" si="342"/>
        <v>0</v>
      </c>
      <c r="L1000" s="199"/>
      <c r="M1000" s="199"/>
      <c r="N1000" s="152" t="str">
        <f t="shared" si="334"/>
        <v/>
      </c>
      <c r="O1000" s="150">
        <f t="shared" si="335"/>
        <v>0</v>
      </c>
      <c r="P1000" s="151">
        <f t="shared" si="336"/>
        <v>0</v>
      </c>
      <c r="Q1000" s="199"/>
      <c r="R1000" s="199"/>
      <c r="S1000" s="151">
        <f t="shared" si="337"/>
        <v>0</v>
      </c>
      <c r="T1000" s="199"/>
      <c r="U1000" s="199"/>
      <c r="V1000" s="199"/>
      <c r="W1000" s="151">
        <f t="shared" si="328"/>
        <v>0</v>
      </c>
      <c r="X1000" s="199"/>
      <c r="Y1000" s="199"/>
      <c r="Z1000" s="152" t="str">
        <f t="shared" si="338"/>
        <v/>
      </c>
      <c r="AA1000" s="150">
        <f t="shared" si="343"/>
        <v>0</v>
      </c>
      <c r="AB1000" s="151">
        <f t="shared" si="344"/>
        <v>0</v>
      </c>
      <c r="AC1000" s="199"/>
      <c r="AD1000" s="199"/>
      <c r="AE1000" s="151">
        <f t="shared" si="345"/>
        <v>0</v>
      </c>
      <c r="AF1000" s="202"/>
      <c r="AG1000" s="333"/>
      <c r="AH1000" s="202"/>
      <c r="AI1000" s="333"/>
      <c r="AJ1000" s="202"/>
      <c r="AK1000" s="333"/>
      <c r="AL1000" s="151">
        <f t="shared" si="346"/>
        <v>0</v>
      </c>
      <c r="AM1000" s="199"/>
      <c r="AN1000" s="199"/>
      <c r="AO1000" s="167">
        <f t="shared" si="329"/>
        <v>0</v>
      </c>
      <c r="AP1000" s="167">
        <f t="shared" si="330"/>
        <v>0</v>
      </c>
      <c r="AQ1000" s="152" t="str">
        <f t="shared" si="326"/>
        <v/>
      </c>
      <c r="AR1000" s="207">
        <f t="shared" si="327"/>
        <v>0</v>
      </c>
      <c r="AS1000" s="167">
        <f t="shared" si="339"/>
        <v>0</v>
      </c>
      <c r="AT1000" s="167">
        <f>IFERROR((AR1000/SUM('4_Структура пл.соб.'!$F$4:$F$6))*100,0)</f>
        <v>0</v>
      </c>
      <c r="AU1000" s="207">
        <f>IFERROR(AF1000+(SUM($AC1000:$AD1000)/100*($AE$14/$AB$14*100))/'4_Структура пл.соб.'!$B$7*'4_Структура пл.соб.'!$B$4,0)</f>
        <v>0</v>
      </c>
      <c r="AV1000" s="167">
        <f>IFERROR(AU1000/'5_Розрахунок тарифів'!$H$7,0)</f>
        <v>0</v>
      </c>
      <c r="AW1000" s="167">
        <f>IFERROR((AU1000/SUM('4_Структура пл.соб.'!$F$4:$F$6))*100,0)</f>
        <v>0</v>
      </c>
      <c r="AX1000" s="207">
        <f>IFERROR(AH1000+(SUM($AC1000:$AD1000)/100*($AE$14/$AB$14*100))/'4_Структура пл.соб.'!$B$7*'4_Структура пл.соб.'!$B$5,0)</f>
        <v>0</v>
      </c>
      <c r="AY1000" s="167">
        <f>IFERROR(AX1000/'5_Розрахунок тарифів'!$L$7,0)</f>
        <v>0</v>
      </c>
      <c r="AZ1000" s="167">
        <f>IFERROR((AX1000/SUM('4_Структура пл.соб.'!$F$4:$F$6))*100,0)</f>
        <v>0</v>
      </c>
      <c r="BA1000" s="207">
        <f>IFERROR(AJ1000+(SUM($AC1000:$AD1000)/100*($AE$14/$AB$14*100))/'4_Структура пл.соб.'!$B$7*'4_Структура пл.соб.'!$B$6,0)</f>
        <v>0</v>
      </c>
      <c r="BB1000" s="167">
        <f>IFERROR(BA1000/'5_Розрахунок тарифів'!$P$7,0)</f>
        <v>0</v>
      </c>
      <c r="BC1000" s="167">
        <f>IFERROR((BA1000/SUM('4_Структура пл.соб.'!$F$4:$F$6))*100,0)</f>
        <v>0</v>
      </c>
      <c r="BD1000" s="167">
        <f t="shared" si="340"/>
        <v>0</v>
      </c>
      <c r="BE1000" s="167">
        <f t="shared" si="341"/>
        <v>0</v>
      </c>
      <c r="BF1000" s="203"/>
      <c r="BG1000" s="203"/>
    </row>
    <row r="1001" spans="1:59" s="118" customFormat="1" x14ac:dyDescent="0.25">
      <c r="A1001" s="128" t="str">
        <f>IF(ISBLANK(B1001),"",COUNTA($B$11:B1001))</f>
        <v/>
      </c>
      <c r="B1001" s="200"/>
      <c r="C1001" s="150">
        <f t="shared" si="331"/>
        <v>0</v>
      </c>
      <c r="D1001" s="151">
        <f t="shared" si="332"/>
        <v>0</v>
      </c>
      <c r="E1001" s="199"/>
      <c r="F1001" s="199"/>
      <c r="G1001" s="151">
        <f t="shared" si="333"/>
        <v>0</v>
      </c>
      <c r="H1001" s="199"/>
      <c r="I1001" s="199"/>
      <c r="J1001" s="199"/>
      <c r="K1001" s="151">
        <f t="shared" si="342"/>
        <v>0</v>
      </c>
      <c r="L1001" s="199"/>
      <c r="M1001" s="199"/>
      <c r="N1001" s="152" t="str">
        <f t="shared" si="334"/>
        <v/>
      </c>
      <c r="O1001" s="150">
        <f t="shared" si="335"/>
        <v>0</v>
      </c>
      <c r="P1001" s="151">
        <f t="shared" si="336"/>
        <v>0</v>
      </c>
      <c r="Q1001" s="199"/>
      <c r="R1001" s="199"/>
      <c r="S1001" s="151">
        <f t="shared" si="337"/>
        <v>0</v>
      </c>
      <c r="T1001" s="199"/>
      <c r="U1001" s="199"/>
      <c r="V1001" s="199"/>
      <c r="W1001" s="151">
        <f t="shared" si="328"/>
        <v>0</v>
      </c>
      <c r="X1001" s="199"/>
      <c r="Y1001" s="199"/>
      <c r="Z1001" s="152" t="str">
        <f t="shared" si="338"/>
        <v/>
      </c>
      <c r="AA1001" s="150">
        <f t="shared" si="343"/>
        <v>0</v>
      </c>
      <c r="AB1001" s="151">
        <f t="shared" si="344"/>
        <v>0</v>
      </c>
      <c r="AC1001" s="199"/>
      <c r="AD1001" s="199"/>
      <c r="AE1001" s="151">
        <f t="shared" si="345"/>
        <v>0</v>
      </c>
      <c r="AF1001" s="202"/>
      <c r="AG1001" s="333"/>
      <c r="AH1001" s="202"/>
      <c r="AI1001" s="333"/>
      <c r="AJ1001" s="202"/>
      <c r="AK1001" s="333"/>
      <c r="AL1001" s="151">
        <f t="shared" si="346"/>
        <v>0</v>
      </c>
      <c r="AM1001" s="199"/>
      <c r="AN1001" s="199"/>
      <c r="AO1001" s="167">
        <f t="shared" si="329"/>
        <v>0</v>
      </c>
      <c r="AP1001" s="167">
        <f t="shared" si="330"/>
        <v>0</v>
      </c>
      <c r="AQ1001" s="152" t="str">
        <f t="shared" si="326"/>
        <v/>
      </c>
      <c r="AR1001" s="207">
        <f t="shared" si="327"/>
        <v>0</v>
      </c>
      <c r="AS1001" s="167">
        <f t="shared" si="339"/>
        <v>0</v>
      </c>
      <c r="AT1001" s="167">
        <f>IFERROR((AR1001/SUM('4_Структура пл.соб.'!$F$4:$F$6))*100,0)</f>
        <v>0</v>
      </c>
      <c r="AU1001" s="207">
        <f>IFERROR(AF1001+(SUM($AC1001:$AD1001)/100*($AE$14/$AB$14*100))/'4_Структура пл.соб.'!$B$7*'4_Структура пл.соб.'!$B$4,0)</f>
        <v>0</v>
      </c>
      <c r="AV1001" s="167">
        <f>IFERROR(AU1001/'5_Розрахунок тарифів'!$H$7,0)</f>
        <v>0</v>
      </c>
      <c r="AW1001" s="167">
        <f>IFERROR((AU1001/SUM('4_Структура пл.соб.'!$F$4:$F$6))*100,0)</f>
        <v>0</v>
      </c>
      <c r="AX1001" s="207">
        <f>IFERROR(AH1001+(SUM($AC1001:$AD1001)/100*($AE$14/$AB$14*100))/'4_Структура пл.соб.'!$B$7*'4_Структура пл.соб.'!$B$5,0)</f>
        <v>0</v>
      </c>
      <c r="AY1001" s="167">
        <f>IFERROR(AX1001/'5_Розрахунок тарифів'!$L$7,0)</f>
        <v>0</v>
      </c>
      <c r="AZ1001" s="167">
        <f>IFERROR((AX1001/SUM('4_Структура пл.соб.'!$F$4:$F$6))*100,0)</f>
        <v>0</v>
      </c>
      <c r="BA1001" s="207">
        <f>IFERROR(AJ1001+(SUM($AC1001:$AD1001)/100*($AE$14/$AB$14*100))/'4_Структура пл.соб.'!$B$7*'4_Структура пл.соб.'!$B$6,0)</f>
        <v>0</v>
      </c>
      <c r="BB1001" s="167">
        <f>IFERROR(BA1001/'5_Розрахунок тарифів'!$P$7,0)</f>
        <v>0</v>
      </c>
      <c r="BC1001" s="167">
        <f>IFERROR((BA1001/SUM('4_Структура пл.соб.'!$F$4:$F$6))*100,0)</f>
        <v>0</v>
      </c>
      <c r="BD1001" s="167">
        <f t="shared" si="340"/>
        <v>0</v>
      </c>
      <c r="BE1001" s="167">
        <f t="shared" si="341"/>
        <v>0</v>
      </c>
      <c r="BF1001" s="203"/>
      <c r="BG1001" s="203"/>
    </row>
    <row r="1002" spans="1:59" hidden="1" x14ac:dyDescent="0.25"/>
    <row r="1003" spans="1:59" hidden="1" x14ac:dyDescent="0.25"/>
    <row r="1004" spans="1:59" hidden="1" x14ac:dyDescent="0.25"/>
    <row r="1005" spans="1:59" hidden="1" x14ac:dyDescent="0.25"/>
    <row r="1006" spans="1:59" hidden="1" x14ac:dyDescent="0.25"/>
    <row r="1007" spans="1:59" hidden="1" x14ac:dyDescent="0.25"/>
    <row r="1008" spans="1:59"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x14ac:dyDescent="0.25"/>
  </sheetData>
  <sheetProtection autoFilter="0" pivotTables="0"/>
  <autoFilter ref="A10:BG1001"/>
  <mergeCells count="62">
    <mergeCell ref="AF2:AG2"/>
    <mergeCell ref="AH2:AI2"/>
    <mergeCell ref="AJ2:AK2"/>
    <mergeCell ref="A1:AN1"/>
    <mergeCell ref="AE6:AE9"/>
    <mergeCell ref="AL6:AL9"/>
    <mergeCell ref="O4:Y4"/>
    <mergeCell ref="AA5:AD7"/>
    <mergeCell ref="AA8:AA9"/>
    <mergeCell ref="AB8:AD8"/>
    <mergeCell ref="AE5:AN5"/>
    <mergeCell ref="C8:C9"/>
    <mergeCell ref="D8:F8"/>
    <mergeCell ref="T6:V6"/>
    <mergeCell ref="AM6:AN6"/>
    <mergeCell ref="A3:B3"/>
    <mergeCell ref="A2:B2"/>
    <mergeCell ref="B4:B9"/>
    <mergeCell ref="A4:A9"/>
    <mergeCell ref="C4:M4"/>
    <mergeCell ref="C5:F7"/>
    <mergeCell ref="G5:M5"/>
    <mergeCell ref="J7:J9"/>
    <mergeCell ref="L7:L9"/>
    <mergeCell ref="M7:M9"/>
    <mergeCell ref="G6:G9"/>
    <mergeCell ref="H6:J6"/>
    <mergeCell ref="K6:K9"/>
    <mergeCell ref="L6:M6"/>
    <mergeCell ref="H7:H9"/>
    <mergeCell ref="I7:I9"/>
    <mergeCell ref="N4:N9"/>
    <mergeCell ref="BF4:BF9"/>
    <mergeCell ref="AA4:AN4"/>
    <mergeCell ref="AM7:AM9"/>
    <mergeCell ref="AN7:AN9"/>
    <mergeCell ref="O5:R7"/>
    <mergeCell ref="S5:Y5"/>
    <mergeCell ref="S6:S9"/>
    <mergeCell ref="W6:W9"/>
    <mergeCell ref="X6:Y6"/>
    <mergeCell ref="T7:T9"/>
    <mergeCell ref="U7:U9"/>
    <mergeCell ref="V7:V9"/>
    <mergeCell ref="X7:X9"/>
    <mergeCell ref="Y7:Y9"/>
    <mergeCell ref="BD4:BE8"/>
    <mergeCell ref="BG4:BG9"/>
    <mergeCell ref="O8:O9"/>
    <mergeCell ref="P8:R8"/>
    <mergeCell ref="Z4:Z9"/>
    <mergeCell ref="AU4:BC4"/>
    <mergeCell ref="AU5:AW8"/>
    <mergeCell ref="AX5:AZ8"/>
    <mergeCell ref="BA5:BC8"/>
    <mergeCell ref="AR4:AT8"/>
    <mergeCell ref="AF7:AG9"/>
    <mergeCell ref="AH7:AI9"/>
    <mergeCell ref="AJ7:AK9"/>
    <mergeCell ref="AF6:AK6"/>
    <mergeCell ref="AQ4:AQ9"/>
    <mergeCell ref="AO4:AP8"/>
  </mergeCells>
  <conditionalFormatting sqref="C2:Y2 AA2:AF2 AJ2 AH2 AL2:AN2 AJ13:AN13 AR13:AT13 A13:AH13 AI1 AI3:AI5 AI10:AI1001 AR2:BC2 S6:S9 W6:W9 G6:G9 K6:K9 AO1:AQ1001 AY13:AZ13 AV13:AW13 BB13:BG13">
    <cfRule type="cellIs" dxfId="14" priority="33" operator="equal">
      <formula>0</formula>
    </cfRule>
  </conditionalFormatting>
  <conditionalFormatting sqref="AF17:AF1001 AH17:AH1001 AJ17:AJ1001">
    <cfRule type="expression" dxfId="13" priority="13">
      <formula>AND(AF17&gt;0,AG17=0)</formula>
    </cfRule>
  </conditionalFormatting>
  <dataValidations xWindow="1100" yWindow="751" count="2">
    <dataValidation type="list" allowBlank="1" showInputMessage="1" showErrorMessage="1" error="Виберіть елемент витрат із розкриваємого списку" promptTitle="Виберіть елемент із списку:" prompt="пмв - прямі матеріальні витрати_x000a_іп - інші прямі витрати" sqref="AK17:AK1001">
      <formula1>$BI$11:$BI$12</formula1>
    </dataValidation>
    <dataValidation type="list" allowBlank="1" showInputMessage="1" showErrorMessage="1" error="Виберіть елемент витрат із розкриваємого списку" promptTitle="Виберіть елемент  із списку:" prompt="ел - технологічна електроенергія_x000a_вода - вода для технологічних потреб та водовідведення_x000a_мат - матеріали, запасні частини та інші матеріальні ресурси_x000a_іп - інші прямі витрати" sqref="AI17:AI1001 AG17:AG1001">
      <formula1>$BH$11:$BH$14</formula1>
    </dataValidation>
  </dataValidations>
  <printOptions horizontalCentered="1"/>
  <pageMargins left="0.23622047244094491" right="0.15748031496062992" top="0.15748031496062992" bottom="0.31496062992125984" header="0.31496062992125984" footer="0.31496062992125984"/>
  <pageSetup paperSize="9" scale="55" fitToHeight="0" orientation="portrait" r:id="rId1"/>
  <colBreaks count="3" manualBreakCount="3">
    <brk id="13" max="1048575" man="1"/>
    <brk id="25" max="1048575" man="1"/>
    <brk id="42" max="998" man="1"/>
  </colBreaks>
  <ignoredErrors>
    <ignoredError sqref="X2:Y2 T2:V2 Q2:R2 L2:M2 H2:J2 E2:F2" formulaRange="1"/>
    <ignoredError sqref="AA15:AD15 AJ15 AM15:AN15 AF15 AH15" unlockedFormula="1"/>
    <ignoredError sqref="AE15 AL15" formula="1" unlockedFormula="1"/>
    <ignoredError sqref="AS2 AV2 AY2 BB2" formula="1"/>
    <ignoredError sqref="AG11:AG12 AI13 AG15 AK15:AK16 AI15:AI16"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28"/>
  <sheetViews>
    <sheetView view="pageBreakPreview" zoomScale="85" zoomScaleNormal="70" zoomScaleSheetLayoutView="85" workbookViewId="0">
      <pane xSplit="1" ySplit="7" topLeftCell="B8" activePane="bottomRight" state="frozen"/>
      <selection activeCell="I9" sqref="I9"/>
      <selection pane="topRight" activeCell="I9" sqref="I9"/>
      <selection pane="bottomLeft" activeCell="I9" sqref="I9"/>
      <selection pane="bottomRight" activeCell="T16" sqref="T16"/>
    </sheetView>
  </sheetViews>
  <sheetFormatPr defaultRowHeight="15" x14ac:dyDescent="0.25"/>
  <cols>
    <col min="1" max="1" width="13.85546875" style="1" customWidth="1"/>
    <col min="2" max="2" width="42.5703125" style="1" customWidth="1"/>
    <col min="3" max="3" width="23" style="1" customWidth="1"/>
    <col min="4" max="8" width="9.140625" style="1"/>
    <col min="9" max="11" width="9.85546875" style="1" customWidth="1"/>
    <col min="12" max="13" width="9.140625" style="1"/>
    <col min="14" max="14" width="9.28515625" style="1" bestFit="1" customWidth="1"/>
    <col min="15" max="15" width="13.42578125" style="1" customWidth="1"/>
    <col min="16" max="16384" width="9.140625" style="1"/>
  </cols>
  <sheetData>
    <row r="1" spans="1:15" ht="35.25" customHeight="1" thickBot="1" x14ac:dyDescent="0.3">
      <c r="A1" s="605" t="str">
        <f>"Розрахунок витрат на оплату праці "&amp;'1_Структура по елементах'!A3:B3</f>
        <v>Розрахунок витрат на оплату праці Кузнецовське міське комунальне підприємство 2017 рік</v>
      </c>
      <c r="B1" s="605"/>
      <c r="C1" s="605"/>
      <c r="D1" s="605"/>
      <c r="E1" s="605"/>
      <c r="F1" s="605"/>
      <c r="G1" s="605"/>
      <c r="H1" s="605"/>
      <c r="I1" s="605"/>
      <c r="J1" s="605"/>
      <c r="K1" s="605"/>
      <c r="L1" s="605"/>
      <c r="M1" s="605"/>
      <c r="N1" s="605"/>
      <c r="O1" s="605"/>
    </row>
    <row r="2" spans="1:15" x14ac:dyDescent="0.25">
      <c r="A2" s="608" t="s">
        <v>61</v>
      </c>
      <c r="B2" s="606" t="s">
        <v>64</v>
      </c>
      <c r="C2" s="612" t="s">
        <v>60</v>
      </c>
      <c r="D2" s="618" t="s">
        <v>5</v>
      </c>
      <c r="E2" s="618"/>
      <c r="F2" s="618"/>
      <c r="G2" s="618"/>
      <c r="H2" s="618" t="s">
        <v>4</v>
      </c>
      <c r="I2" s="618"/>
      <c r="J2" s="618"/>
      <c r="K2" s="618"/>
      <c r="L2" s="618"/>
      <c r="M2" s="618"/>
      <c r="N2" s="618"/>
      <c r="O2" s="614" t="s">
        <v>63</v>
      </c>
    </row>
    <row r="3" spans="1:15" x14ac:dyDescent="0.25">
      <c r="A3" s="609"/>
      <c r="B3" s="607"/>
      <c r="C3" s="566"/>
      <c r="D3" s="571"/>
      <c r="E3" s="571"/>
      <c r="F3" s="571"/>
      <c r="G3" s="571"/>
      <c r="H3" s="572" t="s">
        <v>13</v>
      </c>
      <c r="I3" s="571" t="s">
        <v>4</v>
      </c>
      <c r="J3" s="571"/>
      <c r="K3" s="571"/>
      <c r="L3" s="572" t="s">
        <v>35</v>
      </c>
      <c r="M3" s="571" t="s">
        <v>4</v>
      </c>
      <c r="N3" s="571"/>
      <c r="O3" s="615"/>
    </row>
    <row r="4" spans="1:15" x14ac:dyDescent="0.25">
      <c r="A4" s="609"/>
      <c r="B4" s="607"/>
      <c r="C4" s="566"/>
      <c r="D4" s="571"/>
      <c r="E4" s="571"/>
      <c r="F4" s="571"/>
      <c r="G4" s="571"/>
      <c r="H4" s="572"/>
      <c r="I4" s="572" t="s">
        <v>6</v>
      </c>
      <c r="J4" s="572" t="s">
        <v>7</v>
      </c>
      <c r="K4" s="572" t="s">
        <v>8</v>
      </c>
      <c r="L4" s="572"/>
      <c r="M4" s="572" t="s">
        <v>11</v>
      </c>
      <c r="N4" s="572" t="s">
        <v>10</v>
      </c>
      <c r="O4" s="615"/>
    </row>
    <row r="5" spans="1:15" x14ac:dyDescent="0.25">
      <c r="A5" s="609"/>
      <c r="B5" s="607"/>
      <c r="C5" s="566"/>
      <c r="D5" s="572" t="s">
        <v>62</v>
      </c>
      <c r="E5" s="571" t="s">
        <v>4</v>
      </c>
      <c r="F5" s="571"/>
      <c r="G5" s="571"/>
      <c r="H5" s="572"/>
      <c r="I5" s="572"/>
      <c r="J5" s="572"/>
      <c r="K5" s="572"/>
      <c r="L5" s="572"/>
      <c r="M5" s="572"/>
      <c r="N5" s="572"/>
      <c r="O5" s="615"/>
    </row>
    <row r="6" spans="1:15" ht="88.5" customHeight="1" thickBot="1" x14ac:dyDescent="0.3">
      <c r="A6" s="610"/>
      <c r="B6" s="617"/>
      <c r="C6" s="613"/>
      <c r="D6" s="611"/>
      <c r="E6" s="425" t="s">
        <v>36</v>
      </c>
      <c r="F6" s="426" t="s">
        <v>1</v>
      </c>
      <c r="G6" s="426" t="s">
        <v>3</v>
      </c>
      <c r="H6" s="611"/>
      <c r="I6" s="611"/>
      <c r="J6" s="611"/>
      <c r="K6" s="611"/>
      <c r="L6" s="611"/>
      <c r="M6" s="611"/>
      <c r="N6" s="611"/>
      <c r="O6" s="616"/>
    </row>
    <row r="7" spans="1:15" ht="15.75" thickBot="1" x14ac:dyDescent="0.3">
      <c r="A7" s="16">
        <v>1</v>
      </c>
      <c r="B7" s="430">
        <v>2</v>
      </c>
      <c r="C7" s="428">
        <v>3</v>
      </c>
      <c r="D7" s="428">
        <v>4</v>
      </c>
      <c r="E7" s="428">
        <v>5</v>
      </c>
      <c r="F7" s="428">
        <v>6</v>
      </c>
      <c r="G7" s="428">
        <v>7</v>
      </c>
      <c r="H7" s="428">
        <v>8</v>
      </c>
      <c r="I7" s="428">
        <v>9</v>
      </c>
      <c r="J7" s="428">
        <v>10</v>
      </c>
      <c r="K7" s="428">
        <v>11</v>
      </c>
      <c r="L7" s="428">
        <v>12</v>
      </c>
      <c r="M7" s="428">
        <v>13</v>
      </c>
      <c r="N7" s="428">
        <v>14</v>
      </c>
      <c r="O7" s="429">
        <v>15</v>
      </c>
    </row>
    <row r="8" spans="1:15" ht="48" customHeight="1" thickBot="1" x14ac:dyDescent="0.3">
      <c r="A8" s="608" t="s">
        <v>69</v>
      </c>
      <c r="B8" s="606" t="s">
        <v>65</v>
      </c>
      <c r="C8" s="415" t="s">
        <v>77</v>
      </c>
      <c r="D8" s="415">
        <f>E8+F8+G8</f>
        <v>274.5</v>
      </c>
      <c r="E8" s="415">
        <f>H8+L8</f>
        <v>242.5</v>
      </c>
      <c r="F8" s="416"/>
      <c r="G8" s="417">
        <v>32</v>
      </c>
      <c r="H8" s="418">
        <f>SUM(I8:K8)</f>
        <v>24</v>
      </c>
      <c r="I8" s="419"/>
      <c r="J8" s="419">
        <v>23</v>
      </c>
      <c r="K8" s="419">
        <v>1</v>
      </c>
      <c r="L8" s="420">
        <f>M8+N8</f>
        <v>218.5</v>
      </c>
      <c r="M8" s="416">
        <v>9</v>
      </c>
      <c r="N8" s="416">
        <v>209.5</v>
      </c>
      <c r="O8" s="421">
        <f>H8</f>
        <v>24</v>
      </c>
    </row>
    <row r="9" spans="1:15" ht="47.25" customHeight="1" thickTop="1" thickBot="1" x14ac:dyDescent="0.3">
      <c r="A9" s="609"/>
      <c r="B9" s="607"/>
      <c r="C9" s="404" t="s">
        <v>74</v>
      </c>
      <c r="D9" s="404" t="s">
        <v>29</v>
      </c>
      <c r="E9" s="404" t="s">
        <v>29</v>
      </c>
      <c r="F9" s="404" t="s">
        <v>29</v>
      </c>
      <c r="G9" s="144" t="s">
        <v>29</v>
      </c>
      <c r="H9" s="369">
        <f>SUM(I9:K9)</f>
        <v>27.600416691752571</v>
      </c>
      <c r="I9" s="363">
        <f>IFERROR(I8+(SUM($F$8:$G$8)/$E$10*$H$10)/'4_Структура пл.соб.'!$B$7*'4_Структура пл.соб.'!B4,0)</f>
        <v>2.9378200879015783</v>
      </c>
      <c r="J9" s="363">
        <f>IFERROR(J8+(SUM($F$8:$G$8)/$E$10*$H$10)/'4_Структура пл.соб.'!$B$7*'4_Структура пл.соб.'!B5,0)</f>
        <v>23.644828190749408</v>
      </c>
      <c r="K9" s="363">
        <f>IFERROR(K8+(SUM($F$8:$G$8)/$E$10*$H$10)/'4_Структура пл.соб.'!$B$7*'4_Структура пл.соб.'!B6,0)</f>
        <v>1.0177684131015843</v>
      </c>
      <c r="L9" s="145" t="s">
        <v>29</v>
      </c>
      <c r="M9" s="404" t="s">
        <v>29</v>
      </c>
      <c r="N9" s="404" t="s">
        <v>29</v>
      </c>
      <c r="O9" s="422">
        <f>H9</f>
        <v>27.600416691752571</v>
      </c>
    </row>
    <row r="10" spans="1:15" ht="16.5" thickTop="1" thickBot="1" x14ac:dyDescent="0.3">
      <c r="A10" s="609"/>
      <c r="B10" s="145" t="s">
        <v>68</v>
      </c>
      <c r="C10" s="404" t="s">
        <v>14</v>
      </c>
      <c r="D10" s="364">
        <f>E10+F10+G10</f>
        <v>21120604.800000001</v>
      </c>
      <c r="E10" s="364">
        <f>H10+L10</f>
        <v>18436650</v>
      </c>
      <c r="F10" s="365"/>
      <c r="G10" s="365">
        <v>2683954.7999999998</v>
      </c>
      <c r="H10" s="366">
        <f>SUM(I10:K10)</f>
        <v>2074363.2000000002</v>
      </c>
      <c r="I10" s="367"/>
      <c r="J10" s="367">
        <f>1987659.6</f>
        <v>1987659.6</v>
      </c>
      <c r="K10" s="367">
        <v>86703.6</v>
      </c>
      <c r="L10" s="364">
        <f>M10+N10</f>
        <v>16362286.799999999</v>
      </c>
      <c r="M10" s="365">
        <v>661305.59999999998</v>
      </c>
      <c r="N10" s="368">
        <v>15700981.199999999</v>
      </c>
      <c r="O10" s="344">
        <f>ROUND(IFERROR(H10+(SUM(F10:G10)/100*(H10/E10*100)),0),0)</f>
        <v>2376343</v>
      </c>
    </row>
    <row r="11" spans="1:15" ht="16.5" thickBot="1" x14ac:dyDescent="0.3">
      <c r="A11" s="610"/>
      <c r="B11" s="431" t="s">
        <v>66</v>
      </c>
      <c r="C11" s="423" t="s">
        <v>67</v>
      </c>
      <c r="D11" s="423">
        <f>IFERROR(ROUND(D10/12/D8,0),0)</f>
        <v>6412</v>
      </c>
      <c r="E11" s="423">
        <f t="shared" ref="E11:N11" si="0">IFERROR(ROUND(E10/12/E8,0),0)</f>
        <v>6336</v>
      </c>
      <c r="F11" s="423">
        <f t="shared" si="0"/>
        <v>0</v>
      </c>
      <c r="G11" s="423">
        <f t="shared" si="0"/>
        <v>6989</v>
      </c>
      <c r="H11" s="423">
        <f t="shared" si="0"/>
        <v>7203</v>
      </c>
      <c r="I11" s="423">
        <f t="shared" si="0"/>
        <v>0</v>
      </c>
      <c r="J11" s="423">
        <f t="shared" si="0"/>
        <v>7202</v>
      </c>
      <c r="K11" s="423">
        <f t="shared" si="0"/>
        <v>7225</v>
      </c>
      <c r="L11" s="423">
        <f t="shared" si="0"/>
        <v>6240</v>
      </c>
      <c r="M11" s="423">
        <f t="shared" si="0"/>
        <v>6123</v>
      </c>
      <c r="N11" s="424">
        <f t="shared" si="0"/>
        <v>6245</v>
      </c>
      <c r="O11" s="343">
        <f>IFERROR(ROUND(O10/12/O9,0),0)</f>
        <v>7175</v>
      </c>
    </row>
    <row r="12" spans="1:15" s="403" customFormat="1" ht="30.75" thickBot="1" x14ac:dyDescent="0.3">
      <c r="A12" s="622">
        <v>2016</v>
      </c>
      <c r="B12" s="427" t="s">
        <v>574</v>
      </c>
      <c r="C12" s="428" t="s">
        <v>14</v>
      </c>
      <c r="D12" s="440">
        <f>E12+F12+G12</f>
        <v>35851610</v>
      </c>
      <c r="E12" s="440">
        <f>H12+L12</f>
        <v>32415846</v>
      </c>
      <c r="F12" s="441"/>
      <c r="G12" s="441">
        <v>3435764</v>
      </c>
      <c r="H12" s="440">
        <f>SUM(I12:K12)</f>
        <v>1170316</v>
      </c>
      <c r="I12" s="441"/>
      <c r="J12" s="441">
        <f>657527+458935</f>
        <v>1116462</v>
      </c>
      <c r="K12" s="441">
        <v>53854</v>
      </c>
      <c r="L12" s="440">
        <f>M12+N12</f>
        <v>31245530</v>
      </c>
      <c r="M12" s="441">
        <f>113717+61342</f>
        <v>175059</v>
      </c>
      <c r="N12" s="442">
        <f>12147107+3300281+668489+47905+227020+66359+189838+4627004+687376+1697560+604631+1954613+651040+1995424+274549+605340+152108+33051+23911+595104+51008+255164+215589</f>
        <v>31070471</v>
      </c>
      <c r="O12" s="344"/>
    </row>
    <row r="13" spans="1:15" ht="45" x14ac:dyDescent="0.25">
      <c r="A13" s="623"/>
      <c r="B13" s="432" t="s">
        <v>70</v>
      </c>
      <c r="C13" s="143" t="s">
        <v>74</v>
      </c>
      <c r="D13" s="143">
        <f>H13+L13</f>
        <v>714.75</v>
      </c>
      <c r="E13" s="433" t="s">
        <v>29</v>
      </c>
      <c r="F13" s="433" t="s">
        <v>29</v>
      </c>
      <c r="G13" s="433" t="s">
        <v>29</v>
      </c>
      <c r="H13" s="143">
        <f>SUM(I13:K13)</f>
        <v>23</v>
      </c>
      <c r="I13" s="414"/>
      <c r="J13" s="414">
        <v>22</v>
      </c>
      <c r="K13" s="414">
        <v>1</v>
      </c>
      <c r="L13" s="143">
        <f>M13+N13</f>
        <v>691.75</v>
      </c>
      <c r="M13" s="414">
        <v>5</v>
      </c>
      <c r="N13" s="414">
        <v>686.75</v>
      </c>
      <c r="O13" s="438">
        <f>H13</f>
        <v>23</v>
      </c>
    </row>
    <row r="14" spans="1:15" ht="45" x14ac:dyDescent="0.25">
      <c r="A14" s="623"/>
      <c r="B14" s="145" t="s">
        <v>71</v>
      </c>
      <c r="C14" s="404" t="s">
        <v>14</v>
      </c>
      <c r="D14" s="404">
        <f>H14+L14</f>
        <v>30854059</v>
      </c>
      <c r="E14" s="146" t="s">
        <v>29</v>
      </c>
      <c r="F14" s="146" t="s">
        <v>29</v>
      </c>
      <c r="G14" s="146" t="s">
        <v>29</v>
      </c>
      <c r="H14" s="404">
        <f>SUM(I14:K14)</f>
        <v>1304000</v>
      </c>
      <c r="I14" s="402"/>
      <c r="J14" s="402">
        <v>1244000</v>
      </c>
      <c r="K14" s="402">
        <v>60000</v>
      </c>
      <c r="L14" s="404">
        <f>M14+N14</f>
        <v>29550059</v>
      </c>
      <c r="M14" s="402">
        <v>175059</v>
      </c>
      <c r="N14" s="402">
        <f>29375000</f>
        <v>29375000</v>
      </c>
      <c r="O14" s="434">
        <f t="shared" ref="O14:O28" si="1">H14</f>
        <v>1304000</v>
      </c>
    </row>
    <row r="15" spans="1:15" s="142" customFormat="1" ht="30" x14ac:dyDescent="0.25">
      <c r="A15" s="623"/>
      <c r="B15" s="145" t="s">
        <v>75</v>
      </c>
      <c r="C15" s="404" t="s">
        <v>14</v>
      </c>
      <c r="D15" s="404">
        <f>H15+L15</f>
        <v>0</v>
      </c>
      <c r="E15" s="146" t="s">
        <v>29</v>
      </c>
      <c r="F15" s="146" t="s">
        <v>29</v>
      </c>
      <c r="G15" s="146" t="s">
        <v>29</v>
      </c>
      <c r="H15" s="404">
        <f>SUM(I15:K15)</f>
        <v>0</v>
      </c>
      <c r="I15" s="402"/>
      <c r="J15" s="402"/>
      <c r="K15" s="402"/>
      <c r="L15" s="404">
        <f>M15+N15</f>
        <v>0</v>
      </c>
      <c r="M15" s="402"/>
      <c r="N15" s="402"/>
      <c r="O15" s="434">
        <f t="shared" si="1"/>
        <v>0</v>
      </c>
    </row>
    <row r="16" spans="1:15" s="142" customFormat="1" ht="45" x14ac:dyDescent="0.25">
      <c r="A16" s="623"/>
      <c r="B16" s="145" t="s">
        <v>76</v>
      </c>
      <c r="C16" s="404" t="s">
        <v>14</v>
      </c>
      <c r="D16" s="147">
        <f>D15+D14</f>
        <v>30854059</v>
      </c>
      <c r="E16" s="146" t="s">
        <v>29</v>
      </c>
      <c r="F16" s="146" t="s">
        <v>29</v>
      </c>
      <c r="G16" s="146" t="s">
        <v>29</v>
      </c>
      <c r="H16" s="147">
        <f t="shared" ref="H16:N16" si="2">H15+H14</f>
        <v>1304000</v>
      </c>
      <c r="I16" s="146">
        <f>I15+I14</f>
        <v>0</v>
      </c>
      <c r="J16" s="146">
        <f t="shared" si="2"/>
        <v>1244000</v>
      </c>
      <c r="K16" s="146">
        <f t="shared" si="2"/>
        <v>60000</v>
      </c>
      <c r="L16" s="146">
        <f t="shared" si="2"/>
        <v>29550059</v>
      </c>
      <c r="M16" s="146">
        <f t="shared" si="2"/>
        <v>175059</v>
      </c>
      <c r="N16" s="146">
        <f t="shared" si="2"/>
        <v>29375000</v>
      </c>
      <c r="O16" s="435">
        <f t="shared" si="1"/>
        <v>1304000</v>
      </c>
    </row>
    <row r="17" spans="1:15" ht="15.75" thickBot="1" x14ac:dyDescent="0.3">
      <c r="A17" s="624"/>
      <c r="B17" s="431" t="s">
        <v>66</v>
      </c>
      <c r="C17" s="423" t="s">
        <v>67</v>
      </c>
      <c r="D17" s="423">
        <f>IFERROR(ROUND(D16/12/D13,0),0)</f>
        <v>3597</v>
      </c>
      <c r="E17" s="436" t="s">
        <v>29</v>
      </c>
      <c r="F17" s="436" t="s">
        <v>29</v>
      </c>
      <c r="G17" s="436" t="s">
        <v>29</v>
      </c>
      <c r="H17" s="423">
        <f t="shared" ref="H17:N17" si="3">IFERROR(ROUND(H16/12/H13,0),0)</f>
        <v>4725</v>
      </c>
      <c r="I17" s="423">
        <f>IFERROR(ROUND(I16/12/I13,0),0)</f>
        <v>0</v>
      </c>
      <c r="J17" s="423">
        <f t="shared" si="3"/>
        <v>4712</v>
      </c>
      <c r="K17" s="423">
        <f t="shared" si="3"/>
        <v>5000</v>
      </c>
      <c r="L17" s="423">
        <f t="shared" si="3"/>
        <v>3560</v>
      </c>
      <c r="M17" s="423">
        <f t="shared" si="3"/>
        <v>2918</v>
      </c>
      <c r="N17" s="423">
        <f t="shared" si="3"/>
        <v>3564</v>
      </c>
      <c r="O17" s="437">
        <f t="shared" si="1"/>
        <v>4725</v>
      </c>
    </row>
    <row r="18" spans="1:15" s="403" customFormat="1" ht="30.75" thickBot="1" x14ac:dyDescent="0.3">
      <c r="A18" s="622">
        <v>2015</v>
      </c>
      <c r="B18" s="427" t="s">
        <v>574</v>
      </c>
      <c r="C18" s="428" t="s">
        <v>14</v>
      </c>
      <c r="D18" s="440">
        <f>E18+F18+G18</f>
        <v>32388078</v>
      </c>
      <c r="E18" s="440">
        <f>H18+L18</f>
        <v>29391253</v>
      </c>
      <c r="F18" s="441"/>
      <c r="G18" s="441">
        <v>2996825</v>
      </c>
      <c r="H18" s="440">
        <f>SUM(I18:K18)</f>
        <v>1047114</v>
      </c>
      <c r="I18" s="441"/>
      <c r="J18" s="441">
        <v>1000889</v>
      </c>
      <c r="K18" s="441">
        <v>46225</v>
      </c>
      <c r="L18" s="440">
        <f>M18+N18</f>
        <v>28344139</v>
      </c>
      <c r="M18" s="441">
        <v>160502</v>
      </c>
      <c r="N18" s="442">
        <f>11266582+2909249+35143+652225+48326+51040+228662+474+63834+171347+4352508+18203+672544+334+1681193+6662+670760+151823+210082+2065678+307667+326+682333+772+202936+659421+188194+31521+32221+16823+804754</f>
        <v>28183637</v>
      </c>
      <c r="O18" s="344"/>
    </row>
    <row r="19" spans="1:15" s="142" customFormat="1" ht="45" x14ac:dyDescent="0.25">
      <c r="A19" s="623"/>
      <c r="B19" s="432" t="s">
        <v>70</v>
      </c>
      <c r="C19" s="143" t="s">
        <v>74</v>
      </c>
      <c r="D19" s="143">
        <f>H19+L19</f>
        <v>827.25</v>
      </c>
      <c r="E19" s="433" t="s">
        <v>29</v>
      </c>
      <c r="F19" s="433" t="s">
        <v>29</v>
      </c>
      <c r="G19" s="433" t="s">
        <v>29</v>
      </c>
      <c r="H19" s="143">
        <f>SUM(I19:K19)</f>
        <v>22.900000000000002</v>
      </c>
      <c r="I19" s="414"/>
      <c r="J19" s="414">
        <v>21.8</v>
      </c>
      <c r="K19" s="414">
        <v>1.1000000000000001</v>
      </c>
      <c r="L19" s="143">
        <f>M19+N19</f>
        <v>804.35</v>
      </c>
      <c r="M19" s="414">
        <v>5</v>
      </c>
      <c r="N19" s="414">
        <v>799.35</v>
      </c>
      <c r="O19" s="438">
        <f t="shared" si="1"/>
        <v>22.900000000000002</v>
      </c>
    </row>
    <row r="20" spans="1:15" s="142" customFormat="1" ht="45" x14ac:dyDescent="0.25">
      <c r="A20" s="623"/>
      <c r="B20" s="145" t="s">
        <v>71</v>
      </c>
      <c r="C20" s="404" t="s">
        <v>14</v>
      </c>
      <c r="D20" s="404">
        <f>H20+L20</f>
        <v>27226502</v>
      </c>
      <c r="E20" s="146" t="s">
        <v>29</v>
      </c>
      <c r="F20" s="146" t="s">
        <v>29</v>
      </c>
      <c r="G20" s="146" t="s">
        <v>29</v>
      </c>
      <c r="H20" s="404">
        <f>SUM(I20:K20)</f>
        <v>1162000</v>
      </c>
      <c r="I20" s="402"/>
      <c r="J20" s="402">
        <v>1111000</v>
      </c>
      <c r="K20" s="402">
        <v>51000</v>
      </c>
      <c r="L20" s="404">
        <f>M20+N20</f>
        <v>26064502</v>
      </c>
      <c r="M20" s="402">
        <v>160502</v>
      </c>
      <c r="N20" s="402">
        <v>25904000</v>
      </c>
      <c r="O20" s="434">
        <f t="shared" si="1"/>
        <v>1162000</v>
      </c>
    </row>
    <row r="21" spans="1:15" s="142" customFormat="1" ht="30" x14ac:dyDescent="0.25">
      <c r="A21" s="623"/>
      <c r="B21" s="145" t="s">
        <v>75</v>
      </c>
      <c r="C21" s="404" t="s">
        <v>14</v>
      </c>
      <c r="D21" s="404">
        <f>H21+L21</f>
        <v>0</v>
      </c>
      <c r="E21" s="146" t="s">
        <v>29</v>
      </c>
      <c r="F21" s="146" t="s">
        <v>29</v>
      </c>
      <c r="G21" s="146" t="s">
        <v>29</v>
      </c>
      <c r="H21" s="404">
        <f>SUM(I21:K21)</f>
        <v>0</v>
      </c>
      <c r="I21" s="402"/>
      <c r="J21" s="402"/>
      <c r="K21" s="402"/>
      <c r="L21" s="404">
        <f>M21+N21</f>
        <v>0</v>
      </c>
      <c r="M21" s="402"/>
      <c r="N21" s="402"/>
      <c r="O21" s="434">
        <f t="shared" si="1"/>
        <v>0</v>
      </c>
    </row>
    <row r="22" spans="1:15" s="142" customFormat="1" ht="45" x14ac:dyDescent="0.25">
      <c r="A22" s="623"/>
      <c r="B22" s="145" t="s">
        <v>76</v>
      </c>
      <c r="C22" s="404" t="s">
        <v>14</v>
      </c>
      <c r="D22" s="147">
        <f>D21+D20</f>
        <v>27226502</v>
      </c>
      <c r="E22" s="146" t="s">
        <v>29</v>
      </c>
      <c r="F22" s="146" t="s">
        <v>29</v>
      </c>
      <c r="G22" s="146" t="s">
        <v>29</v>
      </c>
      <c r="H22" s="147">
        <f t="shared" ref="H22:N22" si="4">H21+H20</f>
        <v>1162000</v>
      </c>
      <c r="I22" s="146">
        <f t="shared" si="4"/>
        <v>0</v>
      </c>
      <c r="J22" s="146">
        <f t="shared" si="4"/>
        <v>1111000</v>
      </c>
      <c r="K22" s="146">
        <f t="shared" si="4"/>
        <v>51000</v>
      </c>
      <c r="L22" s="146">
        <f t="shared" si="4"/>
        <v>26064502</v>
      </c>
      <c r="M22" s="146">
        <f t="shared" si="4"/>
        <v>160502</v>
      </c>
      <c r="N22" s="146">
        <f t="shared" si="4"/>
        <v>25904000</v>
      </c>
      <c r="O22" s="435">
        <f t="shared" si="1"/>
        <v>1162000</v>
      </c>
    </row>
    <row r="23" spans="1:15" s="142" customFormat="1" ht="15.75" thickBot="1" x14ac:dyDescent="0.3">
      <c r="A23" s="624"/>
      <c r="B23" s="431" t="s">
        <v>66</v>
      </c>
      <c r="C23" s="423" t="s">
        <v>67</v>
      </c>
      <c r="D23" s="423">
        <f>IFERROR(ROUND(D22/12/D19,0),0)</f>
        <v>2743</v>
      </c>
      <c r="E23" s="436" t="s">
        <v>29</v>
      </c>
      <c r="F23" s="436" t="s">
        <v>29</v>
      </c>
      <c r="G23" s="436" t="s">
        <v>29</v>
      </c>
      <c r="H23" s="423">
        <f t="shared" ref="H23:N23" si="5">IFERROR(ROUND(H22/12/H19,0),0)</f>
        <v>4229</v>
      </c>
      <c r="I23" s="423">
        <f t="shared" si="5"/>
        <v>0</v>
      </c>
      <c r="J23" s="423">
        <f t="shared" si="5"/>
        <v>4247</v>
      </c>
      <c r="K23" s="423">
        <f t="shared" si="5"/>
        <v>3864</v>
      </c>
      <c r="L23" s="423">
        <f t="shared" si="5"/>
        <v>2700</v>
      </c>
      <c r="M23" s="423">
        <f t="shared" si="5"/>
        <v>2675</v>
      </c>
      <c r="N23" s="423">
        <f t="shared" si="5"/>
        <v>2701</v>
      </c>
      <c r="O23" s="437">
        <f t="shared" si="1"/>
        <v>4229</v>
      </c>
    </row>
    <row r="24" spans="1:15" s="142" customFormat="1" ht="45" x14ac:dyDescent="0.25">
      <c r="A24" s="619"/>
      <c r="B24" s="420" t="s">
        <v>70</v>
      </c>
      <c r="C24" s="415" t="s">
        <v>74</v>
      </c>
      <c r="D24" s="415">
        <f>H24+L24</f>
        <v>0</v>
      </c>
      <c r="E24" s="439" t="s">
        <v>29</v>
      </c>
      <c r="F24" s="439" t="s">
        <v>29</v>
      </c>
      <c r="G24" s="439" t="s">
        <v>29</v>
      </c>
      <c r="H24" s="415">
        <f>SUM(I24:K24)</f>
        <v>0</v>
      </c>
      <c r="I24" s="416"/>
      <c r="J24" s="416"/>
      <c r="K24" s="416"/>
      <c r="L24" s="415">
        <f>M24+N24</f>
        <v>0</v>
      </c>
      <c r="M24" s="416"/>
      <c r="N24" s="416"/>
      <c r="O24" s="421">
        <f t="shared" si="1"/>
        <v>0</v>
      </c>
    </row>
    <row r="25" spans="1:15" s="142" customFormat="1" ht="45" x14ac:dyDescent="0.25">
      <c r="A25" s="620"/>
      <c r="B25" s="145" t="s">
        <v>71</v>
      </c>
      <c r="C25" s="404" t="s">
        <v>14</v>
      </c>
      <c r="D25" s="404">
        <f>H25+L25</f>
        <v>0</v>
      </c>
      <c r="E25" s="146" t="s">
        <v>29</v>
      </c>
      <c r="F25" s="146" t="s">
        <v>29</v>
      </c>
      <c r="G25" s="146" t="s">
        <v>29</v>
      </c>
      <c r="H25" s="404">
        <f>SUM(I25:K25)</f>
        <v>0</v>
      </c>
      <c r="I25" s="402"/>
      <c r="J25" s="402"/>
      <c r="K25" s="402"/>
      <c r="L25" s="404">
        <f>M25+N25</f>
        <v>0</v>
      </c>
      <c r="M25" s="402"/>
      <c r="N25" s="402"/>
      <c r="O25" s="434">
        <f t="shared" si="1"/>
        <v>0</v>
      </c>
    </row>
    <row r="26" spans="1:15" s="142" customFormat="1" ht="30" x14ac:dyDescent="0.25">
      <c r="A26" s="620"/>
      <c r="B26" s="145" t="s">
        <v>75</v>
      </c>
      <c r="C26" s="404" t="s">
        <v>14</v>
      </c>
      <c r="D26" s="404">
        <f>H26+L26</f>
        <v>0</v>
      </c>
      <c r="E26" s="146" t="s">
        <v>29</v>
      </c>
      <c r="F26" s="146" t="s">
        <v>29</v>
      </c>
      <c r="G26" s="146" t="s">
        <v>29</v>
      </c>
      <c r="H26" s="404">
        <f>SUM(I26:K26)</f>
        <v>0</v>
      </c>
      <c r="I26" s="402"/>
      <c r="J26" s="402"/>
      <c r="K26" s="402"/>
      <c r="L26" s="404">
        <f>M26+N26</f>
        <v>0</v>
      </c>
      <c r="M26" s="402"/>
      <c r="N26" s="402"/>
      <c r="O26" s="434">
        <f t="shared" si="1"/>
        <v>0</v>
      </c>
    </row>
    <row r="27" spans="1:15" s="142" customFormat="1" ht="45" x14ac:dyDescent="0.25">
      <c r="A27" s="620"/>
      <c r="B27" s="145" t="s">
        <v>76</v>
      </c>
      <c r="C27" s="404" t="s">
        <v>14</v>
      </c>
      <c r="D27" s="147">
        <f>D26+D25</f>
        <v>0</v>
      </c>
      <c r="E27" s="146" t="s">
        <v>29</v>
      </c>
      <c r="F27" s="146" t="s">
        <v>29</v>
      </c>
      <c r="G27" s="146" t="s">
        <v>29</v>
      </c>
      <c r="H27" s="147">
        <f t="shared" ref="H27:N27" si="6">H26+H25</f>
        <v>0</v>
      </c>
      <c r="I27" s="146">
        <f t="shared" si="6"/>
        <v>0</v>
      </c>
      <c r="J27" s="146">
        <f t="shared" si="6"/>
        <v>0</v>
      </c>
      <c r="K27" s="146">
        <f t="shared" si="6"/>
        <v>0</v>
      </c>
      <c r="L27" s="146">
        <f t="shared" si="6"/>
        <v>0</v>
      </c>
      <c r="M27" s="146">
        <f t="shared" si="6"/>
        <v>0</v>
      </c>
      <c r="N27" s="146">
        <f t="shared" si="6"/>
        <v>0</v>
      </c>
      <c r="O27" s="435">
        <f t="shared" si="1"/>
        <v>0</v>
      </c>
    </row>
    <row r="28" spans="1:15" s="142" customFormat="1" ht="15.75" thickBot="1" x14ac:dyDescent="0.3">
      <c r="A28" s="621"/>
      <c r="B28" s="431" t="s">
        <v>66</v>
      </c>
      <c r="C28" s="423" t="s">
        <v>67</v>
      </c>
      <c r="D28" s="423">
        <f>IFERROR(ROUND(D27/12/D24,0),0)</f>
        <v>0</v>
      </c>
      <c r="E28" s="436" t="s">
        <v>29</v>
      </c>
      <c r="F28" s="436" t="s">
        <v>29</v>
      </c>
      <c r="G28" s="436" t="s">
        <v>29</v>
      </c>
      <c r="H28" s="423">
        <f t="shared" ref="H28:N28" si="7">IFERROR(ROUND(H27/12/H24,0),0)</f>
        <v>0</v>
      </c>
      <c r="I28" s="423">
        <f t="shared" si="7"/>
        <v>0</v>
      </c>
      <c r="J28" s="423">
        <f t="shared" si="7"/>
        <v>0</v>
      </c>
      <c r="K28" s="423">
        <f t="shared" si="7"/>
        <v>0</v>
      </c>
      <c r="L28" s="423">
        <f t="shared" si="7"/>
        <v>0</v>
      </c>
      <c r="M28" s="423">
        <f t="shared" si="7"/>
        <v>0</v>
      </c>
      <c r="N28" s="423">
        <f t="shared" si="7"/>
        <v>0</v>
      </c>
      <c r="O28" s="437">
        <f t="shared" si="1"/>
        <v>0</v>
      </c>
    </row>
  </sheetData>
  <sheetProtection password="E995" sheet="1" objects="1" scenarios="1"/>
  <mergeCells count="23">
    <mergeCell ref="A24:A28"/>
    <mergeCell ref="I3:K3"/>
    <mergeCell ref="L3:L6"/>
    <mergeCell ref="M3:N3"/>
    <mergeCell ref="I4:I6"/>
    <mergeCell ref="J4:J6"/>
    <mergeCell ref="K4:K6"/>
    <mergeCell ref="M4:M6"/>
    <mergeCell ref="A12:A17"/>
    <mergeCell ref="A18:A23"/>
    <mergeCell ref="A1:O1"/>
    <mergeCell ref="B8:B9"/>
    <mergeCell ref="A8:A11"/>
    <mergeCell ref="N4:N6"/>
    <mergeCell ref="D5:D6"/>
    <mergeCell ref="E5:G5"/>
    <mergeCell ref="A2:A6"/>
    <mergeCell ref="C2:C6"/>
    <mergeCell ref="O2:O6"/>
    <mergeCell ref="B2:B6"/>
    <mergeCell ref="D2:G4"/>
    <mergeCell ref="H2:N2"/>
    <mergeCell ref="H3:H6"/>
  </mergeCells>
  <printOptions horizontalCentered="1"/>
  <pageMargins left="0.23622047244094491" right="0.23622047244094491" top="0.11" bottom="0.16" header="0.23622047244094491" footer="0.16"/>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R45"/>
  <sheetViews>
    <sheetView view="pageBreakPreview" zoomScale="85" zoomScaleNormal="85" zoomScaleSheetLayoutView="85" zoomScalePageLayoutView="85" workbookViewId="0">
      <pane ySplit="9" topLeftCell="A16" activePane="bottomLeft" state="frozen"/>
      <selection activeCell="E13" sqref="E13"/>
      <selection pane="bottomLeft" activeCell="E25" sqref="E25"/>
    </sheetView>
  </sheetViews>
  <sheetFormatPr defaultRowHeight="15" x14ac:dyDescent="0.25"/>
  <cols>
    <col min="1" max="1" width="5.42578125" style="212" customWidth="1"/>
    <col min="2" max="2" width="39.7109375" style="214" customWidth="1"/>
    <col min="3" max="3" width="7.85546875" style="214" customWidth="1"/>
    <col min="4" max="6" width="10.42578125" style="214" customWidth="1"/>
    <col min="7" max="18" width="7" style="214" customWidth="1"/>
    <col min="19" max="16384" width="9.140625" style="214"/>
  </cols>
  <sheetData>
    <row r="1" spans="1:18" ht="39.75" customHeight="1" x14ac:dyDescent="0.25">
      <c r="B1" s="213" t="s">
        <v>85</v>
      </c>
      <c r="N1" s="626" t="s">
        <v>86</v>
      </c>
      <c r="O1" s="626"/>
      <c r="P1" s="626"/>
      <c r="Q1" s="626"/>
      <c r="R1" s="626"/>
    </row>
    <row r="2" spans="1:18" ht="3.75" customHeight="1" x14ac:dyDescent="0.25">
      <c r="B2" s="215"/>
      <c r="C2" s="215"/>
      <c r="D2" s="215"/>
      <c r="N2" s="626"/>
      <c r="O2" s="626"/>
      <c r="P2" s="626"/>
      <c r="Q2" s="626"/>
      <c r="R2" s="626"/>
    </row>
    <row r="3" spans="1:18" x14ac:dyDescent="0.25">
      <c r="B3" s="216" t="s">
        <v>87</v>
      </c>
      <c r="N3" s="626"/>
      <c r="O3" s="626"/>
      <c r="P3" s="626"/>
      <c r="Q3" s="626"/>
      <c r="R3" s="626"/>
    </row>
    <row r="4" spans="1:18" x14ac:dyDescent="0.25">
      <c r="B4" s="627" t="s">
        <v>88</v>
      </c>
      <c r="C4" s="627"/>
      <c r="D4" s="627"/>
      <c r="E4" s="627"/>
      <c r="F4" s="627"/>
      <c r="G4" s="627"/>
      <c r="H4" s="627"/>
      <c r="I4" s="627"/>
      <c r="J4" s="627"/>
      <c r="K4" s="627"/>
      <c r="L4" s="627"/>
      <c r="M4" s="627"/>
      <c r="N4" s="627"/>
      <c r="O4" s="627"/>
      <c r="P4" s="627"/>
      <c r="Q4" s="627"/>
    </row>
    <row r="5" spans="1:18" x14ac:dyDescent="0.25">
      <c r="A5" s="628" t="str">
        <f>Д3!D3</f>
        <v>Кузнецовське міське комунальне підприємство 2017 рік</v>
      </c>
      <c r="B5" s="628"/>
      <c r="C5" s="628"/>
      <c r="D5" s="628"/>
      <c r="E5" s="628"/>
      <c r="F5" s="628"/>
      <c r="G5" s="628"/>
      <c r="H5" s="628"/>
      <c r="I5" s="628"/>
      <c r="J5" s="628"/>
      <c r="K5" s="628"/>
      <c r="L5" s="628"/>
      <c r="M5" s="628"/>
      <c r="N5" s="628"/>
      <c r="O5" s="628"/>
      <c r="P5" s="628"/>
      <c r="Q5" s="628"/>
      <c r="R5" s="628"/>
    </row>
    <row r="6" spans="1:18" ht="15" customHeight="1" x14ac:dyDescent="0.25">
      <c r="A6" s="217"/>
      <c r="B6" s="217"/>
      <c r="C6" s="217"/>
      <c r="D6" s="217"/>
      <c r="E6" s="632" t="s">
        <v>89</v>
      </c>
      <c r="F6" s="632"/>
      <c r="G6" s="632"/>
      <c r="H6" s="632"/>
      <c r="I6" s="632"/>
      <c r="J6" s="632"/>
      <c r="K6" s="217"/>
      <c r="L6" s="217"/>
      <c r="M6" s="217"/>
      <c r="N6" s="217"/>
      <c r="O6" s="217"/>
      <c r="P6" s="217"/>
      <c r="Q6" s="217"/>
      <c r="R6" s="217"/>
    </row>
    <row r="7" spans="1:18" x14ac:dyDescent="0.25">
      <c r="A7" s="629" t="s">
        <v>90</v>
      </c>
      <c r="B7" s="630" t="s">
        <v>91</v>
      </c>
      <c r="C7" s="631" t="s">
        <v>92</v>
      </c>
      <c r="D7" s="631" t="s">
        <v>93</v>
      </c>
      <c r="E7" s="631" t="s">
        <v>94</v>
      </c>
      <c r="F7" s="631" t="s">
        <v>95</v>
      </c>
      <c r="G7" s="625" t="s">
        <v>96</v>
      </c>
      <c r="H7" s="625"/>
      <c r="I7" s="625"/>
      <c r="J7" s="625"/>
      <c r="K7" s="625"/>
      <c r="L7" s="625"/>
      <c r="M7" s="625"/>
      <c r="N7" s="625"/>
      <c r="O7" s="625"/>
      <c r="P7" s="625"/>
      <c r="Q7" s="625"/>
      <c r="R7" s="625"/>
    </row>
    <row r="8" spans="1:18" ht="23.25" customHeight="1" x14ac:dyDescent="0.25">
      <c r="A8" s="629"/>
      <c r="B8" s="630"/>
      <c r="C8" s="631"/>
      <c r="D8" s="631"/>
      <c r="E8" s="631"/>
      <c r="F8" s="631"/>
      <c r="G8" s="218" t="s">
        <v>97</v>
      </c>
      <c r="H8" s="218" t="s">
        <v>98</v>
      </c>
      <c r="I8" s="218" t="s">
        <v>99</v>
      </c>
      <c r="J8" s="218" t="s">
        <v>100</v>
      </c>
      <c r="K8" s="218" t="s">
        <v>101</v>
      </c>
      <c r="L8" s="218" t="s">
        <v>102</v>
      </c>
      <c r="M8" s="218" t="s">
        <v>103</v>
      </c>
      <c r="N8" s="218" t="s">
        <v>104</v>
      </c>
      <c r="O8" s="218" t="s">
        <v>105</v>
      </c>
      <c r="P8" s="218" t="s">
        <v>106</v>
      </c>
      <c r="Q8" s="218" t="s">
        <v>107</v>
      </c>
      <c r="R8" s="218" t="s">
        <v>108</v>
      </c>
    </row>
    <row r="9" spans="1:18" ht="12" customHeight="1" x14ac:dyDescent="0.25">
      <c r="A9" s="219">
        <v>1</v>
      </c>
      <c r="B9" s="220">
        <v>2</v>
      </c>
      <c r="C9" s="220">
        <v>3</v>
      </c>
      <c r="D9" s="218">
        <v>4</v>
      </c>
      <c r="E9" s="218">
        <v>5</v>
      </c>
      <c r="F9" s="218">
        <v>6</v>
      </c>
      <c r="G9" s="218">
        <v>7</v>
      </c>
      <c r="H9" s="218">
        <v>8</v>
      </c>
      <c r="I9" s="218">
        <v>9</v>
      </c>
      <c r="J9" s="218">
        <v>10</v>
      </c>
      <c r="K9" s="218">
        <v>11</v>
      </c>
      <c r="L9" s="218">
        <v>12</v>
      </c>
      <c r="M9" s="218">
        <v>13</v>
      </c>
      <c r="N9" s="218">
        <v>14</v>
      </c>
      <c r="O9" s="218">
        <v>15</v>
      </c>
      <c r="P9" s="218">
        <v>16</v>
      </c>
      <c r="Q9" s="218">
        <v>17</v>
      </c>
      <c r="R9" s="218">
        <v>18</v>
      </c>
    </row>
    <row r="10" spans="1:18" ht="22.5" x14ac:dyDescent="0.25">
      <c r="A10" s="219">
        <v>1</v>
      </c>
      <c r="B10" s="221" t="s">
        <v>109</v>
      </c>
      <c r="C10" s="220" t="s">
        <v>110</v>
      </c>
      <c r="D10" s="330"/>
      <c r="E10" s="330"/>
      <c r="F10" s="331"/>
      <c r="G10" s="332"/>
      <c r="H10" s="332"/>
      <c r="I10" s="332"/>
      <c r="J10" s="332"/>
      <c r="K10" s="332"/>
      <c r="L10" s="332"/>
      <c r="M10" s="332"/>
      <c r="N10" s="332"/>
      <c r="O10" s="332"/>
      <c r="P10" s="332"/>
      <c r="Q10" s="332"/>
      <c r="R10" s="332"/>
    </row>
    <row r="11" spans="1:18" ht="33.75" x14ac:dyDescent="0.25">
      <c r="A11" s="219" t="s">
        <v>111</v>
      </c>
      <c r="B11" s="221" t="s">
        <v>112</v>
      </c>
      <c r="C11" s="220" t="s">
        <v>110</v>
      </c>
      <c r="D11" s="330"/>
      <c r="E11" s="330"/>
      <c r="F11" s="331"/>
      <c r="G11" s="332"/>
      <c r="H11" s="332"/>
      <c r="I11" s="332"/>
      <c r="J11" s="332"/>
      <c r="K11" s="332"/>
      <c r="L11" s="332"/>
      <c r="M11" s="332"/>
      <c r="N11" s="332"/>
      <c r="O11" s="332"/>
      <c r="P11" s="332"/>
      <c r="Q11" s="332"/>
      <c r="R11" s="332"/>
    </row>
    <row r="12" spans="1:18" x14ac:dyDescent="0.25">
      <c r="A12" s="219" t="s">
        <v>113</v>
      </c>
      <c r="B12" s="221" t="s">
        <v>114</v>
      </c>
      <c r="C12" s="220" t="s">
        <v>110</v>
      </c>
      <c r="D12" s="330"/>
      <c r="E12" s="330"/>
      <c r="F12" s="331"/>
      <c r="G12" s="332"/>
      <c r="H12" s="332"/>
      <c r="I12" s="332"/>
      <c r="J12" s="332"/>
      <c r="K12" s="332"/>
      <c r="L12" s="332"/>
      <c r="M12" s="332"/>
      <c r="N12" s="332"/>
      <c r="O12" s="332"/>
      <c r="P12" s="332"/>
      <c r="Q12" s="332"/>
      <c r="R12" s="332"/>
    </row>
    <row r="13" spans="1:18" ht="22.5" x14ac:dyDescent="0.25">
      <c r="A13" s="219">
        <v>2</v>
      </c>
      <c r="B13" s="221" t="s">
        <v>115</v>
      </c>
      <c r="C13" s="220" t="s">
        <v>110</v>
      </c>
      <c r="D13" s="330"/>
      <c r="E13" s="330"/>
      <c r="F13" s="331"/>
      <c r="G13" s="332"/>
      <c r="H13" s="332"/>
      <c r="I13" s="332"/>
      <c r="J13" s="332"/>
      <c r="K13" s="332"/>
      <c r="L13" s="332"/>
      <c r="M13" s="332"/>
      <c r="N13" s="332"/>
      <c r="O13" s="332"/>
      <c r="P13" s="332"/>
      <c r="Q13" s="332"/>
      <c r="R13" s="332"/>
    </row>
    <row r="14" spans="1:18" ht="22.5" x14ac:dyDescent="0.25">
      <c r="A14" s="219" t="s">
        <v>116</v>
      </c>
      <c r="B14" s="221" t="s">
        <v>117</v>
      </c>
      <c r="C14" s="220" t="s">
        <v>110</v>
      </c>
      <c r="D14" s="330"/>
      <c r="E14" s="330"/>
      <c r="F14" s="331"/>
      <c r="G14" s="332"/>
      <c r="H14" s="332"/>
      <c r="I14" s="332"/>
      <c r="J14" s="332"/>
      <c r="K14" s="332"/>
      <c r="L14" s="332"/>
      <c r="M14" s="332"/>
      <c r="N14" s="332"/>
      <c r="O14" s="332"/>
      <c r="P14" s="332"/>
      <c r="Q14" s="332"/>
      <c r="R14" s="332"/>
    </row>
    <row r="15" spans="1:18" ht="22.5" x14ac:dyDescent="0.25">
      <c r="A15" s="219" t="s">
        <v>118</v>
      </c>
      <c r="B15" s="221" t="s">
        <v>119</v>
      </c>
      <c r="C15" s="220" t="s">
        <v>110</v>
      </c>
      <c r="D15" s="330"/>
      <c r="E15" s="330"/>
      <c r="F15" s="331"/>
      <c r="G15" s="332"/>
      <c r="H15" s="332"/>
      <c r="I15" s="332"/>
      <c r="J15" s="332"/>
      <c r="K15" s="332"/>
      <c r="L15" s="332"/>
      <c r="M15" s="332"/>
      <c r="N15" s="332"/>
      <c r="O15" s="332"/>
      <c r="P15" s="332"/>
      <c r="Q15" s="332"/>
      <c r="R15" s="332"/>
    </row>
    <row r="16" spans="1:18" ht="22.5" x14ac:dyDescent="0.25">
      <c r="A16" s="219">
        <v>3</v>
      </c>
      <c r="B16" s="221" t="s">
        <v>120</v>
      </c>
      <c r="C16" s="220" t="s">
        <v>110</v>
      </c>
      <c r="D16" s="330"/>
      <c r="E16" s="330"/>
      <c r="F16" s="331"/>
      <c r="G16" s="332"/>
      <c r="H16" s="332"/>
      <c r="I16" s="332"/>
      <c r="J16" s="332"/>
      <c r="K16" s="332"/>
      <c r="L16" s="332"/>
      <c r="M16" s="332"/>
      <c r="N16" s="332"/>
      <c r="O16" s="332"/>
      <c r="P16" s="332"/>
      <c r="Q16" s="332"/>
      <c r="R16" s="332"/>
    </row>
    <row r="17" spans="1:18" ht="22.5" x14ac:dyDescent="0.25">
      <c r="A17" s="219">
        <v>4</v>
      </c>
      <c r="B17" s="221" t="s">
        <v>121</v>
      </c>
      <c r="C17" s="220" t="s">
        <v>110</v>
      </c>
      <c r="D17" s="330"/>
      <c r="E17" s="330"/>
      <c r="F17" s="331"/>
      <c r="G17" s="332"/>
      <c r="H17" s="332"/>
      <c r="I17" s="332"/>
      <c r="J17" s="332"/>
      <c r="K17" s="332"/>
      <c r="L17" s="332"/>
      <c r="M17" s="332"/>
      <c r="N17" s="332"/>
      <c r="O17" s="332"/>
      <c r="P17" s="332"/>
      <c r="Q17" s="332"/>
      <c r="R17" s="332"/>
    </row>
    <row r="18" spans="1:18" x14ac:dyDescent="0.25">
      <c r="A18" s="219"/>
      <c r="B18" s="221" t="s">
        <v>122</v>
      </c>
      <c r="C18" s="220" t="s">
        <v>40</v>
      </c>
      <c r="D18" s="330"/>
      <c r="E18" s="330"/>
      <c r="F18" s="331"/>
      <c r="G18" s="332"/>
      <c r="H18" s="332"/>
      <c r="I18" s="332"/>
      <c r="J18" s="332"/>
      <c r="K18" s="332"/>
      <c r="L18" s="332"/>
      <c r="M18" s="332"/>
      <c r="N18" s="332"/>
      <c r="O18" s="332"/>
      <c r="P18" s="332"/>
      <c r="Q18" s="332"/>
      <c r="R18" s="332"/>
    </row>
    <row r="19" spans="1:18" ht="27" customHeight="1" x14ac:dyDescent="0.25">
      <c r="A19" s="219" t="s">
        <v>123</v>
      </c>
      <c r="B19" s="221" t="s">
        <v>124</v>
      </c>
      <c r="C19" s="220" t="s">
        <v>110</v>
      </c>
      <c r="D19" s="330"/>
      <c r="E19" s="330"/>
      <c r="F19" s="331"/>
      <c r="G19" s="332"/>
      <c r="H19" s="332"/>
      <c r="I19" s="332"/>
      <c r="J19" s="332"/>
      <c r="K19" s="332"/>
      <c r="L19" s="332"/>
      <c r="M19" s="332"/>
      <c r="N19" s="332"/>
      <c r="O19" s="332"/>
      <c r="P19" s="332"/>
      <c r="Q19" s="332"/>
      <c r="R19" s="332"/>
    </row>
    <row r="20" spans="1:18" x14ac:dyDescent="0.25">
      <c r="A20" s="219"/>
      <c r="B20" s="221" t="s">
        <v>125</v>
      </c>
      <c r="C20" s="220" t="s">
        <v>40</v>
      </c>
      <c r="D20" s="330"/>
      <c r="E20" s="330"/>
      <c r="F20" s="331"/>
      <c r="G20" s="332"/>
      <c r="H20" s="332"/>
      <c r="I20" s="332"/>
      <c r="J20" s="332"/>
      <c r="K20" s="332"/>
      <c r="L20" s="332"/>
      <c r="M20" s="332"/>
      <c r="N20" s="332"/>
      <c r="O20" s="332"/>
      <c r="P20" s="332"/>
      <c r="Q20" s="332"/>
      <c r="R20" s="332"/>
    </row>
    <row r="21" spans="1:18" ht="22.5" x14ac:dyDescent="0.25">
      <c r="A21" s="219">
        <v>5</v>
      </c>
      <c r="B21" s="221" t="s">
        <v>126</v>
      </c>
      <c r="C21" s="220" t="s">
        <v>110</v>
      </c>
      <c r="D21" s="342">
        <f t="shared" ref="D21:F21" si="0">SUM(D22:D24)</f>
        <v>241665</v>
      </c>
      <c r="E21" s="342">
        <f t="shared" si="0"/>
        <v>236378</v>
      </c>
      <c r="F21" s="342">
        <f t="shared" si="0"/>
        <v>241088.66</v>
      </c>
      <c r="G21" s="332"/>
      <c r="H21" s="332"/>
      <c r="I21" s="332"/>
      <c r="J21" s="332"/>
      <c r="K21" s="332"/>
      <c r="L21" s="332"/>
      <c r="M21" s="332"/>
      <c r="N21" s="332"/>
      <c r="O21" s="332"/>
      <c r="P21" s="332"/>
      <c r="Q21" s="332"/>
      <c r="R21" s="332"/>
    </row>
    <row r="22" spans="1:18" ht="22.5" x14ac:dyDescent="0.25">
      <c r="A22" s="219" t="s">
        <v>127</v>
      </c>
      <c r="B22" s="221" t="s">
        <v>128</v>
      </c>
      <c r="C22" s="220" t="s">
        <v>110</v>
      </c>
      <c r="D22" s="337"/>
      <c r="E22" s="337"/>
      <c r="F22" s="342"/>
      <c r="G22" s="332"/>
      <c r="H22" s="332"/>
      <c r="I22" s="332"/>
      <c r="J22" s="332"/>
      <c r="K22" s="332"/>
      <c r="L22" s="332"/>
      <c r="M22" s="332"/>
      <c r="N22" s="332"/>
      <c r="O22" s="332"/>
      <c r="P22" s="332"/>
      <c r="Q22" s="332"/>
      <c r="R22" s="332"/>
    </row>
    <row r="23" spans="1:18" ht="13.5" customHeight="1" x14ac:dyDescent="0.25">
      <c r="A23" s="219" t="s">
        <v>129</v>
      </c>
      <c r="B23" s="221" t="s">
        <v>130</v>
      </c>
      <c r="C23" s="220" t="s">
        <v>110</v>
      </c>
      <c r="D23" s="337"/>
      <c r="E23" s="337"/>
      <c r="F23" s="342"/>
      <c r="G23" s="332"/>
      <c r="H23" s="332"/>
      <c r="I23" s="332"/>
      <c r="J23" s="332"/>
      <c r="K23" s="332"/>
      <c r="L23" s="332"/>
      <c r="M23" s="332"/>
      <c r="N23" s="332"/>
      <c r="O23" s="332"/>
      <c r="P23" s="332"/>
      <c r="Q23" s="332"/>
      <c r="R23" s="332"/>
    </row>
    <row r="24" spans="1:18" ht="23.25" thickBot="1" x14ac:dyDescent="0.3">
      <c r="A24" s="219" t="s">
        <v>131</v>
      </c>
      <c r="B24" s="221" t="s">
        <v>132</v>
      </c>
      <c r="C24" s="220" t="s">
        <v>110</v>
      </c>
      <c r="D24" s="342">
        <f t="shared" ref="D24:F24" si="1">SUM(D25,D27,D29)</f>
        <v>241665</v>
      </c>
      <c r="E24" s="342">
        <f t="shared" si="1"/>
        <v>236378</v>
      </c>
      <c r="F24" s="408">
        <f t="shared" si="1"/>
        <v>241088.66</v>
      </c>
      <c r="G24" s="332"/>
      <c r="H24" s="332"/>
      <c r="I24" s="332"/>
      <c r="J24" s="332"/>
      <c r="K24" s="332"/>
      <c r="L24" s="332"/>
      <c r="M24" s="332"/>
      <c r="N24" s="332"/>
      <c r="O24" s="332"/>
      <c r="P24" s="332"/>
      <c r="Q24" s="332"/>
      <c r="R24" s="332"/>
    </row>
    <row r="25" spans="1:18" ht="15.75" thickBot="1" x14ac:dyDescent="0.3">
      <c r="A25" s="219" t="s">
        <v>133</v>
      </c>
      <c r="B25" s="221" t="s">
        <v>134</v>
      </c>
      <c r="C25" s="220" t="s">
        <v>110</v>
      </c>
      <c r="D25" s="411">
        <v>186308</v>
      </c>
      <c r="E25" s="412">
        <v>184258</v>
      </c>
      <c r="F25" s="413">
        <v>195793.01</v>
      </c>
      <c r="G25" s="407"/>
      <c r="H25" s="332"/>
      <c r="I25" s="332"/>
      <c r="J25" s="332"/>
      <c r="K25" s="332"/>
      <c r="L25" s="332"/>
      <c r="M25" s="332"/>
      <c r="N25" s="332"/>
      <c r="O25" s="332"/>
      <c r="P25" s="332"/>
      <c r="Q25" s="332"/>
      <c r="R25" s="332"/>
    </row>
    <row r="26" spans="1:18" ht="15.75" thickBot="1" x14ac:dyDescent="0.3">
      <c r="A26" s="219"/>
      <c r="B26" s="221" t="s">
        <v>135</v>
      </c>
      <c r="C26" s="220" t="s">
        <v>40</v>
      </c>
      <c r="D26" s="341">
        <f t="shared" ref="D26:E26" si="2">IFERROR(D25/$F$24*100,0)</f>
        <v>77.277794816230667</v>
      </c>
      <c r="E26" s="341">
        <f t="shared" si="2"/>
        <v>76.427485224730191</v>
      </c>
      <c r="F26" s="410">
        <f t="shared" ref="F26" si="3">IFERROR(F25/$F$24*100,0)</f>
        <v>81.212036269146793</v>
      </c>
      <c r="G26" s="332"/>
      <c r="H26" s="332"/>
      <c r="I26" s="332"/>
      <c r="J26" s="332"/>
      <c r="K26" s="332"/>
      <c r="L26" s="332"/>
      <c r="M26" s="332"/>
      <c r="N26" s="332"/>
      <c r="O26" s="332"/>
      <c r="P26" s="332"/>
      <c r="Q26" s="332"/>
      <c r="R26" s="332"/>
    </row>
    <row r="27" spans="1:18" ht="15.75" thickBot="1" x14ac:dyDescent="0.3">
      <c r="A27" s="219" t="s">
        <v>136</v>
      </c>
      <c r="B27" s="221" t="s">
        <v>137</v>
      </c>
      <c r="C27" s="220" t="s">
        <v>110</v>
      </c>
      <c r="D27" s="411">
        <v>22161</v>
      </c>
      <c r="E27" s="412">
        <v>22343</v>
      </c>
      <c r="F27" s="479">
        <v>17552.150000000001</v>
      </c>
      <c r="G27" s="407"/>
      <c r="H27" s="332"/>
      <c r="I27" s="332"/>
      <c r="J27" s="332"/>
      <c r="K27" s="332"/>
      <c r="L27" s="332"/>
      <c r="M27" s="332"/>
      <c r="N27" s="332"/>
      <c r="O27" s="332"/>
      <c r="P27" s="332"/>
      <c r="Q27" s="332"/>
      <c r="R27" s="332"/>
    </row>
    <row r="28" spans="1:18" ht="15.75" thickBot="1" x14ac:dyDescent="0.3">
      <c r="A28" s="219"/>
      <c r="B28" s="221" t="s">
        <v>138</v>
      </c>
      <c r="C28" s="220" t="s">
        <v>40</v>
      </c>
      <c r="D28" s="341">
        <f t="shared" ref="D28:E28" si="4">IFERROR(D27/$F$24*100,0)</f>
        <v>9.1920540767035668</v>
      </c>
      <c r="E28" s="341">
        <f t="shared" si="4"/>
        <v>9.2675449770221459</v>
      </c>
      <c r="F28" s="410">
        <f t="shared" ref="F28" si="5">IFERROR(F27/$F$24*100,0)</f>
        <v>7.2803714616855073</v>
      </c>
      <c r="G28" s="332"/>
      <c r="H28" s="332"/>
      <c r="I28" s="332"/>
      <c r="J28" s="332"/>
      <c r="K28" s="332"/>
      <c r="L28" s="332"/>
      <c r="M28" s="332"/>
      <c r="N28" s="332"/>
      <c r="O28" s="332"/>
      <c r="P28" s="332"/>
      <c r="Q28" s="332"/>
      <c r="R28" s="332"/>
    </row>
    <row r="29" spans="1:18" ht="15.75" thickBot="1" x14ac:dyDescent="0.3">
      <c r="A29" s="219" t="s">
        <v>139</v>
      </c>
      <c r="B29" s="221" t="s">
        <v>140</v>
      </c>
      <c r="C29" s="220" t="s">
        <v>110</v>
      </c>
      <c r="D29" s="411">
        <v>33196</v>
      </c>
      <c r="E29" s="412">
        <v>29777</v>
      </c>
      <c r="F29" s="479">
        <v>27743.5</v>
      </c>
      <c r="G29" s="407"/>
      <c r="H29" s="332"/>
      <c r="I29" s="332"/>
      <c r="J29" s="332"/>
      <c r="K29" s="332"/>
      <c r="L29" s="332"/>
      <c r="M29" s="332"/>
      <c r="N29" s="332"/>
      <c r="O29" s="332"/>
      <c r="P29" s="332"/>
      <c r="Q29" s="332"/>
      <c r="R29" s="332"/>
    </row>
    <row r="30" spans="1:18" x14ac:dyDescent="0.25">
      <c r="A30" s="219"/>
      <c r="B30" s="221" t="s">
        <v>138</v>
      </c>
      <c r="C30" s="220" t="s">
        <v>40</v>
      </c>
      <c r="D30" s="341">
        <f t="shared" ref="D30:E30" si="6">IFERROR(D29/$F$24*100,0)</f>
        <v>13.769208389975704</v>
      </c>
      <c r="E30" s="341">
        <f t="shared" si="6"/>
        <v>12.351057905419523</v>
      </c>
      <c r="F30" s="409">
        <f t="shared" ref="F30" si="7">IFERROR(F29/$F$24*100,0)</f>
        <v>11.507592269167699</v>
      </c>
      <c r="G30" s="332"/>
      <c r="H30" s="332"/>
      <c r="I30" s="332"/>
      <c r="J30" s="332"/>
      <c r="K30" s="332"/>
      <c r="L30" s="332"/>
      <c r="M30" s="332"/>
      <c r="N30" s="332"/>
      <c r="O30" s="332"/>
      <c r="P30" s="332"/>
      <c r="Q30" s="332"/>
      <c r="R30" s="332"/>
    </row>
    <row r="31" spans="1:18" ht="21.75" customHeight="1" x14ac:dyDescent="0.25">
      <c r="A31" s="219">
        <v>6</v>
      </c>
      <c r="B31" s="221" t="s">
        <v>141</v>
      </c>
      <c r="C31" s="220" t="s">
        <v>142</v>
      </c>
      <c r="D31" s="277"/>
      <c r="E31" s="277"/>
      <c r="F31" s="332"/>
      <c r="G31" s="332"/>
      <c r="H31" s="332"/>
      <c r="I31" s="332"/>
      <c r="J31" s="332"/>
      <c r="K31" s="332"/>
      <c r="L31" s="332"/>
      <c r="M31" s="332"/>
      <c r="N31" s="332"/>
      <c r="O31" s="332"/>
      <c r="P31" s="332"/>
      <c r="Q31" s="332"/>
      <c r="R31" s="332"/>
    </row>
    <row r="32" spans="1:18" x14ac:dyDescent="0.25">
      <c r="A32" s="219" t="s">
        <v>143</v>
      </c>
      <c r="B32" s="221" t="s">
        <v>144</v>
      </c>
      <c r="C32" s="220" t="s">
        <v>142</v>
      </c>
      <c r="D32" s="277"/>
      <c r="E32" s="277"/>
      <c r="F32" s="332"/>
      <c r="G32" s="332"/>
      <c r="H32" s="332"/>
      <c r="I32" s="332"/>
      <c r="J32" s="332"/>
      <c r="K32" s="332"/>
      <c r="L32" s="332"/>
      <c r="M32" s="332"/>
      <c r="N32" s="332"/>
      <c r="O32" s="332"/>
      <c r="P32" s="332"/>
      <c r="Q32" s="332"/>
      <c r="R32" s="332"/>
    </row>
    <row r="33" spans="1:18" x14ac:dyDescent="0.25">
      <c r="A33" s="219" t="s">
        <v>145</v>
      </c>
      <c r="B33" s="221" t="s">
        <v>146</v>
      </c>
      <c r="C33" s="220" t="s">
        <v>142</v>
      </c>
      <c r="D33" s="277"/>
      <c r="E33" s="277"/>
      <c r="F33" s="332"/>
      <c r="G33" s="332"/>
      <c r="H33" s="332"/>
      <c r="I33" s="332"/>
      <c r="J33" s="332"/>
      <c r="K33" s="332"/>
      <c r="L33" s="332"/>
      <c r="M33" s="332"/>
      <c r="N33" s="332"/>
      <c r="O33" s="332"/>
      <c r="P33" s="332"/>
      <c r="Q33" s="332"/>
      <c r="R33" s="332"/>
    </row>
    <row r="34" spans="1:18" x14ac:dyDescent="0.25">
      <c r="A34" s="219" t="s">
        <v>147</v>
      </c>
      <c r="B34" s="221" t="s">
        <v>148</v>
      </c>
      <c r="C34" s="220" t="s">
        <v>142</v>
      </c>
      <c r="D34" s="277"/>
      <c r="E34" s="277"/>
      <c r="F34" s="332"/>
      <c r="G34" s="332"/>
      <c r="H34" s="332"/>
      <c r="I34" s="332"/>
      <c r="J34" s="332"/>
      <c r="K34" s="332"/>
      <c r="L34" s="332"/>
      <c r="M34" s="332"/>
      <c r="N34" s="332"/>
      <c r="O34" s="332"/>
      <c r="P34" s="332"/>
      <c r="Q34" s="332"/>
      <c r="R34" s="332"/>
    </row>
    <row r="35" spans="1:18" ht="18.75" customHeight="1" x14ac:dyDescent="0.25"/>
    <row r="36" spans="1:18" x14ac:dyDescent="0.25">
      <c r="B36" s="222" t="s">
        <v>149</v>
      </c>
    </row>
    <row r="37" spans="1:18" x14ac:dyDescent="0.25">
      <c r="B37" s="223" t="s">
        <v>150</v>
      </c>
    </row>
    <row r="38" spans="1:18" ht="30" x14ac:dyDescent="0.25">
      <c r="A38" s="371" t="s">
        <v>127</v>
      </c>
      <c r="B38" s="372" t="s">
        <v>535</v>
      </c>
      <c r="C38" s="336" t="s">
        <v>110</v>
      </c>
      <c r="D38" s="373"/>
      <c r="E38" s="373"/>
      <c r="F38" s="373">
        <f>F22</f>
        <v>0</v>
      </c>
    </row>
    <row r="39" spans="1:18" ht="30" x14ac:dyDescent="0.25">
      <c r="A39" s="371" t="s">
        <v>533</v>
      </c>
      <c r="B39" s="372" t="s">
        <v>534</v>
      </c>
      <c r="C39" s="336" t="s">
        <v>110</v>
      </c>
      <c r="D39" s="373"/>
      <c r="E39" s="373"/>
      <c r="F39" s="374">
        <f>$F$38/$F$24*F25</f>
        <v>0</v>
      </c>
    </row>
    <row r="40" spans="1:18" ht="30" x14ac:dyDescent="0.25">
      <c r="A40" s="371" t="s">
        <v>536</v>
      </c>
      <c r="B40" s="372" t="s">
        <v>538</v>
      </c>
      <c r="C40" s="336" t="s">
        <v>110</v>
      </c>
      <c r="D40" s="373"/>
      <c r="E40" s="373"/>
      <c r="F40" s="374">
        <f>$F$38/$F$24*F27</f>
        <v>0</v>
      </c>
    </row>
    <row r="41" spans="1:18" ht="15.75" thickBot="1" x14ac:dyDescent="0.3">
      <c r="A41" s="371" t="s">
        <v>537</v>
      </c>
      <c r="B41" s="372" t="s">
        <v>539</v>
      </c>
      <c r="C41" s="336" t="s">
        <v>110</v>
      </c>
      <c r="D41" s="373"/>
      <c r="E41" s="373"/>
      <c r="F41" s="393">
        <f>$F$38/$F$24*F29</f>
        <v>0</v>
      </c>
    </row>
    <row r="42" spans="1:18" ht="30.75" thickBot="1" x14ac:dyDescent="0.3">
      <c r="A42" s="389" t="s">
        <v>543</v>
      </c>
      <c r="B42" s="390" t="s">
        <v>547</v>
      </c>
      <c r="C42" s="385" t="s">
        <v>110</v>
      </c>
      <c r="D42" s="373"/>
      <c r="E42" s="392"/>
      <c r="F42" s="395">
        <v>8.0626169999999995</v>
      </c>
    </row>
    <row r="43" spans="1:18" ht="30" x14ac:dyDescent="0.25">
      <c r="A43" s="389" t="s">
        <v>544</v>
      </c>
      <c r="B43" s="390" t="s">
        <v>548</v>
      </c>
      <c r="C43" s="385" t="s">
        <v>110</v>
      </c>
      <c r="D43" s="373"/>
      <c r="E43" s="373"/>
      <c r="F43" s="394" t="e">
        <f>ROUND($F$42/$F$38*F39,6)</f>
        <v>#DIV/0!</v>
      </c>
    </row>
    <row r="44" spans="1:18" ht="30" x14ac:dyDescent="0.25">
      <c r="A44" s="389" t="s">
        <v>545</v>
      </c>
      <c r="B44" s="390" t="s">
        <v>549</v>
      </c>
      <c r="C44" s="385" t="s">
        <v>110</v>
      </c>
      <c r="D44" s="373"/>
      <c r="E44" s="373"/>
      <c r="F44" s="391" t="e">
        <f t="shared" ref="F44:F45" si="8">ROUND($F$42/$F$38*F40,6)</f>
        <v>#DIV/0!</v>
      </c>
    </row>
    <row r="45" spans="1:18" ht="30" x14ac:dyDescent="0.25">
      <c r="A45" s="389" t="s">
        <v>546</v>
      </c>
      <c r="B45" s="390" t="s">
        <v>550</v>
      </c>
      <c r="C45" s="385" t="s">
        <v>110</v>
      </c>
      <c r="D45" s="373"/>
      <c r="E45" s="373"/>
      <c r="F45" s="391" t="e">
        <f t="shared" si="8"/>
        <v>#DIV/0!</v>
      </c>
    </row>
  </sheetData>
  <sheetProtection password="E995" sheet="1" objects="1" scenarios="1"/>
  <mergeCells count="11">
    <mergeCell ref="G7:R7"/>
    <mergeCell ref="N1:R3"/>
    <mergeCell ref="B4:Q4"/>
    <mergeCell ref="A5:R5"/>
    <mergeCell ref="A7:A8"/>
    <mergeCell ref="B7:B8"/>
    <mergeCell ref="C7:C8"/>
    <mergeCell ref="D7:D8"/>
    <mergeCell ref="E7:E8"/>
    <mergeCell ref="F7:F8"/>
    <mergeCell ref="E6:J6"/>
  </mergeCells>
  <conditionalFormatting sqref="A5:R5">
    <cfRule type="cellIs" dxfId="12" priority="1" operator="equal">
      <formula>0</formula>
    </cfRule>
  </conditionalFormatting>
  <printOptions horizontalCentered="1"/>
  <pageMargins left="0.47244094488188981" right="0.31496062992125984" top="0.39370078740157483" bottom="0.31496062992125984" header="0.31496062992125984" footer="0.31496062992125984"/>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69"/>
  <sheetViews>
    <sheetView topLeftCell="B1" zoomScaleSheetLayoutView="100" workbookViewId="0">
      <pane ySplit="7" topLeftCell="A25" activePane="bottomLeft" state="frozen"/>
      <selection activeCell="E13" sqref="E13"/>
      <selection pane="bottomLeft" activeCell="H35" sqref="H35"/>
    </sheetView>
  </sheetViews>
  <sheetFormatPr defaultRowHeight="15" x14ac:dyDescent="0.25"/>
  <cols>
    <col min="1" max="1" width="6.140625" style="212" hidden="1" customWidth="1"/>
    <col min="2" max="2" width="4.5703125" style="212" customWidth="1"/>
    <col min="3" max="3" width="39.28515625" style="214" customWidth="1"/>
    <col min="4" max="4" width="8.28515625" style="214" customWidth="1"/>
    <col min="5" max="20" width="7.42578125" style="214" customWidth="1"/>
    <col min="21" max="16384" width="9.140625" style="214"/>
  </cols>
  <sheetData>
    <row r="1" spans="1:20" ht="58.5" customHeight="1" x14ac:dyDescent="0.25">
      <c r="A1" s="290"/>
      <c r="B1" s="290"/>
      <c r="C1" s="362" t="str">
        <f>IF(ROUND(H34*1000,0)-ROUND('3_Розподіл пл.соб.'!G21,0)=0,"","Для коректного заповнення даного додатку, в листі 1_Структура по елементах вкажіть належність по всіх елементах прямих витрат!!!")</f>
        <v/>
      </c>
      <c r="D1" s="281"/>
      <c r="E1" s="281"/>
      <c r="F1" s="281"/>
      <c r="G1" s="281"/>
      <c r="H1" s="281"/>
      <c r="I1" s="281"/>
      <c r="J1" s="281"/>
      <c r="K1" s="281"/>
      <c r="L1" s="281"/>
      <c r="M1" s="281"/>
      <c r="N1" s="281"/>
      <c r="O1" s="281"/>
      <c r="P1" s="636" t="s">
        <v>151</v>
      </c>
      <c r="Q1" s="636"/>
      <c r="R1" s="636"/>
      <c r="S1" s="636"/>
      <c r="T1" s="636"/>
    </row>
    <row r="2" spans="1:20" x14ac:dyDescent="0.25">
      <c r="A2" s="290"/>
      <c r="B2" s="290"/>
      <c r="C2" s="454"/>
      <c r="D2" s="637" t="s">
        <v>152</v>
      </c>
      <c r="E2" s="637"/>
      <c r="F2" s="637"/>
      <c r="G2" s="637"/>
      <c r="H2" s="637"/>
      <c r="I2" s="637"/>
      <c r="J2" s="637"/>
      <c r="K2" s="637"/>
      <c r="L2" s="637"/>
      <c r="M2" s="637"/>
      <c r="N2" s="637"/>
      <c r="O2" s="637"/>
      <c r="P2" s="637"/>
      <c r="Q2" s="281"/>
      <c r="R2" s="281"/>
      <c r="S2" s="281"/>
      <c r="T2" s="281"/>
    </row>
    <row r="3" spans="1:20" x14ac:dyDescent="0.25">
      <c r="A3" s="290"/>
      <c r="B3" s="290"/>
      <c r="C3" s="281"/>
      <c r="D3" s="638" t="str">
        <f>Д4!B3</f>
        <v>Кузнецовське міське комунальне підприємство 2017 рік</v>
      </c>
      <c r="E3" s="638"/>
      <c r="F3" s="638"/>
      <c r="G3" s="638"/>
      <c r="H3" s="638"/>
      <c r="I3" s="638"/>
      <c r="J3" s="638"/>
      <c r="K3" s="638"/>
      <c r="L3" s="638"/>
      <c r="M3" s="638"/>
      <c r="N3" s="638"/>
      <c r="O3" s="638"/>
      <c r="P3" s="638"/>
      <c r="Q3" s="281"/>
      <c r="R3" s="281"/>
      <c r="S3" s="281"/>
      <c r="T3" s="281"/>
    </row>
    <row r="4" spans="1:20" x14ac:dyDescent="0.25">
      <c r="A4" s="290"/>
      <c r="B4" s="290"/>
      <c r="C4" s="281"/>
      <c r="D4" s="639" t="s">
        <v>153</v>
      </c>
      <c r="E4" s="639"/>
      <c r="F4" s="639"/>
      <c r="G4" s="639"/>
      <c r="H4" s="639"/>
      <c r="I4" s="639"/>
      <c r="J4" s="639"/>
      <c r="K4" s="639"/>
      <c r="L4" s="639"/>
      <c r="M4" s="639"/>
      <c r="N4" s="639"/>
      <c r="O4" s="639"/>
      <c r="P4" s="639"/>
      <c r="Q4" s="281"/>
      <c r="R4" s="281"/>
      <c r="S4" s="640" t="s">
        <v>154</v>
      </c>
      <c r="T4" s="640"/>
    </row>
    <row r="5" spans="1:20" ht="30" customHeight="1" x14ac:dyDescent="0.25">
      <c r="A5" s="635" t="s">
        <v>90</v>
      </c>
      <c r="B5" s="635" t="s">
        <v>90</v>
      </c>
      <c r="C5" s="641" t="s">
        <v>91</v>
      </c>
      <c r="D5" s="633" t="s">
        <v>155</v>
      </c>
      <c r="E5" s="633" t="s">
        <v>156</v>
      </c>
      <c r="F5" s="633"/>
      <c r="G5" s="633"/>
      <c r="H5" s="633"/>
      <c r="I5" s="633" t="s">
        <v>157</v>
      </c>
      <c r="J5" s="633"/>
      <c r="K5" s="633"/>
      <c r="L5" s="633"/>
      <c r="M5" s="633" t="s">
        <v>158</v>
      </c>
      <c r="N5" s="633"/>
      <c r="O5" s="633"/>
      <c r="P5" s="633"/>
      <c r="Q5" s="633" t="s">
        <v>159</v>
      </c>
      <c r="R5" s="633"/>
      <c r="S5" s="633"/>
      <c r="T5" s="633"/>
    </row>
    <row r="6" spans="1:20" ht="64.5" customHeight="1" x14ac:dyDescent="0.25">
      <c r="A6" s="635"/>
      <c r="B6" s="635"/>
      <c r="C6" s="641"/>
      <c r="D6" s="633"/>
      <c r="E6" s="455" t="s">
        <v>160</v>
      </c>
      <c r="F6" s="455" t="s">
        <v>161</v>
      </c>
      <c r="G6" s="455" t="s">
        <v>162</v>
      </c>
      <c r="H6" s="455" t="s">
        <v>163</v>
      </c>
      <c r="I6" s="455" t="s">
        <v>160</v>
      </c>
      <c r="J6" s="455" t="s">
        <v>161</v>
      </c>
      <c r="K6" s="455" t="s">
        <v>162</v>
      </c>
      <c r="L6" s="455" t="s">
        <v>163</v>
      </c>
      <c r="M6" s="455" t="s">
        <v>160</v>
      </c>
      <c r="N6" s="455" t="s">
        <v>161</v>
      </c>
      <c r="O6" s="455" t="s">
        <v>162</v>
      </c>
      <c r="P6" s="455" t="s">
        <v>163</v>
      </c>
      <c r="Q6" s="455" t="s">
        <v>160</v>
      </c>
      <c r="R6" s="455" t="s">
        <v>161</v>
      </c>
      <c r="S6" s="455" t="s">
        <v>162</v>
      </c>
      <c r="T6" s="455" t="s">
        <v>163</v>
      </c>
    </row>
    <row r="7" spans="1:20" ht="11.25" customHeight="1" x14ac:dyDescent="0.25">
      <c r="A7" s="456">
        <v>1</v>
      </c>
      <c r="B7" s="456">
        <v>1</v>
      </c>
      <c r="C7" s="455">
        <v>2</v>
      </c>
      <c r="D7" s="455">
        <v>3</v>
      </c>
      <c r="E7" s="455">
        <v>4</v>
      </c>
      <c r="F7" s="455">
        <v>5</v>
      </c>
      <c r="G7" s="455">
        <v>6</v>
      </c>
      <c r="H7" s="455">
        <v>7</v>
      </c>
      <c r="I7" s="455">
        <v>8</v>
      </c>
      <c r="J7" s="455">
        <v>9</v>
      </c>
      <c r="K7" s="455">
        <v>10</v>
      </c>
      <c r="L7" s="455">
        <v>11</v>
      </c>
      <c r="M7" s="455">
        <v>12</v>
      </c>
      <c r="N7" s="455">
        <v>13</v>
      </c>
      <c r="O7" s="455">
        <v>14</v>
      </c>
      <c r="P7" s="455">
        <v>15</v>
      </c>
      <c r="Q7" s="455">
        <v>16</v>
      </c>
      <c r="R7" s="455">
        <v>17</v>
      </c>
      <c r="S7" s="455">
        <v>18</v>
      </c>
      <c r="T7" s="455">
        <v>19</v>
      </c>
    </row>
    <row r="8" spans="1:20" x14ac:dyDescent="0.25">
      <c r="A8" s="457">
        <v>1</v>
      </c>
      <c r="B8" s="457">
        <v>1</v>
      </c>
      <c r="C8" s="458" t="s">
        <v>164</v>
      </c>
      <c r="D8" s="455" t="s">
        <v>165</v>
      </c>
      <c r="E8" s="264">
        <f t="shared" ref="E8:G8" si="0">E9+E15+E16+E20</f>
        <v>19979.527999999998</v>
      </c>
      <c r="F8" s="264">
        <f t="shared" si="0"/>
        <v>19652.018</v>
      </c>
      <c r="G8" s="264">
        <f t="shared" si="0"/>
        <v>0</v>
      </c>
      <c r="H8" s="264">
        <f>H9+H15+H16+H20</f>
        <v>17979.394756199999</v>
      </c>
      <c r="I8" s="264">
        <f t="shared" ref="I8:J8" si="1">I9+I15+I16+I20</f>
        <v>15402.916858560404</v>
      </c>
      <c r="J8" s="264">
        <f t="shared" si="1"/>
        <v>15318.860184298032</v>
      </c>
      <c r="K8" s="264">
        <f>K9+K15+K16+K20</f>
        <v>0</v>
      </c>
      <c r="L8" s="264">
        <f>L9+L15+L16+L20</f>
        <v>14601.432590378221</v>
      </c>
      <c r="M8" s="264">
        <f t="shared" ref="M8:O8" si="2">M9+M15+M16+M20</f>
        <v>0</v>
      </c>
      <c r="N8" s="264">
        <f t="shared" si="2"/>
        <v>0</v>
      </c>
      <c r="O8" s="264">
        <f t="shared" si="2"/>
        <v>0</v>
      </c>
      <c r="P8" s="264">
        <f>P9+P15+P16+P20</f>
        <v>1308.9667248141654</v>
      </c>
      <c r="Q8" s="264">
        <f t="shared" ref="Q8:S8" si="3">Q9+Q15+Q16+Q20</f>
        <v>0</v>
      </c>
      <c r="R8" s="264">
        <f t="shared" si="3"/>
        <v>0</v>
      </c>
      <c r="S8" s="264">
        <f t="shared" si="3"/>
        <v>0</v>
      </c>
      <c r="T8" s="264">
        <f>T9+T15+T16+T20</f>
        <v>2068.9954410076139</v>
      </c>
    </row>
    <row r="9" spans="1:20" x14ac:dyDescent="0.25">
      <c r="A9" s="457" t="s">
        <v>111</v>
      </c>
      <c r="B9" s="457" t="s">
        <v>111</v>
      </c>
      <c r="C9" s="458" t="s">
        <v>166</v>
      </c>
      <c r="D9" s="455" t="s">
        <v>165</v>
      </c>
      <c r="E9" s="264">
        <f t="shared" ref="E9:G9" si="4">SUM(E10:E14)</f>
        <v>19979.527999999998</v>
      </c>
      <c r="F9" s="264">
        <f t="shared" si="4"/>
        <v>19652.018</v>
      </c>
      <c r="G9" s="264">
        <f t="shared" si="4"/>
        <v>0</v>
      </c>
      <c r="H9" s="264">
        <f>SUM(H10:H14)</f>
        <v>17979.394756199999</v>
      </c>
      <c r="I9" s="264">
        <f t="shared" ref="I9:J9" si="5">SUM(I10:I14)</f>
        <v>15402.916858560404</v>
      </c>
      <c r="J9" s="264">
        <f t="shared" si="5"/>
        <v>15318.860184298032</v>
      </c>
      <c r="K9" s="264">
        <f>SUM(K10:K14)</f>
        <v>0</v>
      </c>
      <c r="L9" s="264">
        <f>SUM(L10:L14)</f>
        <v>14601.432590378221</v>
      </c>
      <c r="M9" s="264">
        <f t="shared" ref="M9:O9" si="6">SUM(M10:M14)</f>
        <v>0</v>
      </c>
      <c r="N9" s="264">
        <f t="shared" si="6"/>
        <v>0</v>
      </c>
      <c r="O9" s="264">
        <f t="shared" si="6"/>
        <v>0</v>
      </c>
      <c r="P9" s="264">
        <f>SUM(P10:P14)</f>
        <v>1308.9667248141654</v>
      </c>
      <c r="Q9" s="264">
        <f t="shared" ref="Q9:S9" si="7">SUM(Q10:Q14)</f>
        <v>0</v>
      </c>
      <c r="R9" s="264">
        <f t="shared" si="7"/>
        <v>0</v>
      </c>
      <c r="S9" s="264">
        <f t="shared" si="7"/>
        <v>0</v>
      </c>
      <c r="T9" s="264">
        <f>SUM(T10:T14)</f>
        <v>2068.9954410076139</v>
      </c>
    </row>
    <row r="10" spans="1:20" x14ac:dyDescent="0.25">
      <c r="A10" s="457" t="s">
        <v>167</v>
      </c>
      <c r="B10" s="457" t="s">
        <v>167</v>
      </c>
      <c r="C10" s="458" t="s">
        <v>168</v>
      </c>
      <c r="D10" s="455" t="s">
        <v>165</v>
      </c>
      <c r="E10" s="264">
        <f>'1_Структура по елементах'!H11/1000</f>
        <v>0</v>
      </c>
      <c r="F10" s="264">
        <f>'1_Структура по елементах'!T11/1000</f>
        <v>0</v>
      </c>
      <c r="G10" s="260"/>
      <c r="H10" s="264">
        <f>'3_Розподіл пл.соб.'!G8/1000</f>
        <v>0</v>
      </c>
      <c r="I10" s="453">
        <v>0</v>
      </c>
      <c r="J10" s="453">
        <v>0</v>
      </c>
      <c r="K10" s="260"/>
      <c r="L10" s="264">
        <f>'3_Розподіл пл.соб.'!H8/1000</f>
        <v>0</v>
      </c>
      <c r="M10" s="453">
        <v>0</v>
      </c>
      <c r="N10" s="453">
        <v>0</v>
      </c>
      <c r="O10" s="260"/>
      <c r="P10" s="264">
        <f>'3_Розподіл пл.соб.'!I8/1000</f>
        <v>0</v>
      </c>
      <c r="Q10" s="453">
        <v>0</v>
      </c>
      <c r="R10" s="453">
        <v>0</v>
      </c>
      <c r="S10" s="260"/>
      <c r="T10" s="264">
        <f>'3_Розподіл пл.соб.'!J8/1000</f>
        <v>0</v>
      </c>
    </row>
    <row r="11" spans="1:20" x14ac:dyDescent="0.25">
      <c r="A11" s="457" t="s">
        <v>359</v>
      </c>
      <c r="B11" s="457" t="s">
        <v>169</v>
      </c>
      <c r="C11" s="458" t="s">
        <v>170</v>
      </c>
      <c r="D11" s="455" t="s">
        <v>165</v>
      </c>
      <c r="E11" s="264">
        <f>SUMIF('1_Структура по елементах'!$AG$17:$AG$1001,Д3!$A$11,'1_Структура по елементах'!$H$17:$H$1001)/1000</f>
        <v>0</v>
      </c>
      <c r="F11" s="264">
        <f>SUMIF('1_Структура по елементах'!$AG$17:$AG$1001,Д3!$A$11,'1_Структура по елементах'!$T$17:$T$1001)/1000</f>
        <v>0</v>
      </c>
      <c r="G11" s="260"/>
      <c r="H11" s="264">
        <f>SUMIF('1_Структура по елементах'!$AG$17:$AG$1001,Д3!$A$11,'1_Структура по елементах'!$AF$17:$AF$1001)/1000</f>
        <v>0</v>
      </c>
      <c r="I11" s="264">
        <f>IFERROR($E11/$E$43*I$43,0)</f>
        <v>0</v>
      </c>
      <c r="J11" s="264">
        <f>IFERROR($F11/$F$43*J$43,0)</f>
        <v>0</v>
      </c>
      <c r="K11" s="260"/>
      <c r="L11" s="264">
        <f>IFERROR($H11/$H$43*L$43,0)</f>
        <v>0</v>
      </c>
      <c r="M11" s="264">
        <f>IFERROR($E11/$E$43*M$43,0)</f>
        <v>0</v>
      </c>
      <c r="N11" s="264">
        <f>IFERROR($F11/$F$43*N$43,0)</f>
        <v>0</v>
      </c>
      <c r="O11" s="260"/>
      <c r="P11" s="264">
        <f>IFERROR($H11/$H$43*P$43,0)</f>
        <v>0</v>
      </c>
      <c r="Q11" s="264">
        <f>IFERROR($E11/$E$43*Q$43,0)</f>
        <v>0</v>
      </c>
      <c r="R11" s="264">
        <f>IFERROR($F11/$F$43*R$43,0)</f>
        <v>0</v>
      </c>
      <c r="S11" s="260"/>
      <c r="T11" s="264">
        <f>IFERROR($H11/$H$43*T$43,0)</f>
        <v>0</v>
      </c>
    </row>
    <row r="12" spans="1:20" ht="33.75" x14ac:dyDescent="0.25">
      <c r="A12" s="457" t="s">
        <v>171</v>
      </c>
      <c r="B12" s="457" t="s">
        <v>171</v>
      </c>
      <c r="C12" s="458" t="s">
        <v>172</v>
      </c>
      <c r="D12" s="455" t="s">
        <v>165</v>
      </c>
      <c r="E12" s="264">
        <f>'1_Структура по елементах'!H12/1000</f>
        <v>19979.527999999998</v>
      </c>
      <c r="F12" s="264">
        <f>'1_Структура по елементах'!T12/1000</f>
        <v>19652.018</v>
      </c>
      <c r="G12" s="260"/>
      <c r="H12" s="264">
        <f>'3_Розподіл пл.соб.'!G9/1000</f>
        <v>17979.394756199999</v>
      </c>
      <c r="I12" s="453">
        <f>IFERROR($E$12/$E$43*$I$43,0)</f>
        <v>15402.916858560404</v>
      </c>
      <c r="J12" s="453">
        <f>IFERROR($F$12/$F$43*$J$43,0)</f>
        <v>15318.860184298032</v>
      </c>
      <c r="K12" s="260"/>
      <c r="L12" s="264">
        <f>'3_Розподіл пл.соб.'!H9/1000</f>
        <v>14601.432590378221</v>
      </c>
      <c r="M12" s="453"/>
      <c r="N12" s="453"/>
      <c r="O12" s="260"/>
      <c r="P12" s="264">
        <f>'3_Розподіл пл.соб.'!I9/1000</f>
        <v>1308.9667248141654</v>
      </c>
      <c r="Q12" s="453"/>
      <c r="R12" s="453"/>
      <c r="S12" s="260"/>
      <c r="T12" s="264">
        <f>'3_Розподіл пл.соб.'!J9/1000</f>
        <v>2068.9954410076139</v>
      </c>
    </row>
    <row r="13" spans="1:20" x14ac:dyDescent="0.25">
      <c r="A13" s="457" t="s">
        <v>360</v>
      </c>
      <c r="B13" s="457" t="s">
        <v>173</v>
      </c>
      <c r="C13" s="458" t="s">
        <v>174</v>
      </c>
      <c r="D13" s="455" t="s">
        <v>165</v>
      </c>
      <c r="E13" s="264">
        <f>SUMIF('1_Структура по елементах'!$AG$17:$AG$1001,Д3!$A$13,'1_Структура по елементах'!$H$17:$H$1001)/1000</f>
        <v>0</v>
      </c>
      <c r="F13" s="264">
        <f>SUMIF('1_Структура по елементах'!$AG$17:$AG$1001,Д3!$A$13,'1_Структура по елементах'!$T$17:$T$1001)/1000</f>
        <v>0</v>
      </c>
      <c r="G13" s="260"/>
      <c r="H13" s="264">
        <f>SUMIF('1_Структура по елементах'!$AG$17:$AG$1001,Д3!$A$13,'1_Структура по елементах'!$AF$17:$AF$1001)/1000</f>
        <v>0</v>
      </c>
      <c r="I13" s="264">
        <f t="shared" ref="I13:I27" si="8">IFERROR($E13/$E$43*I$43,0)</f>
        <v>0</v>
      </c>
      <c r="J13" s="264">
        <f t="shared" ref="J13:J14" si="9">IFERROR($F13/$F$43*J$43,0)</f>
        <v>0</v>
      </c>
      <c r="K13" s="260"/>
      <c r="L13" s="264">
        <f>IFERROR($H13/$H$43*L$43,0)</f>
        <v>0</v>
      </c>
      <c r="M13" s="264">
        <f t="shared" ref="M13:M15" si="10">IFERROR($E13/$E$43*M$43,0)</f>
        <v>0</v>
      </c>
      <c r="N13" s="264">
        <f t="shared" ref="N13:N15" si="11">IFERROR($F13/$F$43*N$43,0)</f>
        <v>0</v>
      </c>
      <c r="O13" s="260"/>
      <c r="P13" s="264">
        <f>IFERROR($H13/$H$43*P$43,0)</f>
        <v>0</v>
      </c>
      <c r="Q13" s="264">
        <f t="shared" ref="Q13:Q15" si="12">IFERROR($E13/$E$43*Q$43,0)</f>
        <v>0</v>
      </c>
      <c r="R13" s="264">
        <f t="shared" ref="R13:R14" si="13">IFERROR($F13/$F$43*R$43,0)</f>
        <v>0</v>
      </c>
      <c r="S13" s="260"/>
      <c r="T13" s="264">
        <f>IFERROR($H13/$H$43*T$43,0)</f>
        <v>0</v>
      </c>
    </row>
    <row r="14" spans="1:20" ht="22.5" x14ac:dyDescent="0.25">
      <c r="A14" s="457" t="s">
        <v>361</v>
      </c>
      <c r="B14" s="457" t="s">
        <v>175</v>
      </c>
      <c r="C14" s="458" t="s">
        <v>176</v>
      </c>
      <c r="D14" s="455" t="s">
        <v>165</v>
      </c>
      <c r="E14" s="264">
        <f>SUMIF('1_Структура по елементах'!$AG$17:$AG$1001,Д3!$A14,'1_Структура по елементах'!$H$17:$H$1001)/1000</f>
        <v>0</v>
      </c>
      <c r="F14" s="264">
        <f>SUMIF('1_Структура по елементах'!$AG$17:$AG$1001,Д3!$A14,'1_Структура по елементах'!$T$17:$T$1001)/1000</f>
        <v>0</v>
      </c>
      <c r="G14" s="260"/>
      <c r="H14" s="264">
        <f>SUMIF('1_Структура по елементах'!$AG$17:$AG$1001,Д3!$A14,'1_Структура по елементах'!$AF$17:$AF$1001)/1000</f>
        <v>0</v>
      </c>
      <c r="I14" s="264">
        <f t="shared" si="8"/>
        <v>0</v>
      </c>
      <c r="J14" s="264">
        <f t="shared" si="9"/>
        <v>0</v>
      </c>
      <c r="K14" s="260"/>
      <c r="L14" s="264">
        <f>IFERROR($H14/$H$43*L$43,0)</f>
        <v>0</v>
      </c>
      <c r="M14" s="264">
        <f t="shared" si="10"/>
        <v>0</v>
      </c>
      <c r="N14" s="264">
        <f t="shared" si="11"/>
        <v>0</v>
      </c>
      <c r="O14" s="260"/>
      <c r="P14" s="264">
        <f>IFERROR($H14/$H$43*P$43,0)</f>
        <v>0</v>
      </c>
      <c r="Q14" s="264">
        <f t="shared" si="12"/>
        <v>0</v>
      </c>
      <c r="R14" s="264">
        <f t="shared" si="13"/>
        <v>0</v>
      </c>
      <c r="S14" s="260"/>
      <c r="T14" s="264">
        <f>IFERROR($H14/$H$43*T$43,0)</f>
        <v>0</v>
      </c>
    </row>
    <row r="15" spans="1:20" x14ac:dyDescent="0.25">
      <c r="A15" s="457" t="s">
        <v>113</v>
      </c>
      <c r="B15" s="457" t="s">
        <v>113</v>
      </c>
      <c r="C15" s="458" t="s">
        <v>177</v>
      </c>
      <c r="D15" s="455" t="s">
        <v>165</v>
      </c>
      <c r="E15" s="264">
        <f>'1_Структура по елементах'!H14/1000</f>
        <v>0</v>
      </c>
      <c r="F15" s="264">
        <f>'1_Структура по елементах'!T14/1000</f>
        <v>0</v>
      </c>
      <c r="G15" s="260"/>
      <c r="H15" s="264">
        <f>'1_Структура по елементах'!AF14/1000</f>
        <v>0</v>
      </c>
      <c r="I15" s="264">
        <f t="shared" si="8"/>
        <v>0</v>
      </c>
      <c r="J15" s="264">
        <f>IFERROR($F15/$F$43*J$43,0)</f>
        <v>0</v>
      </c>
      <c r="K15" s="260"/>
      <c r="L15" s="264">
        <f>IFERROR($H15/$H$43*L$43,0)</f>
        <v>0</v>
      </c>
      <c r="M15" s="264">
        <f t="shared" si="10"/>
        <v>0</v>
      </c>
      <c r="N15" s="264">
        <f t="shared" si="11"/>
        <v>0</v>
      </c>
      <c r="O15" s="260"/>
      <c r="P15" s="264">
        <f>IFERROR($H15/$H$43*P$43,0)</f>
        <v>0</v>
      </c>
      <c r="Q15" s="264">
        <f t="shared" si="12"/>
        <v>0</v>
      </c>
      <c r="R15" s="264">
        <f>IFERROR($F15/$F$43*R$43,0)</f>
        <v>0</v>
      </c>
      <c r="S15" s="260"/>
      <c r="T15" s="264">
        <f>IFERROR($H15/$H$43*T$43,0)</f>
        <v>0</v>
      </c>
    </row>
    <row r="16" spans="1:20" x14ac:dyDescent="0.25">
      <c r="A16" s="457" t="s">
        <v>178</v>
      </c>
      <c r="B16" s="457" t="s">
        <v>178</v>
      </c>
      <c r="C16" s="458" t="s">
        <v>179</v>
      </c>
      <c r="D16" s="455" t="s">
        <v>165</v>
      </c>
      <c r="E16" s="264">
        <f>SUM(E17:E19)</f>
        <v>0</v>
      </c>
      <c r="F16" s="264">
        <f t="shared" ref="F16:T16" si="14">SUM(F17:F19)</f>
        <v>0</v>
      </c>
      <c r="G16" s="264">
        <f t="shared" si="14"/>
        <v>0</v>
      </c>
      <c r="H16" s="264">
        <f t="shared" si="14"/>
        <v>0</v>
      </c>
      <c r="I16" s="264">
        <f t="shared" si="14"/>
        <v>0</v>
      </c>
      <c r="J16" s="264">
        <f t="shared" si="14"/>
        <v>0</v>
      </c>
      <c r="K16" s="264">
        <f t="shared" si="14"/>
        <v>0</v>
      </c>
      <c r="L16" s="264">
        <f t="shared" si="14"/>
        <v>0</v>
      </c>
      <c r="M16" s="264">
        <f t="shared" si="14"/>
        <v>0</v>
      </c>
      <c r="N16" s="264">
        <f t="shared" si="14"/>
        <v>0</v>
      </c>
      <c r="O16" s="264">
        <f t="shared" si="14"/>
        <v>0</v>
      </c>
      <c r="P16" s="264">
        <f>SUM(P17:P19)</f>
        <v>0</v>
      </c>
      <c r="Q16" s="264">
        <f t="shared" si="14"/>
        <v>0</v>
      </c>
      <c r="R16" s="264">
        <f t="shared" si="14"/>
        <v>0</v>
      </c>
      <c r="S16" s="264">
        <f t="shared" si="14"/>
        <v>0</v>
      </c>
      <c r="T16" s="264">
        <f t="shared" si="14"/>
        <v>0</v>
      </c>
    </row>
    <row r="17" spans="1:20" x14ac:dyDescent="0.25">
      <c r="A17" s="457" t="s">
        <v>180</v>
      </c>
      <c r="B17" s="457" t="s">
        <v>180</v>
      </c>
      <c r="C17" s="458" t="s">
        <v>181</v>
      </c>
      <c r="D17" s="455" t="s">
        <v>165</v>
      </c>
      <c r="E17" s="264">
        <f>'1_Структура по елементах'!H15/1000</f>
        <v>0</v>
      </c>
      <c r="F17" s="264">
        <f>'1_Структура по елементах'!T15/1000</f>
        <v>0</v>
      </c>
      <c r="G17" s="260"/>
      <c r="H17" s="264">
        <f>'1_Структура по елементах'!AF15/1000</f>
        <v>0</v>
      </c>
      <c r="I17" s="264">
        <f t="shared" si="8"/>
        <v>0</v>
      </c>
      <c r="J17" s="264">
        <f t="shared" ref="J17:J19" si="15">IFERROR($F17/$F$43*J$43,0)</f>
        <v>0</v>
      </c>
      <c r="K17" s="260"/>
      <c r="L17" s="264">
        <f t="shared" ref="L17:L26" si="16">IFERROR($H17/$H$43*L$43,0)</f>
        <v>0</v>
      </c>
      <c r="M17" s="264">
        <f t="shared" ref="M17:M19" si="17">IFERROR($E17/$E$43*M$43,0)</f>
        <v>0</v>
      </c>
      <c r="N17" s="264">
        <f t="shared" ref="N17:N19" si="18">IFERROR($F17/$F$43*N$43,0)</f>
        <v>0</v>
      </c>
      <c r="O17" s="260"/>
      <c r="P17" s="264">
        <f>IFERROR($H17/$H$43*P$43,0)</f>
        <v>0</v>
      </c>
      <c r="Q17" s="264">
        <f t="shared" ref="Q17:Q19" si="19">IFERROR($E17/$E$43*Q$43,0)</f>
        <v>0</v>
      </c>
      <c r="R17" s="264">
        <f t="shared" ref="R17:R19" si="20">IFERROR($F17/$F$43*R$43,0)</f>
        <v>0</v>
      </c>
      <c r="S17" s="260"/>
      <c r="T17" s="264">
        <f>IFERROR($H17/$H$43*T$43,0)</f>
        <v>0</v>
      </c>
    </row>
    <row r="18" spans="1:20" x14ac:dyDescent="0.25">
      <c r="A18" s="457" t="s">
        <v>182</v>
      </c>
      <c r="B18" s="457" t="s">
        <v>182</v>
      </c>
      <c r="C18" s="458" t="s">
        <v>183</v>
      </c>
      <c r="D18" s="455" t="s">
        <v>165</v>
      </c>
      <c r="E18" s="264">
        <f>'1_Структура по елементах'!H16/1000</f>
        <v>0</v>
      </c>
      <c r="F18" s="264">
        <f>'1_Структура по елементах'!T16/1000</f>
        <v>0</v>
      </c>
      <c r="G18" s="260"/>
      <c r="H18" s="264">
        <f>'1_Структура по елементах'!AF16/1000</f>
        <v>0</v>
      </c>
      <c r="I18" s="264">
        <f t="shared" si="8"/>
        <v>0</v>
      </c>
      <c r="J18" s="264">
        <f t="shared" si="15"/>
        <v>0</v>
      </c>
      <c r="K18" s="260"/>
      <c r="L18" s="264">
        <f t="shared" si="16"/>
        <v>0</v>
      </c>
      <c r="M18" s="264">
        <f t="shared" si="17"/>
        <v>0</v>
      </c>
      <c r="N18" s="264">
        <f t="shared" si="18"/>
        <v>0</v>
      </c>
      <c r="O18" s="260"/>
      <c r="P18" s="264">
        <f>IFERROR($H18/$H$43*P$43,0)</f>
        <v>0</v>
      </c>
      <c r="Q18" s="264">
        <f t="shared" si="19"/>
        <v>0</v>
      </c>
      <c r="R18" s="264">
        <f t="shared" si="20"/>
        <v>0</v>
      </c>
      <c r="S18" s="260"/>
      <c r="T18" s="264">
        <f>IFERROR($H18/$H$43*T$43,0)</f>
        <v>0</v>
      </c>
    </row>
    <row r="19" spans="1:20" x14ac:dyDescent="0.25">
      <c r="A19" s="457" t="s">
        <v>363</v>
      </c>
      <c r="B19" s="457" t="s">
        <v>184</v>
      </c>
      <c r="C19" s="458" t="s">
        <v>185</v>
      </c>
      <c r="D19" s="455" t="s">
        <v>165</v>
      </c>
      <c r="E19" s="264">
        <f>SUMIF('1_Структура по елементах'!$AG$17:$AG$1001,Д3!$A19,'1_Структура по елементах'!$H$17:$H$1001)/1000</f>
        <v>0</v>
      </c>
      <c r="F19" s="264">
        <f>SUMIF('1_Структура по елементах'!$AG$17:$AG$1001,Д3!$A19,'1_Структура по елементах'!$T$17:$T$1001)/1000</f>
        <v>0</v>
      </c>
      <c r="G19" s="260"/>
      <c r="H19" s="264">
        <f>SUMIF('1_Структура по елементах'!$AG$17:$AG$1001,Д3!$A19,'1_Структура по елементах'!$AF$17:$AF$1001)/1000</f>
        <v>0</v>
      </c>
      <c r="I19" s="264">
        <f t="shared" si="8"/>
        <v>0</v>
      </c>
      <c r="J19" s="264">
        <f t="shared" si="15"/>
        <v>0</v>
      </c>
      <c r="K19" s="260"/>
      <c r="L19" s="264">
        <f t="shared" si="16"/>
        <v>0</v>
      </c>
      <c r="M19" s="264">
        <f t="shared" si="17"/>
        <v>0</v>
      </c>
      <c r="N19" s="264">
        <f t="shared" si="18"/>
        <v>0</v>
      </c>
      <c r="O19" s="260"/>
      <c r="P19" s="264">
        <f>IFERROR($H19/$H$43*P$43,0)</f>
        <v>0</v>
      </c>
      <c r="Q19" s="264">
        <f t="shared" si="19"/>
        <v>0</v>
      </c>
      <c r="R19" s="264">
        <f t="shared" si="20"/>
        <v>0</v>
      </c>
      <c r="S19" s="260"/>
      <c r="T19" s="264">
        <f>IFERROR($H19/$H$43*T$43,0)</f>
        <v>0</v>
      </c>
    </row>
    <row r="20" spans="1:20" x14ac:dyDescent="0.25">
      <c r="A20" s="457" t="s">
        <v>186</v>
      </c>
      <c r="B20" s="457" t="s">
        <v>186</v>
      </c>
      <c r="C20" s="458" t="s">
        <v>187</v>
      </c>
      <c r="D20" s="455" t="s">
        <v>165</v>
      </c>
      <c r="E20" s="264">
        <f>SUM(E21:E23)</f>
        <v>0</v>
      </c>
      <c r="F20" s="264">
        <f t="shared" ref="F20:T20" si="21">SUM(F21:F23)</f>
        <v>0</v>
      </c>
      <c r="G20" s="264">
        <f t="shared" si="21"/>
        <v>0</v>
      </c>
      <c r="H20" s="264">
        <f t="shared" si="21"/>
        <v>0</v>
      </c>
      <c r="I20" s="264">
        <f t="shared" si="21"/>
        <v>0</v>
      </c>
      <c r="J20" s="264">
        <f t="shared" si="21"/>
        <v>0</v>
      </c>
      <c r="K20" s="264">
        <f t="shared" si="21"/>
        <v>0</v>
      </c>
      <c r="L20" s="264">
        <f t="shared" si="21"/>
        <v>0</v>
      </c>
      <c r="M20" s="264">
        <f t="shared" si="21"/>
        <v>0</v>
      </c>
      <c r="N20" s="264">
        <f t="shared" si="21"/>
        <v>0</v>
      </c>
      <c r="O20" s="264">
        <f t="shared" si="21"/>
        <v>0</v>
      </c>
      <c r="P20" s="264">
        <f t="shared" si="21"/>
        <v>0</v>
      </c>
      <c r="Q20" s="264">
        <f t="shared" si="21"/>
        <v>0</v>
      </c>
      <c r="R20" s="264">
        <f t="shared" si="21"/>
        <v>0</v>
      </c>
      <c r="S20" s="264">
        <f t="shared" si="21"/>
        <v>0</v>
      </c>
      <c r="T20" s="264">
        <f t="shared" si="21"/>
        <v>0</v>
      </c>
    </row>
    <row r="21" spans="1:20" x14ac:dyDescent="0.25">
      <c r="A21" s="457" t="s">
        <v>188</v>
      </c>
      <c r="B21" s="457" t="s">
        <v>188</v>
      </c>
      <c r="C21" s="458" t="s">
        <v>189</v>
      </c>
      <c r="D21" s="455" t="s">
        <v>165</v>
      </c>
      <c r="E21" s="264">
        <f>IFERROR(('1_Структура по елементах'!E14/'1_Структура по елементах'!$D$14*'1_Структура по елементах'!$G$14)/'4_Структура пл.соб.'!$H$7*'4_Структура пл.соб.'!$H$4,0)/1000</f>
        <v>0</v>
      </c>
      <c r="F21" s="264">
        <f>IFERROR(('1_Структура по елементах'!Q14/'1_Структура по елементах'!$P$14*'1_Структура по елементах'!$S$14)/'4_Структура пл.соб.'!$I$7*'4_Структура пл.соб.'!$I$4,0)/1000</f>
        <v>0</v>
      </c>
      <c r="G21" s="260"/>
      <c r="H21" s="264">
        <f>IFERROR(('1_Структура по елементах'!AC14/'1_Структура по елементах'!$AB$14*'1_Структура по елементах'!$AE$14)/'4_Структура пл.соб.'!$B$7*'4_Структура пл.соб.'!$B$4,0)/1000</f>
        <v>0</v>
      </c>
      <c r="I21" s="264">
        <f t="shared" si="8"/>
        <v>0</v>
      </c>
      <c r="J21" s="264">
        <f t="shared" ref="J21:J23" si="22">IFERROR($F21/$F$43*J$43,0)</f>
        <v>0</v>
      </c>
      <c r="K21" s="260"/>
      <c r="L21" s="264">
        <f t="shared" si="16"/>
        <v>0</v>
      </c>
      <c r="M21" s="264">
        <f t="shared" ref="M21:M23" si="23">IFERROR($E21/$E$43*M$43,0)</f>
        <v>0</v>
      </c>
      <c r="N21" s="264">
        <f t="shared" ref="N21:N23" si="24">IFERROR($F21/$F$43*N$43,0)</f>
        <v>0</v>
      </c>
      <c r="O21" s="260"/>
      <c r="P21" s="264">
        <f>IFERROR($H21/$H$43*P$43,0)</f>
        <v>0</v>
      </c>
      <c r="Q21" s="264">
        <f t="shared" ref="Q21:Q23" si="25">IFERROR($E21/$E$43*Q$43,0)</f>
        <v>0</v>
      </c>
      <c r="R21" s="264">
        <f t="shared" ref="R21:R23" si="26">IFERROR($F21/$F$43*R$43,0)</f>
        <v>0</v>
      </c>
      <c r="S21" s="260"/>
      <c r="T21" s="264">
        <f>IFERROR($H21/$H$43*T$43,0)</f>
        <v>0</v>
      </c>
    </row>
    <row r="22" spans="1:20" x14ac:dyDescent="0.25">
      <c r="A22" s="457" t="s">
        <v>190</v>
      </c>
      <c r="B22" s="457" t="s">
        <v>190</v>
      </c>
      <c r="C22" s="458" t="s">
        <v>191</v>
      </c>
      <c r="D22" s="455" t="s">
        <v>165</v>
      </c>
      <c r="E22" s="264">
        <f>IFERROR(('1_Структура по елементах'!E15/'1_Структура по елементах'!$D$14*'1_Структура по елементах'!$G$14)/'4_Структура пл.соб.'!$H$7*'4_Структура пл.соб.'!$H$4,0)/1000</f>
        <v>0</v>
      </c>
      <c r="F22" s="264">
        <f>IFERROR(('1_Структура по елементах'!Q15/'1_Структура по елементах'!$P$14*'1_Структура по елементах'!$S$14)/'4_Структура пл.соб.'!$I$7*'4_Структура пл.соб.'!$I$4,0)/1000</f>
        <v>0</v>
      </c>
      <c r="G22" s="260"/>
      <c r="H22" s="264">
        <f>IFERROR(('1_Структура по елементах'!AC15/'1_Структура по елементах'!$AB$14*'1_Структура по елементах'!$AE$14)/'4_Структура пл.соб.'!$B$7*'4_Структура пл.соб.'!$B$4,0)/1000</f>
        <v>0</v>
      </c>
      <c r="I22" s="264">
        <f t="shared" si="8"/>
        <v>0</v>
      </c>
      <c r="J22" s="264">
        <f t="shared" si="22"/>
        <v>0</v>
      </c>
      <c r="K22" s="260"/>
      <c r="L22" s="264">
        <f>IFERROR($H22/$H$43*L$43,0)</f>
        <v>0</v>
      </c>
      <c r="M22" s="264">
        <f t="shared" si="23"/>
        <v>0</v>
      </c>
      <c r="N22" s="264">
        <f t="shared" si="24"/>
        <v>0</v>
      </c>
      <c r="O22" s="260"/>
      <c r="P22" s="264">
        <f>IFERROR($H22/$H$43*P$43,0)</f>
        <v>0</v>
      </c>
      <c r="Q22" s="264">
        <f t="shared" si="25"/>
        <v>0</v>
      </c>
      <c r="R22" s="264">
        <f t="shared" si="26"/>
        <v>0</v>
      </c>
      <c r="S22" s="260"/>
      <c r="T22" s="264">
        <f>IFERROR($H22/$H$43*T$43,0)</f>
        <v>0</v>
      </c>
    </row>
    <row r="23" spans="1:20" x14ac:dyDescent="0.25">
      <c r="A23" s="457" t="s">
        <v>192</v>
      </c>
      <c r="B23" s="457" t="s">
        <v>192</v>
      </c>
      <c r="C23" s="458" t="s">
        <v>193</v>
      </c>
      <c r="D23" s="455" t="s">
        <v>165</v>
      </c>
      <c r="E23" s="264">
        <f>'4_Структура пл.соб.'!J4/1000-Д3!E21-Д3!E22</f>
        <v>0</v>
      </c>
      <c r="F23" s="264">
        <f>'4_Структура пл.соб.'!K4/1000-Д3!F21-Д3!F22</f>
        <v>0</v>
      </c>
      <c r="G23" s="260"/>
      <c r="H23" s="264">
        <f>'4_Структура пл.соб.'!C4/1000-Д3!H21-Д3!H22</f>
        <v>0</v>
      </c>
      <c r="I23" s="264">
        <f t="shared" si="8"/>
        <v>0</v>
      </c>
      <c r="J23" s="264">
        <f t="shared" si="22"/>
        <v>0</v>
      </c>
      <c r="K23" s="260"/>
      <c r="L23" s="264">
        <f t="shared" si="16"/>
        <v>0</v>
      </c>
      <c r="M23" s="264">
        <f t="shared" si="23"/>
        <v>0</v>
      </c>
      <c r="N23" s="264">
        <f t="shared" si="24"/>
        <v>0</v>
      </c>
      <c r="O23" s="260"/>
      <c r="P23" s="264">
        <f>IFERROR($H23/$H$43*P$43,0)</f>
        <v>0</v>
      </c>
      <c r="Q23" s="264">
        <f t="shared" si="25"/>
        <v>0</v>
      </c>
      <c r="R23" s="264">
        <f t="shared" si="26"/>
        <v>0</v>
      </c>
      <c r="S23" s="260"/>
      <c r="T23" s="264">
        <f>IFERROR($H23/$H$43*T$43,0)</f>
        <v>0</v>
      </c>
    </row>
    <row r="24" spans="1:20" x14ac:dyDescent="0.25">
      <c r="A24" s="457">
        <v>2</v>
      </c>
      <c r="B24" s="457">
        <v>2</v>
      </c>
      <c r="C24" s="458" t="s">
        <v>194</v>
      </c>
      <c r="D24" s="455" t="s">
        <v>165</v>
      </c>
      <c r="E24" s="264">
        <f>SUM(E25:E27)</f>
        <v>184.24492999999995</v>
      </c>
      <c r="F24" s="264">
        <f t="shared" ref="F24:T24" si="27">SUM(F25:F27)</f>
        <v>197.59557000000001</v>
      </c>
      <c r="G24" s="264">
        <f t="shared" si="27"/>
        <v>0</v>
      </c>
      <c r="H24" s="264">
        <f>SUM(H25:H27)</f>
        <v>0</v>
      </c>
      <c r="I24" s="264">
        <f t="shared" si="27"/>
        <v>142.04085994430307</v>
      </c>
      <c r="J24" s="264">
        <f t="shared" si="27"/>
        <v>154.02687448518901</v>
      </c>
      <c r="K24" s="264">
        <f>SUM(K25:K27)</f>
        <v>0</v>
      </c>
      <c r="L24" s="264">
        <f t="shared" si="27"/>
        <v>0</v>
      </c>
      <c r="M24" s="264">
        <f t="shared" si="27"/>
        <v>16.89550366718391</v>
      </c>
      <c r="N24" s="264">
        <f t="shared" si="27"/>
        <v>18.677194241892227</v>
      </c>
      <c r="O24" s="264">
        <f t="shared" si="27"/>
        <v>0</v>
      </c>
      <c r="P24" s="264">
        <f t="shared" si="27"/>
        <v>0</v>
      </c>
      <c r="Q24" s="264">
        <f t="shared" si="27"/>
        <v>25.308566388513025</v>
      </c>
      <c r="R24" s="264">
        <f t="shared" si="27"/>
        <v>24.891501272918806</v>
      </c>
      <c r="S24" s="264">
        <f t="shared" si="27"/>
        <v>0</v>
      </c>
      <c r="T24" s="264">
        <f t="shared" si="27"/>
        <v>0</v>
      </c>
    </row>
    <row r="25" spans="1:20" x14ac:dyDescent="0.25">
      <c r="A25" s="457" t="s">
        <v>116</v>
      </c>
      <c r="B25" s="457" t="s">
        <v>116</v>
      </c>
      <c r="C25" s="458" t="s">
        <v>189</v>
      </c>
      <c r="D25" s="455" t="s">
        <v>165</v>
      </c>
      <c r="E25" s="264">
        <f>IFERROR(('1_Структура по елементах'!F14/'1_Структура по елементах'!$D$14*'1_Структура по елементах'!$G$14)/'4_Структура пл.соб.'!$L$7*'4_Структура пл.соб.'!$L$4,0)/1000</f>
        <v>95.14371926666665</v>
      </c>
      <c r="F25" s="264">
        <f>IFERROR(('1_Структура по елементах'!R14/'1_Структура по елементах'!$P$14*'1_Структура по елементах'!$S$14)/'4_Структура пл.соб.'!$M$7*'4_Структура пл.соб.'!$M$4,0)/1000</f>
        <v>112.02381119371334</v>
      </c>
      <c r="G25" s="260"/>
      <c r="H25" s="264">
        <f>IFERROR(('1_Структура по елементах'!AD14/'1_Структура по елементах'!$AB$14*'1_Структура по елементах'!$AE$14)/'4_Структура пл.соб.'!$D$7*'4_Структура пл.соб.'!$D$4,0)/1000</f>
        <v>246.40551020187073</v>
      </c>
      <c r="I25" s="264">
        <f t="shared" si="8"/>
        <v>73.349620545524303</v>
      </c>
      <c r="J25" s="264">
        <f t="shared" ref="J25:J27" si="28">IFERROR($F25/$F$43*J$43,0)</f>
        <v>87.323200141008186</v>
      </c>
      <c r="K25" s="260"/>
      <c r="L25" s="264">
        <f t="shared" si="16"/>
        <v>200.11093231431948</v>
      </c>
      <c r="M25" s="264">
        <f t="shared" ref="M25:M27" si="29">IFERROR($E25/$E$43*M$43,0)</f>
        <v>8.7248048441793387</v>
      </c>
      <c r="N25" s="264">
        <f t="shared" ref="N25:N27" si="30">IFERROR($F25/$F$43*N$43,0)</f>
        <v>10.588751971423472</v>
      </c>
      <c r="O25" s="260"/>
      <c r="P25" s="264">
        <f>IFERROR($H25/$H$43*P$43,0)</f>
        <v>17.939236444757565</v>
      </c>
      <c r="Q25" s="264">
        <f t="shared" ref="Q25:Q27" si="31">IFERROR($E25/$E$43*Q$43,0)</f>
        <v>13.069293876963012</v>
      </c>
      <c r="R25" s="264">
        <f t="shared" ref="R25:R26" si="32">IFERROR($F25/$F$43*R$43,0)</f>
        <v>14.111859081281686</v>
      </c>
      <c r="S25" s="260"/>
      <c r="T25" s="264">
        <f>IFERROR($H25/$H$43*T$43,0)</f>
        <v>28.355341442793705</v>
      </c>
    </row>
    <row r="26" spans="1:20" x14ac:dyDescent="0.25">
      <c r="A26" s="457" t="s">
        <v>118</v>
      </c>
      <c r="B26" s="457" t="s">
        <v>118</v>
      </c>
      <c r="C26" s="458" t="s">
        <v>195</v>
      </c>
      <c r="D26" s="455" t="s">
        <v>165</v>
      </c>
      <c r="E26" s="264">
        <f>IFERROR(('1_Структура по елементах'!F15/'1_Структура по елементах'!$D$14*'1_Структура по елементах'!$G$14)/'4_Структура пл.соб.'!$L$7*'4_Структура пл.соб.'!$L$4,0)/1000</f>
        <v>34.755995171553451</v>
      </c>
      <c r="F26" s="264">
        <f>IFERROR(('1_Структура по елементах'!R15/'1_Структура по елементах'!$P$14*'1_Структура по елементах'!$S$14)/'4_Структура пл.соб.'!$M$7*'4_Структура пл.соб.'!$M$4,0)/1000</f>
        <v>22.696878847813235</v>
      </c>
      <c r="G26" s="260"/>
      <c r="H26" s="264">
        <f>IFERROR(('1_Структура по елементах'!AD15/'1_Структура по елементах'!$AB$14*'1_Структура по елементах'!$AE$14)/'4_Структура пл.соб.'!$D$7*'4_Структура пл.соб.'!$D$4,0)/1000</f>
        <v>54.209212611639067</v>
      </c>
      <c r="I26" s="264">
        <f t="shared" si="8"/>
        <v>26.794612163208491</v>
      </c>
      <c r="J26" s="264">
        <f t="shared" si="28"/>
        <v>17.692346592070205</v>
      </c>
      <c r="K26" s="260"/>
      <c r="L26" s="264">
        <f t="shared" si="16"/>
        <v>44.02440540738322</v>
      </c>
      <c r="M26" s="264">
        <f t="shared" si="29"/>
        <v>3.1871707073709308</v>
      </c>
      <c r="N26" s="264">
        <f t="shared" si="30"/>
        <v>2.1453619376451747</v>
      </c>
      <c r="O26" s="260"/>
      <c r="P26" s="264">
        <f>IFERROR($H26/$H$43*P$43,0)</f>
        <v>3.9466320445821914</v>
      </c>
      <c r="Q26" s="264">
        <f t="shared" si="31"/>
        <v>4.7742123009740274</v>
      </c>
      <c r="R26" s="264">
        <f t="shared" si="32"/>
        <v>2.8591703180978549</v>
      </c>
      <c r="S26" s="260"/>
      <c r="T26" s="264">
        <f>IFERROR($H26/$H$43*T$43,0)</f>
        <v>6.2381751596736592</v>
      </c>
    </row>
    <row r="27" spans="1:20" x14ac:dyDescent="0.25">
      <c r="A27" s="457" t="s">
        <v>196</v>
      </c>
      <c r="B27" s="457" t="s">
        <v>196</v>
      </c>
      <c r="C27" s="458" t="s">
        <v>193</v>
      </c>
      <c r="D27" s="455" t="s">
        <v>165</v>
      </c>
      <c r="E27" s="264">
        <f>'4_Структура пл.соб.'!N4/1000-Д3!E26-Д3!E25</f>
        <v>54.345215561779881</v>
      </c>
      <c r="F27" s="264">
        <f>'4_Структура пл.соб.'!O4/1000-Д3!F26-Д3!F25</f>
        <v>62.874879958473443</v>
      </c>
      <c r="G27" s="260"/>
      <c r="H27" s="264">
        <f>'4_Структура пл.соб.'!E4/1000-Д3!H25-Д3!H26</f>
        <v>-300.61472281350979</v>
      </c>
      <c r="I27" s="264">
        <f t="shared" si="8"/>
        <v>41.896627235570257</v>
      </c>
      <c r="J27" s="264">
        <f t="shared" si="28"/>
        <v>49.011327752110603</v>
      </c>
      <c r="K27" s="260"/>
      <c r="L27" s="264">
        <f>IFERROR($H27/$H$43*L$43,0)</f>
        <v>-244.13533772170268</v>
      </c>
      <c r="M27" s="264">
        <f t="shared" si="29"/>
        <v>4.9835281156336411</v>
      </c>
      <c r="N27" s="264">
        <f t="shared" si="30"/>
        <v>5.9430803328235804</v>
      </c>
      <c r="O27" s="260"/>
      <c r="P27" s="264">
        <f>IFERROR($H27/$H$43*P$43,0)</f>
        <v>-21.885868489339757</v>
      </c>
      <c r="Q27" s="264">
        <f t="shared" si="31"/>
        <v>7.4650602105759836</v>
      </c>
      <c r="R27" s="264">
        <f>IFERROR($F27/$F$43*R$43,0)</f>
        <v>7.9204718735392632</v>
      </c>
      <c r="S27" s="260"/>
      <c r="T27" s="264">
        <f>IFERROR($H27/$H$43*T$43,0)</f>
        <v>-34.593516602467361</v>
      </c>
    </row>
    <row r="28" spans="1:20" x14ac:dyDescent="0.25">
      <c r="A28" s="457">
        <v>3</v>
      </c>
      <c r="B28" s="457">
        <v>3</v>
      </c>
      <c r="C28" s="458" t="s">
        <v>197</v>
      </c>
      <c r="D28" s="455" t="s">
        <v>165</v>
      </c>
      <c r="E28" s="264">
        <f>SUM(E29:E31)</f>
        <v>0</v>
      </c>
      <c r="F28" s="264">
        <f t="shared" ref="F28:T28" si="33">SUM(F29:F31)</f>
        <v>0</v>
      </c>
      <c r="G28" s="264">
        <f t="shared" si="33"/>
        <v>0</v>
      </c>
      <c r="H28" s="264">
        <f t="shared" si="33"/>
        <v>0</v>
      </c>
      <c r="I28" s="264">
        <f t="shared" si="33"/>
        <v>0</v>
      </c>
      <c r="J28" s="264">
        <f t="shared" si="33"/>
        <v>0</v>
      </c>
      <c r="K28" s="264">
        <f t="shared" si="33"/>
        <v>0</v>
      </c>
      <c r="L28" s="264">
        <f t="shared" si="33"/>
        <v>0</v>
      </c>
      <c r="M28" s="264">
        <f t="shared" si="33"/>
        <v>0</v>
      </c>
      <c r="N28" s="264">
        <f t="shared" si="33"/>
        <v>0</v>
      </c>
      <c r="O28" s="264">
        <f t="shared" si="33"/>
        <v>0</v>
      </c>
      <c r="P28" s="264">
        <f t="shared" si="33"/>
        <v>0</v>
      </c>
      <c r="Q28" s="264">
        <f t="shared" si="33"/>
        <v>0</v>
      </c>
      <c r="R28" s="264">
        <f t="shared" si="33"/>
        <v>0</v>
      </c>
      <c r="S28" s="264">
        <f t="shared" si="33"/>
        <v>0</v>
      </c>
      <c r="T28" s="264">
        <f t="shared" si="33"/>
        <v>0</v>
      </c>
    </row>
    <row r="29" spans="1:20" x14ac:dyDescent="0.25">
      <c r="A29" s="457" t="s">
        <v>198</v>
      </c>
      <c r="B29" s="457" t="s">
        <v>198</v>
      </c>
      <c r="C29" s="458" t="s">
        <v>189</v>
      </c>
      <c r="D29" s="455" t="s">
        <v>165</v>
      </c>
      <c r="E29" s="264">
        <v>0</v>
      </c>
      <c r="F29" s="264">
        <v>0</v>
      </c>
      <c r="G29" s="260"/>
      <c r="H29" s="264">
        <v>0</v>
      </c>
      <c r="I29" s="264">
        <v>0</v>
      </c>
      <c r="J29" s="264">
        <v>0</v>
      </c>
      <c r="K29" s="260"/>
      <c r="L29" s="264">
        <f>IFERROR($H29/$H$43*L$43,0)</f>
        <v>0</v>
      </c>
      <c r="M29" s="264">
        <v>0</v>
      </c>
      <c r="N29" s="264">
        <v>0</v>
      </c>
      <c r="O29" s="260"/>
      <c r="P29" s="264">
        <f>IFERROR($H29/$H$43*P$43,0)</f>
        <v>0</v>
      </c>
      <c r="Q29" s="264">
        <v>0</v>
      </c>
      <c r="R29" s="264">
        <v>0</v>
      </c>
      <c r="S29" s="260"/>
      <c r="T29" s="264">
        <f>IFERROR($H29/$H$43*T$43,0)</f>
        <v>0</v>
      </c>
    </row>
    <row r="30" spans="1:20" x14ac:dyDescent="0.25">
      <c r="A30" s="457" t="s">
        <v>199</v>
      </c>
      <c r="B30" s="457" t="s">
        <v>199</v>
      </c>
      <c r="C30" s="458" t="s">
        <v>191</v>
      </c>
      <c r="D30" s="455" t="s">
        <v>165</v>
      </c>
      <c r="E30" s="264">
        <v>0</v>
      </c>
      <c r="F30" s="264">
        <v>0</v>
      </c>
      <c r="G30" s="260"/>
      <c r="H30" s="264">
        <v>0</v>
      </c>
      <c r="I30" s="264">
        <v>0</v>
      </c>
      <c r="J30" s="264">
        <v>0</v>
      </c>
      <c r="K30" s="260"/>
      <c r="L30" s="264">
        <f>IFERROR($H30/$H$43*L$43,0)</f>
        <v>0</v>
      </c>
      <c r="M30" s="264">
        <v>0</v>
      </c>
      <c r="N30" s="264">
        <v>0</v>
      </c>
      <c r="O30" s="260"/>
      <c r="P30" s="264">
        <f>IFERROR($H30/$H$43*P$43,0)</f>
        <v>0</v>
      </c>
      <c r="Q30" s="264">
        <v>0</v>
      </c>
      <c r="R30" s="264">
        <v>0</v>
      </c>
      <c r="S30" s="260"/>
      <c r="T30" s="264">
        <f>IFERROR($H30/$H$43*T$43,0)</f>
        <v>0</v>
      </c>
    </row>
    <row r="31" spans="1:20" x14ac:dyDescent="0.25">
      <c r="A31" s="457" t="s">
        <v>200</v>
      </c>
      <c r="B31" s="457" t="s">
        <v>200</v>
      </c>
      <c r="C31" s="458" t="s">
        <v>193</v>
      </c>
      <c r="D31" s="455" t="s">
        <v>165</v>
      </c>
      <c r="E31" s="264">
        <v>0</v>
      </c>
      <c r="F31" s="264">
        <v>0</v>
      </c>
      <c r="G31" s="260"/>
      <c r="H31" s="264">
        <v>0</v>
      </c>
      <c r="I31" s="264">
        <v>0</v>
      </c>
      <c r="J31" s="264">
        <v>0</v>
      </c>
      <c r="K31" s="260"/>
      <c r="L31" s="264">
        <f>IFERROR($H31/$H$43*L$43,0)</f>
        <v>0</v>
      </c>
      <c r="M31" s="264">
        <v>0</v>
      </c>
      <c r="N31" s="264">
        <v>0</v>
      </c>
      <c r="O31" s="260"/>
      <c r="P31" s="264">
        <f>IFERROR($H31/$H$43*P$43,0)</f>
        <v>0</v>
      </c>
      <c r="Q31" s="264">
        <v>0</v>
      </c>
      <c r="R31" s="264">
        <v>0</v>
      </c>
      <c r="S31" s="260"/>
      <c r="T31" s="264">
        <f>IFERROR($H31/$H$43*T$43,0)</f>
        <v>0</v>
      </c>
    </row>
    <row r="32" spans="1:20" x14ac:dyDescent="0.25">
      <c r="A32" s="457">
        <v>4</v>
      </c>
      <c r="B32" s="457">
        <v>4</v>
      </c>
      <c r="C32" s="458" t="s">
        <v>201</v>
      </c>
      <c r="D32" s="455" t="s">
        <v>165</v>
      </c>
      <c r="E32" s="264">
        <v>0</v>
      </c>
      <c r="F32" s="264">
        <v>0</v>
      </c>
      <c r="G32" s="260"/>
      <c r="H32" s="264">
        <v>0</v>
      </c>
      <c r="I32" s="264">
        <v>0</v>
      </c>
      <c r="J32" s="264">
        <v>0</v>
      </c>
      <c r="K32" s="260"/>
      <c r="L32" s="264">
        <f>IFERROR($H32/$H$43*L$43,0)</f>
        <v>0</v>
      </c>
      <c r="M32" s="264">
        <v>0</v>
      </c>
      <c r="N32" s="264">
        <v>0</v>
      </c>
      <c r="O32" s="260"/>
      <c r="P32" s="264">
        <f>IFERROR($H32/$H$43*P$43,0)</f>
        <v>0</v>
      </c>
      <c r="Q32" s="264">
        <v>0</v>
      </c>
      <c r="R32" s="264">
        <v>0</v>
      </c>
      <c r="S32" s="260"/>
      <c r="T32" s="264">
        <f>IFERROR($H32/$H$43*T$43,0)</f>
        <v>0</v>
      </c>
    </row>
    <row r="33" spans="1:20" x14ac:dyDescent="0.25">
      <c r="A33" s="457">
        <v>5</v>
      </c>
      <c r="B33" s="457">
        <v>5</v>
      </c>
      <c r="C33" s="458" t="s">
        <v>41</v>
      </c>
      <c r="D33" s="455" t="s">
        <v>165</v>
      </c>
      <c r="E33" s="264">
        <f>'3_Розподіл пл.соб.'!D15/1000</f>
        <v>0</v>
      </c>
      <c r="F33" s="264">
        <f>'3_Розподіл пл.соб.'!E15/1000</f>
        <v>0</v>
      </c>
      <c r="G33" s="260"/>
      <c r="H33" s="264">
        <f>'3_Розподіл пл.соб.'!G15/1000</f>
        <v>0</v>
      </c>
      <c r="I33" s="264">
        <f>'3_Розподіл пл.соб.'!H15/1000</f>
        <v>0</v>
      </c>
      <c r="J33" s="264">
        <f>'3_Розподіл пл.соб.'!I15/1000</f>
        <v>0</v>
      </c>
      <c r="K33" s="260"/>
      <c r="L33" s="264">
        <f>IFERROR($H33/$H$43*L$43,0)</f>
        <v>0</v>
      </c>
      <c r="M33" s="264">
        <f>'3_Розподіл пл.соб.'!L15/1000</f>
        <v>0</v>
      </c>
      <c r="N33" s="264">
        <f>'3_Розподіл пл.соб.'!M15/1000</f>
        <v>0</v>
      </c>
      <c r="O33" s="260"/>
      <c r="P33" s="264">
        <f>IFERROR($H33/$H$43*P$43,0)</f>
        <v>0</v>
      </c>
      <c r="Q33" s="264">
        <f>'3_Розподіл пл.соб.'!P15/1000</f>
        <v>0</v>
      </c>
      <c r="R33" s="264">
        <f>'3_Розподіл пл.соб.'!Q15/1000</f>
        <v>0</v>
      </c>
      <c r="S33" s="260"/>
      <c r="T33" s="264">
        <f>IFERROR($H33/$H$43*T$43,0)</f>
        <v>0</v>
      </c>
    </row>
    <row r="34" spans="1:20" s="242" customFormat="1" x14ac:dyDescent="0.25">
      <c r="A34" s="459">
        <v>6</v>
      </c>
      <c r="B34" s="459">
        <v>6</v>
      </c>
      <c r="C34" s="460" t="s">
        <v>202</v>
      </c>
      <c r="D34" s="461" t="s">
        <v>165</v>
      </c>
      <c r="E34" s="265">
        <f>E8+E24+E28+E32+E33</f>
        <v>20163.772929999999</v>
      </c>
      <c r="F34" s="265">
        <f>F8+F24+F28+F32+F33</f>
        <v>19849.613570000001</v>
      </c>
      <c r="G34" s="265">
        <f>G8+G24+G28+G32+G33</f>
        <v>0</v>
      </c>
      <c r="H34" s="265">
        <f>H8+H24+H28+H32+H33</f>
        <v>17979.394756199999</v>
      </c>
      <c r="I34" s="265">
        <f t="shared" ref="I34:T34" si="34">I8+I24+I28+I32+I33</f>
        <v>15544.957718504707</v>
      </c>
      <c r="J34" s="265">
        <f t="shared" si="34"/>
        <v>15472.887058783221</v>
      </c>
      <c r="K34" s="265">
        <f t="shared" si="34"/>
        <v>0</v>
      </c>
      <c r="L34" s="265">
        <f t="shared" si="34"/>
        <v>14601.432590378221</v>
      </c>
      <c r="M34" s="265">
        <f t="shared" si="34"/>
        <v>16.89550366718391</v>
      </c>
      <c r="N34" s="265">
        <f t="shared" si="34"/>
        <v>18.677194241892227</v>
      </c>
      <c r="O34" s="265">
        <f t="shared" si="34"/>
        <v>0</v>
      </c>
      <c r="P34" s="265">
        <f>P8+P24+P28+P32+P33</f>
        <v>1308.9667248141654</v>
      </c>
      <c r="Q34" s="265">
        <f t="shared" si="34"/>
        <v>25.308566388513025</v>
      </c>
      <c r="R34" s="265">
        <f t="shared" si="34"/>
        <v>24.891501272918806</v>
      </c>
      <c r="S34" s="265">
        <f t="shared" si="34"/>
        <v>0</v>
      </c>
      <c r="T34" s="265">
        <f t="shared" si="34"/>
        <v>2068.9954410076139</v>
      </c>
    </row>
    <row r="35" spans="1:20" s="242" customFormat="1" x14ac:dyDescent="0.25">
      <c r="A35" s="459">
        <v>7</v>
      </c>
      <c r="B35" s="459">
        <v>7</v>
      </c>
      <c r="C35" s="460" t="s">
        <v>203</v>
      </c>
      <c r="D35" s="461" t="s">
        <v>165</v>
      </c>
      <c r="E35" s="261"/>
      <c r="F35" s="261"/>
      <c r="G35" s="261"/>
      <c r="H35" s="265">
        <f>SUM(H36:H40)</f>
        <v>0</v>
      </c>
      <c r="I35" s="261"/>
      <c r="J35" s="261"/>
      <c r="K35" s="261"/>
      <c r="L35" s="265">
        <f>SUM(L36:L40)</f>
        <v>0</v>
      </c>
      <c r="M35" s="261"/>
      <c r="N35" s="261"/>
      <c r="O35" s="261"/>
      <c r="P35" s="265">
        <f>SUM(P36:P40)</f>
        <v>0</v>
      </c>
      <c r="Q35" s="261"/>
      <c r="R35" s="261"/>
      <c r="S35" s="261"/>
      <c r="T35" s="265">
        <f>SUM(T36:T40)</f>
        <v>0</v>
      </c>
    </row>
    <row r="36" spans="1:20" x14ac:dyDescent="0.25">
      <c r="A36" s="457" t="s">
        <v>204</v>
      </c>
      <c r="B36" s="457" t="s">
        <v>204</v>
      </c>
      <c r="C36" s="458" t="s">
        <v>205</v>
      </c>
      <c r="D36" s="455" t="s">
        <v>165</v>
      </c>
      <c r="E36" s="462" t="s">
        <v>206</v>
      </c>
      <c r="F36" s="462" t="s">
        <v>206</v>
      </c>
      <c r="G36" s="260"/>
      <c r="H36" s="264">
        <f>'5_Розрахунок тарифів'!H21/1000</f>
        <v>0</v>
      </c>
      <c r="I36" s="462" t="s">
        <v>206</v>
      </c>
      <c r="J36" s="462" t="s">
        <v>206</v>
      </c>
      <c r="K36" s="260"/>
      <c r="L36" s="264">
        <f>'5_Розрахунок тарифів'!I21/1000</f>
        <v>0</v>
      </c>
      <c r="M36" s="462" t="s">
        <v>206</v>
      </c>
      <c r="N36" s="462" t="s">
        <v>206</v>
      </c>
      <c r="O36" s="260"/>
      <c r="P36" s="264">
        <f>'5_Розрахунок тарифів'!J21/1000</f>
        <v>0</v>
      </c>
      <c r="Q36" s="462" t="s">
        <v>206</v>
      </c>
      <c r="R36" s="462" t="s">
        <v>206</v>
      </c>
      <c r="S36" s="260"/>
      <c r="T36" s="264">
        <f>'5_Розрахунок тарифів'!K21/1000</f>
        <v>0</v>
      </c>
    </row>
    <row r="37" spans="1:20" x14ac:dyDescent="0.25">
      <c r="A37" s="457" t="s">
        <v>207</v>
      </c>
      <c r="B37" s="457" t="s">
        <v>207</v>
      </c>
      <c r="C37" s="458" t="s">
        <v>208</v>
      </c>
      <c r="D37" s="455" t="s">
        <v>165</v>
      </c>
      <c r="E37" s="462" t="s">
        <v>206</v>
      </c>
      <c r="F37" s="462" t="s">
        <v>206</v>
      </c>
      <c r="G37" s="260"/>
      <c r="H37" s="264"/>
      <c r="I37" s="462" t="s">
        <v>206</v>
      </c>
      <c r="J37" s="462" t="s">
        <v>206</v>
      </c>
      <c r="K37" s="260"/>
      <c r="L37" s="264"/>
      <c r="M37" s="462" t="s">
        <v>206</v>
      </c>
      <c r="N37" s="462" t="s">
        <v>206</v>
      </c>
      <c r="O37" s="260"/>
      <c r="P37" s="264"/>
      <c r="Q37" s="462" t="s">
        <v>206</v>
      </c>
      <c r="R37" s="462" t="s">
        <v>206</v>
      </c>
      <c r="S37" s="260"/>
      <c r="T37" s="264"/>
    </row>
    <row r="38" spans="1:20" x14ac:dyDescent="0.25">
      <c r="A38" s="457" t="s">
        <v>209</v>
      </c>
      <c r="B38" s="457" t="s">
        <v>209</v>
      </c>
      <c r="C38" s="458" t="s">
        <v>210</v>
      </c>
      <c r="D38" s="455" t="s">
        <v>165</v>
      </c>
      <c r="E38" s="462" t="s">
        <v>206</v>
      </c>
      <c r="F38" s="462" t="s">
        <v>206</v>
      </c>
      <c r="G38" s="260"/>
      <c r="H38" s="264"/>
      <c r="I38" s="462" t="s">
        <v>206</v>
      </c>
      <c r="J38" s="462" t="s">
        <v>206</v>
      </c>
      <c r="K38" s="260"/>
      <c r="L38" s="264"/>
      <c r="M38" s="462" t="s">
        <v>206</v>
      </c>
      <c r="N38" s="462" t="s">
        <v>206</v>
      </c>
      <c r="O38" s="260"/>
      <c r="P38" s="264"/>
      <c r="Q38" s="462" t="s">
        <v>206</v>
      </c>
      <c r="R38" s="462" t="s">
        <v>206</v>
      </c>
      <c r="S38" s="260"/>
      <c r="T38" s="264"/>
    </row>
    <row r="39" spans="1:20" x14ac:dyDescent="0.25">
      <c r="A39" s="457" t="s">
        <v>211</v>
      </c>
      <c r="B39" s="457" t="s">
        <v>211</v>
      </c>
      <c r="C39" s="458" t="s">
        <v>212</v>
      </c>
      <c r="D39" s="455" t="s">
        <v>165</v>
      </c>
      <c r="E39" s="462" t="s">
        <v>206</v>
      </c>
      <c r="F39" s="462" t="s">
        <v>206</v>
      </c>
      <c r="G39" s="260"/>
      <c r="H39" s="264">
        <f>'5_Розрахунок тарифів'!H17/1000</f>
        <v>0</v>
      </c>
      <c r="I39" s="462" t="s">
        <v>206</v>
      </c>
      <c r="J39" s="462" t="s">
        <v>206</v>
      </c>
      <c r="K39" s="260"/>
      <c r="L39" s="264">
        <f>'5_Розрахунок тарифів'!I17/1000</f>
        <v>0</v>
      </c>
      <c r="M39" s="462" t="s">
        <v>206</v>
      </c>
      <c r="N39" s="462" t="s">
        <v>206</v>
      </c>
      <c r="O39" s="260"/>
      <c r="P39" s="264">
        <f>'5_Розрахунок тарифів'!J17/1000</f>
        <v>0</v>
      </c>
      <c r="Q39" s="462" t="s">
        <v>206</v>
      </c>
      <c r="R39" s="462" t="s">
        <v>206</v>
      </c>
      <c r="S39" s="260"/>
      <c r="T39" s="264">
        <f>'5_Розрахунок тарифів'!K17/1000</f>
        <v>0</v>
      </c>
    </row>
    <row r="40" spans="1:20" x14ac:dyDescent="0.25">
      <c r="A40" s="457" t="s">
        <v>213</v>
      </c>
      <c r="B40" s="457" t="s">
        <v>213</v>
      </c>
      <c r="C40" s="458" t="s">
        <v>214</v>
      </c>
      <c r="D40" s="455" t="s">
        <v>165</v>
      </c>
      <c r="E40" s="462" t="s">
        <v>206</v>
      </c>
      <c r="F40" s="462" t="s">
        <v>206</v>
      </c>
      <c r="G40" s="260"/>
      <c r="H40" s="264"/>
      <c r="I40" s="462" t="s">
        <v>206</v>
      </c>
      <c r="J40" s="462" t="s">
        <v>206</v>
      </c>
      <c r="K40" s="260"/>
      <c r="L40" s="264"/>
      <c r="M40" s="462" t="s">
        <v>206</v>
      </c>
      <c r="N40" s="462" t="s">
        <v>206</v>
      </c>
      <c r="O40" s="260"/>
      <c r="P40" s="264"/>
      <c r="Q40" s="462" t="s">
        <v>206</v>
      </c>
      <c r="R40" s="462" t="s">
        <v>206</v>
      </c>
      <c r="S40" s="260"/>
      <c r="T40" s="264"/>
    </row>
    <row r="41" spans="1:20" s="242" customFormat="1" ht="21" x14ac:dyDescent="0.25">
      <c r="A41" s="459">
        <v>8</v>
      </c>
      <c r="B41" s="459">
        <v>8</v>
      </c>
      <c r="C41" s="460" t="s">
        <v>215</v>
      </c>
      <c r="D41" s="461" t="s">
        <v>165</v>
      </c>
      <c r="E41" s="265">
        <f>E34+E35</f>
        <v>20163.772929999999</v>
      </c>
      <c r="F41" s="265">
        <f t="shared" ref="F41:T41" si="35">F34+F35</f>
        <v>19849.613570000001</v>
      </c>
      <c r="G41" s="265">
        <f t="shared" si="35"/>
        <v>0</v>
      </c>
      <c r="H41" s="265">
        <f t="shared" si="35"/>
        <v>17979.394756199999</v>
      </c>
      <c r="I41" s="265">
        <f t="shared" si="35"/>
        <v>15544.957718504707</v>
      </c>
      <c r="J41" s="265">
        <f t="shared" si="35"/>
        <v>15472.887058783221</v>
      </c>
      <c r="K41" s="265">
        <f t="shared" si="35"/>
        <v>0</v>
      </c>
      <c r="L41" s="265">
        <f t="shared" si="35"/>
        <v>14601.432590378221</v>
      </c>
      <c r="M41" s="265">
        <f t="shared" si="35"/>
        <v>16.89550366718391</v>
      </c>
      <c r="N41" s="265">
        <f t="shared" si="35"/>
        <v>18.677194241892227</v>
      </c>
      <c r="O41" s="265">
        <f t="shared" si="35"/>
        <v>0</v>
      </c>
      <c r="P41" s="265">
        <f t="shared" si="35"/>
        <v>1308.9667248141654</v>
      </c>
      <c r="Q41" s="265">
        <f t="shared" si="35"/>
        <v>25.308566388513025</v>
      </c>
      <c r="R41" s="265">
        <f t="shared" si="35"/>
        <v>24.891501272918806</v>
      </c>
      <c r="S41" s="265">
        <f t="shared" si="35"/>
        <v>0</v>
      </c>
      <c r="T41" s="265">
        <f t="shared" si="35"/>
        <v>2068.9954410076139</v>
      </c>
    </row>
    <row r="42" spans="1:20" s="242" customFormat="1" x14ac:dyDescent="0.25">
      <c r="A42" s="459">
        <v>9</v>
      </c>
      <c r="B42" s="459">
        <v>9</v>
      </c>
      <c r="C42" s="460" t="s">
        <v>216</v>
      </c>
      <c r="D42" s="461" t="s">
        <v>217</v>
      </c>
      <c r="E42" s="266">
        <f>IFERROR(E41*1000/E43,0)</f>
        <v>83.436877206049701</v>
      </c>
      <c r="F42" s="266">
        <f t="shared" ref="F42:S42" si="36">IFERROR(F41*1000/F43,0)</f>
        <v>83.97403129732885</v>
      </c>
      <c r="G42" s="266">
        <f t="shared" si="36"/>
        <v>0</v>
      </c>
      <c r="H42" s="266">
        <f>'5_Розрахунок тарифів'!H25</f>
        <v>74.58</v>
      </c>
      <c r="I42" s="266">
        <f t="shared" si="36"/>
        <v>83.436877206049701</v>
      </c>
      <c r="J42" s="266">
        <f t="shared" si="36"/>
        <v>83.97403129732885</v>
      </c>
      <c r="K42" s="266">
        <f t="shared" si="36"/>
        <v>0</v>
      </c>
      <c r="L42" s="266">
        <f>'5_Розрахунок тарифів'!I25</f>
        <v>74.58</v>
      </c>
      <c r="M42" s="266">
        <f t="shared" si="36"/>
        <v>0.76239807171083918</v>
      </c>
      <c r="N42" s="266">
        <f t="shared" si="36"/>
        <v>0.83593045884134742</v>
      </c>
      <c r="O42" s="266">
        <f t="shared" si="36"/>
        <v>0</v>
      </c>
      <c r="P42" s="266">
        <f>'5_Розрахунок тарифів'!J25</f>
        <v>74.58</v>
      </c>
      <c r="Q42" s="266">
        <f t="shared" si="36"/>
        <v>0.7623980717108394</v>
      </c>
      <c r="R42" s="266">
        <f t="shared" si="36"/>
        <v>0.83593045884134753</v>
      </c>
      <c r="S42" s="266">
        <f t="shared" si="36"/>
        <v>0</v>
      </c>
      <c r="T42" s="266">
        <f>'5_Розрахунок тарифів'!K25</f>
        <v>74.58</v>
      </c>
    </row>
    <row r="43" spans="1:20" s="242" customFormat="1" ht="19.5" customHeight="1" x14ac:dyDescent="0.25">
      <c r="A43" s="459">
        <v>10</v>
      </c>
      <c r="B43" s="459">
        <v>10</v>
      </c>
      <c r="C43" s="460" t="s">
        <v>218</v>
      </c>
      <c r="D43" s="461" t="s">
        <v>110</v>
      </c>
      <c r="E43" s="294">
        <f>Д2!D24</f>
        <v>241665</v>
      </c>
      <c r="F43" s="294">
        <f>Д2!E24</f>
        <v>236378</v>
      </c>
      <c r="G43" s="295"/>
      <c r="H43" s="294">
        <f>Д2!F24</f>
        <v>241088.66</v>
      </c>
      <c r="I43" s="294">
        <f>Д2!D25</f>
        <v>186308</v>
      </c>
      <c r="J43" s="294">
        <f>Д2!E25</f>
        <v>184258</v>
      </c>
      <c r="K43" s="295"/>
      <c r="L43" s="294">
        <f>Д2!F25</f>
        <v>195793.01</v>
      </c>
      <c r="M43" s="294">
        <f>Д2!D27</f>
        <v>22161</v>
      </c>
      <c r="N43" s="294">
        <f>Д2!E27</f>
        <v>22343</v>
      </c>
      <c r="O43" s="295"/>
      <c r="P43" s="294">
        <f>Д2!F27</f>
        <v>17552.150000000001</v>
      </c>
      <c r="Q43" s="294">
        <f>Д2!D29</f>
        <v>33196</v>
      </c>
      <c r="R43" s="294">
        <f>Д2!E29</f>
        <v>29777</v>
      </c>
      <c r="S43" s="295"/>
      <c r="T43" s="294">
        <f>Д2!F29</f>
        <v>27743.5</v>
      </c>
    </row>
    <row r="44" spans="1:20" ht="15" customHeight="1" x14ac:dyDescent="0.25">
      <c r="A44" s="457">
        <v>11</v>
      </c>
      <c r="B44" s="457">
        <v>11</v>
      </c>
      <c r="C44" s="458" t="s">
        <v>219</v>
      </c>
      <c r="D44" s="455" t="s">
        <v>110</v>
      </c>
      <c r="E44" s="262"/>
      <c r="F44" s="262"/>
      <c r="G44" s="262"/>
      <c r="H44" s="262"/>
      <c r="I44" s="262"/>
      <c r="J44" s="262"/>
      <c r="K44" s="262"/>
      <c r="L44" s="262"/>
      <c r="M44" s="262"/>
      <c r="N44" s="262"/>
      <c r="O44" s="262"/>
      <c r="P44" s="262"/>
      <c r="Q44" s="262"/>
      <c r="R44" s="262"/>
      <c r="S44" s="262"/>
      <c r="T44" s="262"/>
    </row>
    <row r="45" spans="1:20" ht="22.5" x14ac:dyDescent="0.25">
      <c r="A45" s="457">
        <v>12</v>
      </c>
      <c r="B45" s="457">
        <v>12</v>
      </c>
      <c r="C45" s="458" t="s">
        <v>220</v>
      </c>
      <c r="D45" s="455" t="s">
        <v>221</v>
      </c>
      <c r="E45" s="262"/>
      <c r="F45" s="262"/>
      <c r="G45" s="262"/>
      <c r="H45" s="262"/>
      <c r="I45" s="262"/>
      <c r="J45" s="262"/>
      <c r="K45" s="262"/>
      <c r="L45" s="262"/>
      <c r="M45" s="262"/>
      <c r="N45" s="262"/>
      <c r="O45" s="262"/>
      <c r="P45" s="262"/>
      <c r="Q45" s="262"/>
      <c r="R45" s="262"/>
      <c r="S45" s="262"/>
      <c r="T45" s="262"/>
    </row>
    <row r="46" spans="1:20" ht="22.5" x14ac:dyDescent="0.25">
      <c r="A46" s="457">
        <v>13</v>
      </c>
      <c r="B46" s="457">
        <v>13</v>
      </c>
      <c r="C46" s="458" t="s">
        <v>222</v>
      </c>
      <c r="D46" s="455" t="s">
        <v>223</v>
      </c>
      <c r="E46" s="262"/>
      <c r="F46" s="262"/>
      <c r="G46" s="262"/>
      <c r="H46" s="262"/>
      <c r="I46" s="262"/>
      <c r="J46" s="262"/>
      <c r="K46" s="262"/>
      <c r="L46" s="262"/>
      <c r="M46" s="262"/>
      <c r="N46" s="262"/>
      <c r="O46" s="262"/>
      <c r="P46" s="262"/>
      <c r="Q46" s="262"/>
      <c r="R46" s="262"/>
      <c r="S46" s="262"/>
      <c r="T46" s="262"/>
    </row>
    <row r="47" spans="1:20" x14ac:dyDescent="0.25">
      <c r="A47" s="457">
        <v>14</v>
      </c>
      <c r="B47" s="457">
        <v>14</v>
      </c>
      <c r="C47" s="458" t="s">
        <v>224</v>
      </c>
      <c r="D47" s="455" t="s">
        <v>225</v>
      </c>
      <c r="E47" s="262"/>
      <c r="F47" s="262"/>
      <c r="G47" s="262"/>
      <c r="H47" s="262"/>
      <c r="I47" s="262"/>
      <c r="J47" s="262"/>
      <c r="K47" s="262"/>
      <c r="L47" s="262"/>
      <c r="M47" s="262"/>
      <c r="N47" s="262"/>
      <c r="O47" s="262"/>
      <c r="P47" s="262"/>
      <c r="Q47" s="262"/>
      <c r="R47" s="262"/>
      <c r="S47" s="262"/>
      <c r="T47" s="262"/>
    </row>
    <row r="48" spans="1:20" ht="22.5" x14ac:dyDescent="0.25">
      <c r="A48" s="457">
        <v>15</v>
      </c>
      <c r="B48" s="457">
        <v>15</v>
      </c>
      <c r="C48" s="458" t="s">
        <v>226</v>
      </c>
      <c r="D48" s="455" t="s">
        <v>227</v>
      </c>
      <c r="E48" s="262"/>
      <c r="F48" s="262"/>
      <c r="G48" s="262"/>
      <c r="H48" s="262"/>
      <c r="I48" s="262"/>
      <c r="J48" s="262"/>
      <c r="K48" s="262"/>
      <c r="L48" s="262"/>
      <c r="M48" s="262"/>
      <c r="N48" s="262"/>
      <c r="O48" s="262"/>
      <c r="P48" s="262"/>
      <c r="Q48" s="262"/>
      <c r="R48" s="262"/>
      <c r="S48" s="262"/>
      <c r="T48" s="262"/>
    </row>
    <row r="49" spans="1:20" ht="22.5" x14ac:dyDescent="0.25">
      <c r="A49" s="457">
        <v>16</v>
      </c>
      <c r="B49" s="457">
        <v>16</v>
      </c>
      <c r="C49" s="458" t="s">
        <v>228</v>
      </c>
      <c r="D49" s="455" t="s">
        <v>221</v>
      </c>
      <c r="E49" s="262"/>
      <c r="F49" s="262"/>
      <c r="G49" s="262"/>
      <c r="H49" s="262"/>
      <c r="I49" s="262"/>
      <c r="J49" s="262"/>
      <c r="K49" s="262"/>
      <c r="L49" s="262"/>
      <c r="M49" s="262"/>
      <c r="N49" s="262"/>
      <c r="O49" s="262"/>
      <c r="P49" s="262"/>
      <c r="Q49" s="262"/>
      <c r="R49" s="262"/>
      <c r="S49" s="262"/>
      <c r="T49" s="262"/>
    </row>
    <row r="50" spans="1:20" ht="22.5" x14ac:dyDescent="0.25">
      <c r="A50" s="457">
        <v>17</v>
      </c>
      <c r="B50" s="457">
        <v>17</v>
      </c>
      <c r="C50" s="458" t="s">
        <v>229</v>
      </c>
      <c r="D50" s="455" t="s">
        <v>221</v>
      </c>
      <c r="E50" s="262"/>
      <c r="F50" s="262"/>
      <c r="G50" s="262"/>
      <c r="H50" s="262"/>
      <c r="I50" s="262"/>
      <c r="J50" s="262"/>
      <c r="K50" s="262"/>
      <c r="L50" s="262"/>
      <c r="M50" s="262"/>
      <c r="N50" s="262"/>
      <c r="O50" s="262"/>
      <c r="P50" s="262"/>
      <c r="Q50" s="262"/>
      <c r="R50" s="262"/>
      <c r="S50" s="262"/>
      <c r="T50" s="262"/>
    </row>
    <row r="51" spans="1:20" ht="22.5" x14ac:dyDescent="0.25">
      <c r="A51" s="457">
        <v>18</v>
      </c>
      <c r="B51" s="457">
        <v>18</v>
      </c>
      <c r="C51" s="458" t="s">
        <v>230</v>
      </c>
      <c r="D51" s="455" t="s">
        <v>231</v>
      </c>
      <c r="E51" s="262"/>
      <c r="F51" s="262"/>
      <c r="G51" s="262"/>
      <c r="H51" s="262"/>
      <c r="I51" s="262"/>
      <c r="J51" s="262"/>
      <c r="K51" s="262"/>
      <c r="L51" s="262"/>
      <c r="M51" s="262"/>
      <c r="N51" s="262"/>
      <c r="O51" s="262"/>
      <c r="P51" s="262"/>
      <c r="Q51" s="262"/>
      <c r="R51" s="262"/>
      <c r="S51" s="262"/>
      <c r="T51" s="262"/>
    </row>
    <row r="52" spans="1:20" x14ac:dyDescent="0.25">
      <c r="A52" s="457">
        <v>19</v>
      </c>
      <c r="B52" s="457">
        <v>19</v>
      </c>
      <c r="C52" s="458" t="s">
        <v>232</v>
      </c>
      <c r="D52" s="455" t="s">
        <v>233</v>
      </c>
      <c r="E52" s="262"/>
      <c r="F52" s="262"/>
      <c r="G52" s="262"/>
      <c r="H52" s="262"/>
      <c r="I52" s="262"/>
      <c r="J52" s="262"/>
      <c r="K52" s="262"/>
      <c r="L52" s="262"/>
      <c r="M52" s="262"/>
      <c r="N52" s="262"/>
      <c r="O52" s="262"/>
      <c r="P52" s="262"/>
      <c r="Q52" s="262"/>
      <c r="R52" s="262"/>
      <c r="S52" s="262"/>
      <c r="T52" s="262"/>
    </row>
    <row r="53" spans="1:20" x14ac:dyDescent="0.25">
      <c r="A53" s="457">
        <v>20</v>
      </c>
      <c r="B53" s="457">
        <v>20</v>
      </c>
      <c r="C53" s="458" t="s">
        <v>234</v>
      </c>
      <c r="D53" s="455" t="s">
        <v>235</v>
      </c>
      <c r="E53" s="262"/>
      <c r="F53" s="262"/>
      <c r="G53" s="262"/>
      <c r="H53" s="262"/>
      <c r="I53" s="262"/>
      <c r="J53" s="262"/>
      <c r="K53" s="262"/>
      <c r="L53" s="262"/>
      <c r="M53" s="262"/>
      <c r="N53" s="262"/>
      <c r="O53" s="262"/>
      <c r="P53" s="262"/>
      <c r="Q53" s="262"/>
      <c r="R53" s="262"/>
      <c r="S53" s="262"/>
      <c r="T53" s="262"/>
    </row>
    <row r="54" spans="1:20" x14ac:dyDescent="0.25">
      <c r="A54" s="457">
        <v>21</v>
      </c>
      <c r="B54" s="457">
        <v>21</v>
      </c>
      <c r="C54" s="458" t="s">
        <v>236</v>
      </c>
      <c r="D54" s="455" t="s">
        <v>235</v>
      </c>
      <c r="E54" s="262"/>
      <c r="F54" s="262"/>
      <c r="G54" s="262"/>
      <c r="H54" s="262"/>
      <c r="I54" s="262"/>
      <c r="J54" s="262"/>
      <c r="K54" s="262"/>
      <c r="L54" s="262"/>
      <c r="M54" s="262"/>
      <c r="N54" s="262"/>
      <c r="O54" s="262"/>
      <c r="P54" s="262"/>
      <c r="Q54" s="262"/>
      <c r="R54" s="262"/>
      <c r="S54" s="262"/>
      <c r="T54" s="262"/>
    </row>
    <row r="55" spans="1:20" x14ac:dyDescent="0.25">
      <c r="A55" s="457">
        <v>22</v>
      </c>
      <c r="B55" s="457">
        <v>22</v>
      </c>
      <c r="C55" s="458" t="s">
        <v>237</v>
      </c>
      <c r="D55" s="455" t="s">
        <v>238</v>
      </c>
      <c r="E55" s="262"/>
      <c r="F55" s="262"/>
      <c r="G55" s="262"/>
      <c r="H55" s="262"/>
      <c r="I55" s="262"/>
      <c r="J55" s="262"/>
      <c r="K55" s="262"/>
      <c r="L55" s="262"/>
      <c r="M55" s="262"/>
      <c r="N55" s="262"/>
      <c r="O55" s="262"/>
      <c r="P55" s="262"/>
      <c r="Q55" s="262"/>
      <c r="R55" s="262"/>
      <c r="S55" s="262"/>
      <c r="T55" s="262"/>
    </row>
    <row r="56" spans="1:20" x14ac:dyDescent="0.25">
      <c r="A56" s="457">
        <v>23</v>
      </c>
      <c r="B56" s="457">
        <v>23</v>
      </c>
      <c r="C56" s="458" t="s">
        <v>239</v>
      </c>
      <c r="D56" s="455" t="s">
        <v>240</v>
      </c>
      <c r="E56" s="262"/>
      <c r="F56" s="262"/>
      <c r="G56" s="262"/>
      <c r="H56" s="262"/>
      <c r="I56" s="262"/>
      <c r="J56" s="262"/>
      <c r="K56" s="262"/>
      <c r="L56" s="262"/>
      <c r="M56" s="262"/>
      <c r="N56" s="262"/>
      <c r="O56" s="262"/>
      <c r="P56" s="262"/>
      <c r="Q56" s="262"/>
      <c r="R56" s="262"/>
      <c r="S56" s="262"/>
      <c r="T56" s="262"/>
    </row>
    <row r="57" spans="1:20" x14ac:dyDescent="0.25">
      <c r="A57" s="457">
        <v>24</v>
      </c>
      <c r="B57" s="457">
        <v>24</v>
      </c>
      <c r="C57" s="458" t="s">
        <v>241</v>
      </c>
      <c r="D57" s="455" t="s">
        <v>242</v>
      </c>
      <c r="E57" s="262"/>
      <c r="F57" s="262"/>
      <c r="G57" s="262"/>
      <c r="H57" s="262"/>
      <c r="I57" s="262"/>
      <c r="J57" s="262"/>
      <c r="K57" s="262"/>
      <c r="L57" s="262"/>
      <c r="M57" s="262"/>
      <c r="N57" s="262"/>
      <c r="O57" s="262"/>
      <c r="P57" s="262"/>
      <c r="Q57" s="262"/>
      <c r="R57" s="262"/>
      <c r="S57" s="262"/>
      <c r="T57" s="262"/>
    </row>
    <row r="58" spans="1:20" x14ac:dyDescent="0.25">
      <c r="A58" s="457">
        <v>25</v>
      </c>
      <c r="B58" s="457">
        <v>25</v>
      </c>
      <c r="C58" s="458" t="s">
        <v>243</v>
      </c>
      <c r="D58" s="455" t="s">
        <v>242</v>
      </c>
      <c r="E58" s="262"/>
      <c r="F58" s="262"/>
      <c r="G58" s="262"/>
      <c r="H58" s="262"/>
      <c r="I58" s="262"/>
      <c r="J58" s="262"/>
      <c r="K58" s="262"/>
      <c r="L58" s="262"/>
      <c r="M58" s="262"/>
      <c r="N58" s="262"/>
      <c r="O58" s="262"/>
      <c r="P58" s="262"/>
      <c r="Q58" s="262"/>
      <c r="R58" s="262"/>
      <c r="S58" s="262"/>
      <c r="T58" s="262"/>
    </row>
    <row r="59" spans="1:20" x14ac:dyDescent="0.25">
      <c r="A59" s="457">
        <v>26</v>
      </c>
      <c r="B59" s="457">
        <v>26</v>
      </c>
      <c r="C59" s="458" t="s">
        <v>244</v>
      </c>
      <c r="D59" s="455" t="s">
        <v>245</v>
      </c>
      <c r="E59" s="262"/>
      <c r="F59" s="262"/>
      <c r="G59" s="262"/>
      <c r="H59" s="262"/>
      <c r="I59" s="262"/>
      <c r="J59" s="262"/>
      <c r="K59" s="262"/>
      <c r="L59" s="262"/>
      <c r="M59" s="262"/>
      <c r="N59" s="262"/>
      <c r="O59" s="262"/>
      <c r="P59" s="262"/>
      <c r="Q59" s="262"/>
      <c r="R59" s="262"/>
      <c r="S59" s="262"/>
      <c r="T59" s="262"/>
    </row>
    <row r="60" spans="1:20" x14ac:dyDescent="0.25">
      <c r="A60" s="457">
        <v>27</v>
      </c>
      <c r="B60" s="457">
        <v>27</v>
      </c>
      <c r="C60" s="458" t="s">
        <v>246</v>
      </c>
      <c r="D60" s="455" t="s">
        <v>110</v>
      </c>
      <c r="E60" s="262"/>
      <c r="F60" s="262"/>
      <c r="G60" s="262"/>
      <c r="H60" s="262"/>
      <c r="I60" s="262"/>
      <c r="J60" s="262"/>
      <c r="K60" s="262"/>
      <c r="L60" s="262"/>
      <c r="M60" s="262"/>
      <c r="N60" s="262"/>
      <c r="O60" s="262"/>
      <c r="P60" s="262"/>
      <c r="Q60" s="262"/>
      <c r="R60" s="262"/>
      <c r="S60" s="262"/>
      <c r="T60" s="262"/>
    </row>
    <row r="61" spans="1:20" x14ac:dyDescent="0.25">
      <c r="A61" s="457">
        <v>28</v>
      </c>
      <c r="B61" s="457">
        <v>28</v>
      </c>
      <c r="C61" s="458" t="s">
        <v>247</v>
      </c>
      <c r="D61" s="455" t="s">
        <v>217</v>
      </c>
      <c r="E61" s="262"/>
      <c r="F61" s="262"/>
      <c r="G61" s="262"/>
      <c r="H61" s="262"/>
      <c r="I61" s="262"/>
      <c r="J61" s="262"/>
      <c r="K61" s="262"/>
      <c r="L61" s="262"/>
      <c r="M61" s="262"/>
      <c r="N61" s="262"/>
      <c r="O61" s="262"/>
      <c r="P61" s="262"/>
      <c r="Q61" s="262"/>
      <c r="R61" s="262"/>
      <c r="S61" s="262"/>
      <c r="T61" s="262"/>
    </row>
    <row r="62" spans="1:20" ht="22.5" x14ac:dyDescent="0.25">
      <c r="A62" s="457">
        <v>29</v>
      </c>
      <c r="B62" s="457">
        <v>29</v>
      </c>
      <c r="C62" s="458" t="s">
        <v>248</v>
      </c>
      <c r="D62" s="455" t="s">
        <v>110</v>
      </c>
      <c r="E62" s="262"/>
      <c r="F62" s="262"/>
      <c r="G62" s="262"/>
      <c r="H62" s="262"/>
      <c r="I62" s="262"/>
      <c r="J62" s="262"/>
      <c r="K62" s="262"/>
      <c r="L62" s="262"/>
      <c r="M62" s="262"/>
      <c r="N62" s="262"/>
      <c r="O62" s="262"/>
      <c r="P62" s="262"/>
      <c r="Q62" s="262"/>
      <c r="R62" s="262"/>
      <c r="S62" s="262"/>
      <c r="T62" s="262"/>
    </row>
    <row r="63" spans="1:20" ht="22.5" x14ac:dyDescent="0.25">
      <c r="A63" s="457">
        <v>30</v>
      </c>
      <c r="B63" s="457">
        <v>30</v>
      </c>
      <c r="C63" s="458" t="s">
        <v>249</v>
      </c>
      <c r="D63" s="455" t="s">
        <v>217</v>
      </c>
      <c r="E63" s="262"/>
      <c r="F63" s="262"/>
      <c r="G63" s="262"/>
      <c r="H63" s="262"/>
      <c r="I63" s="262"/>
      <c r="J63" s="262"/>
      <c r="K63" s="262"/>
      <c r="L63" s="262"/>
      <c r="M63" s="262"/>
      <c r="N63" s="262"/>
      <c r="O63" s="262"/>
      <c r="P63" s="262"/>
      <c r="Q63" s="262"/>
      <c r="R63" s="262"/>
      <c r="S63" s="262"/>
      <c r="T63" s="262"/>
    </row>
    <row r="64" spans="1:20" ht="22.5" x14ac:dyDescent="0.25">
      <c r="A64" s="457">
        <v>31</v>
      </c>
      <c r="B64" s="457">
        <v>31</v>
      </c>
      <c r="C64" s="458" t="s">
        <v>250</v>
      </c>
      <c r="D64" s="455" t="s">
        <v>251</v>
      </c>
      <c r="E64" s="262"/>
      <c r="F64" s="262"/>
      <c r="G64" s="262"/>
      <c r="H64" s="262"/>
      <c r="I64" s="262"/>
      <c r="J64" s="262"/>
      <c r="K64" s="262"/>
      <c r="L64" s="262"/>
      <c r="M64" s="262"/>
      <c r="N64" s="262"/>
      <c r="O64" s="262"/>
      <c r="P64" s="262"/>
      <c r="Q64" s="262"/>
      <c r="R64" s="262"/>
      <c r="S64" s="262"/>
      <c r="T64" s="262"/>
    </row>
    <row r="65" spans="1:20" ht="22.5" x14ac:dyDescent="0.25">
      <c r="A65" s="457">
        <v>32</v>
      </c>
      <c r="B65" s="457">
        <v>32</v>
      </c>
      <c r="C65" s="458" t="s">
        <v>252</v>
      </c>
      <c r="D65" s="455" t="s">
        <v>253</v>
      </c>
      <c r="E65" s="262"/>
      <c r="F65" s="262"/>
      <c r="G65" s="262"/>
      <c r="H65" s="262"/>
      <c r="I65" s="262"/>
      <c r="J65" s="262"/>
      <c r="K65" s="262"/>
      <c r="L65" s="262"/>
      <c r="M65" s="262"/>
      <c r="N65" s="262"/>
      <c r="O65" s="262"/>
      <c r="P65" s="262"/>
      <c r="Q65" s="262"/>
      <c r="R65" s="262"/>
      <c r="S65" s="262"/>
      <c r="T65" s="262"/>
    </row>
    <row r="66" spans="1:20" ht="22.5" x14ac:dyDescent="0.25">
      <c r="A66" s="457">
        <v>33</v>
      </c>
      <c r="B66" s="457">
        <v>33</v>
      </c>
      <c r="C66" s="458" t="s">
        <v>254</v>
      </c>
      <c r="D66" s="455" t="s">
        <v>142</v>
      </c>
      <c r="E66" s="262"/>
      <c r="F66" s="262"/>
      <c r="G66" s="262"/>
      <c r="H66" s="262"/>
      <c r="I66" s="262"/>
      <c r="J66" s="262"/>
      <c r="K66" s="262"/>
      <c r="L66" s="262"/>
      <c r="M66" s="262"/>
      <c r="N66" s="262"/>
      <c r="O66" s="262"/>
      <c r="P66" s="262"/>
      <c r="Q66" s="262"/>
      <c r="R66" s="262"/>
      <c r="S66" s="262"/>
      <c r="T66" s="262"/>
    </row>
    <row r="67" spans="1:20" ht="23.25" customHeight="1" x14ac:dyDescent="0.25">
      <c r="A67" s="290"/>
      <c r="B67" s="290"/>
      <c r="C67" s="634" t="s">
        <v>255</v>
      </c>
      <c r="D67" s="634"/>
      <c r="E67" s="634"/>
      <c r="F67" s="634"/>
      <c r="G67" s="634"/>
      <c r="H67" s="634"/>
      <c r="I67" s="634"/>
      <c r="J67" s="634"/>
      <c r="K67" s="634"/>
      <c r="L67" s="634"/>
      <c r="M67" s="634"/>
      <c r="N67" s="634"/>
      <c r="O67" s="634"/>
      <c r="P67" s="634"/>
      <c r="Q67" s="281"/>
      <c r="R67" s="281"/>
      <c r="S67" s="281"/>
      <c r="T67" s="281"/>
    </row>
    <row r="68" spans="1:20" x14ac:dyDescent="0.25">
      <c r="A68" s="290"/>
      <c r="B68" s="290"/>
      <c r="C68" s="263" t="s">
        <v>149</v>
      </c>
      <c r="D68" s="281"/>
      <c r="E68" s="281"/>
      <c r="F68" s="281"/>
      <c r="G68" s="281"/>
      <c r="H68" s="281"/>
      <c r="I68" s="281"/>
      <c r="J68" s="281"/>
      <c r="K68" s="281"/>
      <c r="L68" s="281"/>
      <c r="M68" s="281"/>
      <c r="N68" s="281"/>
      <c r="O68" s="281"/>
      <c r="P68" s="281"/>
      <c r="Q68" s="281"/>
      <c r="R68" s="281"/>
      <c r="S68" s="281"/>
      <c r="T68" s="281"/>
    </row>
    <row r="69" spans="1:20" x14ac:dyDescent="0.25">
      <c r="A69" s="290"/>
      <c r="B69" s="290"/>
      <c r="C69" s="463" t="s">
        <v>150</v>
      </c>
      <c r="D69" s="281"/>
      <c r="E69" s="281"/>
      <c r="F69" s="281"/>
      <c r="G69" s="281"/>
      <c r="H69" s="281"/>
      <c r="I69" s="281"/>
      <c r="J69" s="281"/>
      <c r="K69" s="281"/>
      <c r="L69" s="281"/>
      <c r="M69" s="281"/>
      <c r="N69" s="281"/>
      <c r="O69" s="281"/>
      <c r="P69" s="281"/>
      <c r="Q69" s="281"/>
      <c r="R69" s="281"/>
      <c r="S69" s="281"/>
      <c r="T69" s="281"/>
    </row>
  </sheetData>
  <sheetProtection password="E995" sheet="1" objects="1" scenarios="1"/>
  <mergeCells count="14">
    <mergeCell ref="M5:P5"/>
    <mergeCell ref="Q5:T5"/>
    <mergeCell ref="C67:P67"/>
    <mergeCell ref="A5:A6"/>
    <mergeCell ref="P1:T1"/>
    <mergeCell ref="D2:P2"/>
    <mergeCell ref="D3:P3"/>
    <mergeCell ref="D4:P4"/>
    <mergeCell ref="S4:T4"/>
    <mergeCell ref="B5:B6"/>
    <mergeCell ref="C5:C6"/>
    <mergeCell ref="D5:D6"/>
    <mergeCell ref="E5:H5"/>
    <mergeCell ref="I5:L5"/>
  </mergeCells>
  <conditionalFormatting sqref="D3:P3">
    <cfRule type="cellIs" dxfId="11" priority="3" operator="equal">
      <formula>0</formula>
    </cfRule>
  </conditionalFormatting>
  <conditionalFormatting sqref="C1">
    <cfRule type="containsText" dxfId="10" priority="1" operator="containsText" text="Для корек">
      <formula>NOT(ISERROR(SEARCH("Для корек",C1)))</formula>
    </cfRule>
  </conditionalFormatting>
  <pageMargins left="0.25" right="0.09" top="0.22916666666666666" bottom="0.22916666666666666" header="0.31496062992125984" footer="0.31496062992125984"/>
  <pageSetup paperSize="9" scale="83" orientation="landscape" r:id="rId1"/>
  <ignoredErrors>
    <ignoredError sqref="P42 L42 H42 L12 P12 T1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62"/>
  <sheetViews>
    <sheetView view="pageBreakPreview" zoomScaleSheetLayoutView="100" workbookViewId="0">
      <pane xSplit="3" ySplit="9" topLeftCell="D29" activePane="bottomRight" state="frozen"/>
      <selection activeCell="E13" sqref="E13"/>
      <selection pane="topRight" activeCell="E13" sqref="E13"/>
      <selection pane="bottomLeft" activeCell="E13" sqref="E13"/>
      <selection pane="bottomRight" activeCell="G40" sqref="G40"/>
    </sheetView>
  </sheetViews>
  <sheetFormatPr defaultRowHeight="15" x14ac:dyDescent="0.25"/>
  <cols>
    <col min="1" max="1" width="5.42578125" style="258" customWidth="1"/>
    <col min="2" max="2" width="57" style="259" customWidth="1"/>
    <col min="3" max="3" width="7.5703125" style="259" customWidth="1"/>
    <col min="4" max="7" width="10.140625" style="259" customWidth="1"/>
    <col min="8" max="15" width="7.7109375" style="259" customWidth="1"/>
    <col min="16" max="19" width="9.140625" style="259" customWidth="1"/>
    <col min="20" max="16384" width="9.140625" style="259"/>
  </cols>
  <sheetData>
    <row r="1" spans="1:19" ht="62.25" customHeight="1" x14ac:dyDescent="0.25">
      <c r="A1" s="290"/>
      <c r="B1" s="362" t="str">
        <f>IF(ROUND(G35*1000,0)-ROUND('3_Розподіл пл.соб.'!K21,0)=0,"","Для коректного заповнення даного додатку, в листі 1_Структура по елементах вкажіть належність по всіх елементах прямих витрат!!!")</f>
        <v/>
      </c>
      <c r="C1" s="281"/>
      <c r="D1" s="636" t="s">
        <v>256</v>
      </c>
      <c r="E1" s="636"/>
      <c r="F1" s="636"/>
      <c r="G1" s="636"/>
      <c r="H1" s="281"/>
      <c r="I1" s="281"/>
      <c r="J1" s="281"/>
      <c r="K1" s="281"/>
      <c r="L1" s="281"/>
      <c r="M1" s="281"/>
      <c r="N1" s="281"/>
      <c r="O1" s="281"/>
      <c r="P1" s="281"/>
      <c r="Q1" s="281"/>
      <c r="R1" s="281"/>
      <c r="S1" s="281"/>
    </row>
    <row r="2" spans="1:19" ht="24" customHeight="1" x14ac:dyDescent="0.25">
      <c r="A2" s="290"/>
      <c r="B2" s="637" t="s">
        <v>257</v>
      </c>
      <c r="C2" s="637"/>
      <c r="D2" s="637"/>
      <c r="E2" s="637"/>
      <c r="F2" s="637"/>
      <c r="G2" s="281"/>
      <c r="H2" s="281"/>
      <c r="I2" s="281"/>
      <c r="J2" s="281"/>
      <c r="K2" s="281"/>
      <c r="L2" s="281"/>
      <c r="M2" s="281"/>
      <c r="N2" s="281"/>
      <c r="O2" s="281"/>
      <c r="P2" s="281"/>
      <c r="Q2" s="281"/>
      <c r="R2" s="281"/>
      <c r="S2" s="281"/>
    </row>
    <row r="3" spans="1:19" x14ac:dyDescent="0.25">
      <c r="A3" s="290"/>
      <c r="B3" s="653" t="str">
        <f>Д6!B3</f>
        <v>Кузнецовське міське комунальне підприємство 2017 рік</v>
      </c>
      <c r="C3" s="653"/>
      <c r="D3" s="653"/>
      <c r="E3" s="653"/>
      <c r="F3" s="653"/>
      <c r="G3" s="281"/>
      <c r="H3" s="281"/>
      <c r="I3" s="281"/>
      <c r="J3" s="281"/>
      <c r="K3" s="281"/>
      <c r="L3" s="281"/>
      <c r="M3" s="281"/>
      <c r="N3" s="281"/>
      <c r="O3" s="281"/>
      <c r="P3" s="281"/>
      <c r="Q3" s="281"/>
      <c r="R3" s="281"/>
      <c r="S3" s="281"/>
    </row>
    <row r="4" spans="1:19" x14ac:dyDescent="0.25">
      <c r="A4" s="290"/>
      <c r="B4" s="654" t="s">
        <v>153</v>
      </c>
      <c r="C4" s="654"/>
      <c r="D4" s="654"/>
      <c r="E4" s="654"/>
      <c r="F4" s="654"/>
      <c r="G4" s="281"/>
      <c r="H4" s="281"/>
      <c r="I4" s="281"/>
      <c r="J4" s="281"/>
      <c r="K4" s="281"/>
      <c r="L4" s="281"/>
      <c r="M4" s="281"/>
      <c r="N4" s="281"/>
      <c r="O4" s="281"/>
      <c r="P4" s="281"/>
      <c r="Q4" s="281"/>
      <c r="R4" s="281"/>
      <c r="S4" s="281"/>
    </row>
    <row r="5" spans="1:19" x14ac:dyDescent="0.25">
      <c r="A5" s="290"/>
      <c r="B5" s="281"/>
      <c r="C5" s="281"/>
      <c r="D5" s="281"/>
      <c r="E5" s="281"/>
      <c r="F5" s="655" t="s">
        <v>154</v>
      </c>
      <c r="G5" s="655"/>
      <c r="H5" s="281"/>
      <c r="I5" s="281"/>
      <c r="J5" s="281"/>
      <c r="K5" s="281"/>
      <c r="L5" s="281"/>
      <c r="M5" s="281"/>
      <c r="N5" s="281"/>
      <c r="O5" s="281"/>
      <c r="P5" s="281"/>
      <c r="Q5" s="281"/>
      <c r="R5" s="281"/>
      <c r="S5" s="281"/>
    </row>
    <row r="6" spans="1:19" ht="26.25" customHeight="1" x14ac:dyDescent="0.25">
      <c r="A6" s="642" t="s">
        <v>90</v>
      </c>
      <c r="B6" s="645" t="s">
        <v>91</v>
      </c>
      <c r="C6" s="648" t="s">
        <v>155</v>
      </c>
      <c r="D6" s="633" t="s">
        <v>258</v>
      </c>
      <c r="E6" s="633"/>
      <c r="F6" s="633"/>
      <c r="G6" s="633"/>
      <c r="H6" s="633" t="s">
        <v>366</v>
      </c>
      <c r="I6" s="633"/>
      <c r="J6" s="633"/>
      <c r="K6" s="633"/>
      <c r="L6" s="633" t="s">
        <v>367</v>
      </c>
      <c r="M6" s="633"/>
      <c r="N6" s="633"/>
      <c r="O6" s="633"/>
      <c r="P6" s="633" t="s">
        <v>368</v>
      </c>
      <c r="Q6" s="633"/>
      <c r="R6" s="633"/>
      <c r="S6" s="633"/>
    </row>
    <row r="7" spans="1:19" ht="14.25" customHeight="1" x14ac:dyDescent="0.25">
      <c r="A7" s="643"/>
      <c r="B7" s="646"/>
      <c r="C7" s="649"/>
      <c r="D7" s="648" t="s">
        <v>259</v>
      </c>
      <c r="E7" s="648" t="s">
        <v>161</v>
      </c>
      <c r="F7" s="648" t="s">
        <v>260</v>
      </c>
      <c r="G7" s="648" t="s">
        <v>261</v>
      </c>
      <c r="H7" s="648" t="s">
        <v>259</v>
      </c>
      <c r="I7" s="648" t="s">
        <v>161</v>
      </c>
      <c r="J7" s="648" t="s">
        <v>260</v>
      </c>
      <c r="K7" s="648" t="s">
        <v>261</v>
      </c>
      <c r="L7" s="648" t="s">
        <v>259</v>
      </c>
      <c r="M7" s="648" t="s">
        <v>161</v>
      </c>
      <c r="N7" s="648" t="s">
        <v>260</v>
      </c>
      <c r="O7" s="648" t="s">
        <v>261</v>
      </c>
      <c r="P7" s="648" t="s">
        <v>259</v>
      </c>
      <c r="Q7" s="648" t="s">
        <v>161</v>
      </c>
      <c r="R7" s="648" t="s">
        <v>260</v>
      </c>
      <c r="S7" s="648" t="s">
        <v>261</v>
      </c>
    </row>
    <row r="8" spans="1:19" ht="30.75" customHeight="1" x14ac:dyDescent="0.25">
      <c r="A8" s="644"/>
      <c r="B8" s="647"/>
      <c r="C8" s="650"/>
      <c r="D8" s="650"/>
      <c r="E8" s="650"/>
      <c r="F8" s="650"/>
      <c r="G8" s="650"/>
      <c r="H8" s="650"/>
      <c r="I8" s="650"/>
      <c r="J8" s="650"/>
      <c r="K8" s="650"/>
      <c r="L8" s="650"/>
      <c r="M8" s="650"/>
      <c r="N8" s="650"/>
      <c r="O8" s="650"/>
      <c r="P8" s="650"/>
      <c r="Q8" s="650"/>
      <c r="R8" s="650"/>
      <c r="S8" s="650"/>
    </row>
    <row r="9" spans="1:19" ht="12" customHeight="1" x14ac:dyDescent="0.25">
      <c r="A9" s="456">
        <v>1</v>
      </c>
      <c r="B9" s="455">
        <v>2</v>
      </c>
      <c r="C9" s="455">
        <v>3</v>
      </c>
      <c r="D9" s="455">
        <v>4</v>
      </c>
      <c r="E9" s="455">
        <v>5</v>
      </c>
      <c r="F9" s="455">
        <v>6</v>
      </c>
      <c r="G9" s="455">
        <v>7</v>
      </c>
      <c r="H9" s="455">
        <v>8</v>
      </c>
      <c r="I9" s="455">
        <v>9</v>
      </c>
      <c r="J9" s="455">
        <v>10</v>
      </c>
      <c r="K9" s="455">
        <v>11</v>
      </c>
      <c r="L9" s="455">
        <v>12</v>
      </c>
      <c r="M9" s="455">
        <v>13</v>
      </c>
      <c r="N9" s="455">
        <v>14</v>
      </c>
      <c r="O9" s="455">
        <v>15</v>
      </c>
      <c r="P9" s="455">
        <v>16</v>
      </c>
      <c r="Q9" s="455">
        <v>17</v>
      </c>
      <c r="R9" s="455">
        <v>18</v>
      </c>
      <c r="S9" s="455">
        <v>19</v>
      </c>
    </row>
    <row r="10" spans="1:19" ht="12" customHeight="1" x14ac:dyDescent="0.25">
      <c r="A10" s="465">
        <v>1</v>
      </c>
      <c r="B10" s="466" t="s">
        <v>262</v>
      </c>
      <c r="C10" s="455" t="s">
        <v>165</v>
      </c>
      <c r="D10" s="274">
        <f t="shared" ref="D10:S10" si="0">D11+D16+D17+D21</f>
        <v>2750.33592</v>
      </c>
      <c r="E10" s="274">
        <f t="shared" si="0"/>
        <v>2377.0680000000002</v>
      </c>
      <c r="F10" s="274">
        <f t="shared" si="0"/>
        <v>0</v>
      </c>
      <c r="G10" s="274">
        <f t="shared" si="0"/>
        <v>3946.3344400000005</v>
      </c>
      <c r="H10" s="274">
        <f t="shared" si="0"/>
        <v>2120.3301453804233</v>
      </c>
      <c r="I10" s="274">
        <f t="shared" si="0"/>
        <v>1852.9380718340963</v>
      </c>
      <c r="J10" s="274">
        <f t="shared" si="0"/>
        <v>0</v>
      </c>
      <c r="K10" s="297">
        <f>K11+K16+K17+K21</f>
        <v>3204.8985567146315</v>
      </c>
      <c r="L10" s="274">
        <f t="shared" si="0"/>
        <v>252.20944002284153</v>
      </c>
      <c r="M10" s="274">
        <f t="shared" si="0"/>
        <v>224.68601275922464</v>
      </c>
      <c r="N10" s="274">
        <f t="shared" si="0"/>
        <v>0</v>
      </c>
      <c r="O10" s="297">
        <f t="shared" si="0"/>
        <v>287.30780635242661</v>
      </c>
      <c r="P10" s="274">
        <f t="shared" si="0"/>
        <v>377.79633459673516</v>
      </c>
      <c r="Q10" s="274">
        <f t="shared" si="0"/>
        <v>299.44391540667914</v>
      </c>
      <c r="R10" s="274">
        <f t="shared" si="0"/>
        <v>0</v>
      </c>
      <c r="S10" s="297">
        <f t="shared" si="0"/>
        <v>454.12807693294246</v>
      </c>
    </row>
    <row r="11" spans="1:19" ht="12" customHeight="1" x14ac:dyDescent="0.25">
      <c r="A11" s="465" t="s">
        <v>111</v>
      </c>
      <c r="B11" s="466" t="s">
        <v>263</v>
      </c>
      <c r="C11" s="455" t="s">
        <v>165</v>
      </c>
      <c r="D11" s="274">
        <f>SUM(D12:D15)</f>
        <v>1.7789999999999999</v>
      </c>
      <c r="E11" s="274">
        <f t="shared" ref="E11:G11" si="1">SUM(E12:E15)</f>
        <v>2.5230000000000001</v>
      </c>
      <c r="F11" s="274">
        <f t="shared" si="1"/>
        <v>0</v>
      </c>
      <c r="G11" s="274">
        <f t="shared" si="1"/>
        <v>0</v>
      </c>
      <c r="H11" s="274">
        <f t="shared" ref="H11:S11" si="2">SUM(H12:H15)</f>
        <v>1.3714933151263111</v>
      </c>
      <c r="I11" s="274">
        <f t="shared" si="2"/>
        <v>1.9666928986623122</v>
      </c>
      <c r="J11" s="274">
        <f t="shared" si="2"/>
        <v>0</v>
      </c>
      <c r="K11" s="297">
        <f t="shared" si="2"/>
        <v>0</v>
      </c>
      <c r="L11" s="274">
        <f t="shared" si="2"/>
        <v>0.16313665197691019</v>
      </c>
      <c r="M11" s="274">
        <f t="shared" si="2"/>
        <v>0.23847984584013743</v>
      </c>
      <c r="N11" s="274">
        <f t="shared" si="2"/>
        <v>0</v>
      </c>
      <c r="O11" s="297">
        <f t="shared" si="2"/>
        <v>0</v>
      </c>
      <c r="P11" s="274">
        <f t="shared" si="2"/>
        <v>0.24437003289677858</v>
      </c>
      <c r="Q11" s="274">
        <f t="shared" si="2"/>
        <v>0.31782725549755059</v>
      </c>
      <c r="R11" s="274">
        <f t="shared" si="2"/>
        <v>0</v>
      </c>
      <c r="S11" s="297">
        <f t="shared" si="2"/>
        <v>0</v>
      </c>
    </row>
    <row r="12" spans="1:19" ht="12" customHeight="1" x14ac:dyDescent="0.25">
      <c r="A12" s="465" t="s">
        <v>167</v>
      </c>
      <c r="B12" s="466" t="s">
        <v>170</v>
      </c>
      <c r="C12" s="455" t="s">
        <v>165</v>
      </c>
      <c r="D12" s="274">
        <f>SUMIF('1_Структура по елементах'!$AI$17:$AI$1001,'1_Структура по елементах'!$BH$11,'1_Структура по елементах'!$I$17:$I$1001)/1000</f>
        <v>1.7789999999999999</v>
      </c>
      <c r="E12" s="274">
        <f>SUMIF('1_Структура по елементах'!$AI$17:$AI$1001,'1_Структура по елементах'!$BH$11,'1_Структура по елементах'!$U$17:$U$1001)/1000</f>
        <v>2.5230000000000001</v>
      </c>
      <c r="F12" s="267"/>
      <c r="G12" s="274">
        <f>SUMIF('1_Структура по елементах'!$AI$17:$AI$1001,'1_Структура по елементах'!$BH$11,'1_Структура по елементах'!$AH$17:$AH$1001)/1000</f>
        <v>0</v>
      </c>
      <c r="H12" s="297">
        <f>IFERROR($D12/($D$53+$D$52)*(Д2!$D$39+$D$54),0)</f>
        <v>1.3714933151263111</v>
      </c>
      <c r="I12" s="297">
        <f>IFERROR($E12/($E$53+$E$52)*(Д2!$E$39+$E$54),0)</f>
        <v>1.9666928986623122</v>
      </c>
      <c r="J12" s="267"/>
      <c r="K12" s="297">
        <f>IFERROR($G12/($G$53+$G$52)*(Д2!$F$39+$G$54),0)</f>
        <v>0</v>
      </c>
      <c r="L12" s="297">
        <f>IFERROR($D12/($D$53+$D$52)*(Д2!$D$40+$D$55),0)</f>
        <v>0.16313665197691019</v>
      </c>
      <c r="M12" s="297">
        <f>IFERROR($E12/($E$53+$E$52)*(Д2!$E$40+$E$55),0)</f>
        <v>0.23847984584013743</v>
      </c>
      <c r="N12" s="267"/>
      <c r="O12" s="297">
        <f>IFERROR($G12/($G$53+$G$52)*($G$55+Д2!$F$40),0)</f>
        <v>0</v>
      </c>
      <c r="P12" s="297">
        <f>IFERROR($D12/($D$53+$D$52)*(Д2!$D$41+$D$56),0)</f>
        <v>0.24437003289677858</v>
      </c>
      <c r="Q12" s="297">
        <f>IFERROR($E12/($E$53+$E$52)*(Д2!$E$41+$E$56),0)</f>
        <v>0.31782725549755059</v>
      </c>
      <c r="R12" s="267"/>
      <c r="S12" s="297">
        <f>IFERROR($G12/($G$53+$G$52)*(Д2!$F$41+$G$56),0)</f>
        <v>0</v>
      </c>
    </row>
    <row r="13" spans="1:19" ht="12" customHeight="1" x14ac:dyDescent="0.25">
      <c r="A13" s="465" t="s">
        <v>169</v>
      </c>
      <c r="B13" s="466" t="s">
        <v>264</v>
      </c>
      <c r="C13" s="455" t="s">
        <v>165</v>
      </c>
      <c r="D13" s="274">
        <f>'1_Структура по елементах'!I13/1000</f>
        <v>0</v>
      </c>
      <c r="E13" s="274">
        <f>'1_Структура по елементах'!U13/1000</f>
        <v>0</v>
      </c>
      <c r="F13" s="267"/>
      <c r="G13" s="274">
        <f>'3_Розподіл пл.соб.'!K10/1000</f>
        <v>0</v>
      </c>
      <c r="H13" s="464"/>
      <c r="I13" s="464"/>
      <c r="J13" s="267"/>
      <c r="K13" s="297">
        <f>'3_Розподіл пл.соб.'!L10/1000</f>
        <v>0</v>
      </c>
      <c r="L13" s="464"/>
      <c r="M13" s="464"/>
      <c r="N13" s="267"/>
      <c r="O13" s="297">
        <f>'3_Розподіл пл.соб.'!M10/1000</f>
        <v>0</v>
      </c>
      <c r="P13" s="464"/>
      <c r="Q13" s="464"/>
      <c r="R13" s="267"/>
      <c r="S13" s="297">
        <f>'3_Розподіл пл.соб.'!N10/1000</f>
        <v>0</v>
      </c>
    </row>
    <row r="14" spans="1:19" ht="12" customHeight="1" x14ac:dyDescent="0.25">
      <c r="A14" s="465" t="s">
        <v>171</v>
      </c>
      <c r="B14" s="466" t="s">
        <v>265</v>
      </c>
      <c r="C14" s="455" t="s">
        <v>165</v>
      </c>
      <c r="D14" s="274">
        <f>SUMIF('1_Структура по елементах'!$AI$17:$AI$1001,'1_Структура по елементах'!$BH12,'1_Структура по елементах'!$I$17:$I$1001)/1000</f>
        <v>0</v>
      </c>
      <c r="E14" s="274">
        <f>SUMIF('1_Структура по елементах'!$AI$17:$AI$1001,'1_Структура по елементах'!$BH12,'1_Структура по елементах'!$U$17:$U$1001)/1000</f>
        <v>0</v>
      </c>
      <c r="F14" s="267"/>
      <c r="G14" s="274">
        <f>SUMIF('1_Структура по елементах'!$AI$17:$AI$1001,'1_Структура по елементах'!$BH12,'1_Структура по елементах'!$AH$17:$AH$1001)/1000</f>
        <v>0</v>
      </c>
      <c r="H14" s="297">
        <f>IFERROR($D14/($D$53+$D$52)*(Д2!$D$39+$D$54),0)</f>
        <v>0</v>
      </c>
      <c r="I14" s="297">
        <f>IFERROR($E14/($E$53+$E$52)*(Д2!$E$39+$E$54),0)</f>
        <v>0</v>
      </c>
      <c r="J14" s="267"/>
      <c r="K14" s="297">
        <f>IFERROR($G14/($G$53+$G$52)*(Д2!$F$39+$G$54),0)</f>
        <v>0</v>
      </c>
      <c r="L14" s="297">
        <f>IFERROR($D14/($D$53+$D$52)*(Д2!$D$40+$D$55),0)</f>
        <v>0</v>
      </c>
      <c r="M14" s="297">
        <f>IFERROR($E14/($E$53+$E$52)*(Д2!$E$40+$E$55),0)</f>
        <v>0</v>
      </c>
      <c r="N14" s="267"/>
      <c r="O14" s="297">
        <f>IFERROR($G14/($G$53+$G$52)*($G$55+Д2!$F$40),0)</f>
        <v>0</v>
      </c>
      <c r="P14" s="297">
        <f>IFERROR($D14/($D$53+$D$52)*(Д2!$D$41+$D$56),0)</f>
        <v>0</v>
      </c>
      <c r="Q14" s="297">
        <f>IFERROR($E14/($E$53+$E$52)*(Д2!$E$41+$E$56),0)</f>
        <v>0</v>
      </c>
      <c r="R14" s="267"/>
      <c r="S14" s="297">
        <f>IFERROR($G14/($G$53+$G$52)*(Д2!$F$41+$G$56),0)</f>
        <v>0</v>
      </c>
    </row>
    <row r="15" spans="1:19" ht="12" customHeight="1" x14ac:dyDescent="0.25">
      <c r="A15" s="465" t="s">
        <v>173</v>
      </c>
      <c r="B15" s="466" t="s">
        <v>176</v>
      </c>
      <c r="C15" s="455" t="s">
        <v>165</v>
      </c>
      <c r="D15" s="274">
        <f>SUMIF('1_Структура по елементах'!$AI$17:$AI$1001,'1_Структура по елементах'!$BH13,'1_Структура по елементах'!$I$17:$I$1001)/1000</f>
        <v>0</v>
      </c>
      <c r="E15" s="274">
        <f>SUMIF('1_Структура по елементах'!$AI$17:$AI$1001,'1_Структура по елементах'!$BH13,'1_Структура по елементах'!$U$17:$U$1001)/1000</f>
        <v>0</v>
      </c>
      <c r="F15" s="267"/>
      <c r="G15" s="274">
        <f>SUMIF('1_Структура по елементах'!$AI$17:$AI$1001,'1_Структура по елементах'!BH13,'1_Структура по елементах'!$AH$17:$AH$1001)/1000</f>
        <v>0</v>
      </c>
      <c r="H15" s="297">
        <f>IFERROR($D15/($D$53+$D$52)*(Д2!$D$39+$D$54),0)</f>
        <v>0</v>
      </c>
      <c r="I15" s="297">
        <f>IFERROR($E15/($E$53+$E$52)*(Д2!$E$39+$E$54),0)</f>
        <v>0</v>
      </c>
      <c r="J15" s="267"/>
      <c r="K15" s="297">
        <f>IFERROR($G15/($G$53+$G$52)*(Д2!$F$39+$G$54),0)</f>
        <v>0</v>
      </c>
      <c r="L15" s="297">
        <f>IFERROR($D15/($D$53+$D$52)*(Д2!$D$40+$D$55),0)</f>
        <v>0</v>
      </c>
      <c r="M15" s="297">
        <f>IFERROR($E15/($E$53+$E$52)*(Д2!$E$40+$E$55),0)</f>
        <v>0</v>
      </c>
      <c r="N15" s="267"/>
      <c r="O15" s="297">
        <f>IFERROR($G15/($G$53+$G$52)*($G$55+Д2!$F$40),0)</f>
        <v>0</v>
      </c>
      <c r="P15" s="297">
        <f>IFERROR($D15/($D$53+$D$52)*(Д2!$D$41+$D$56),0)</f>
        <v>0</v>
      </c>
      <c r="Q15" s="297">
        <f>IFERROR($E15/($E$53+$E$52)*(Д2!$E$41+$E$56),0)</f>
        <v>0</v>
      </c>
      <c r="R15" s="267"/>
      <c r="S15" s="297">
        <f>IFERROR($G15/($G$53+$G$52)*(Д2!$F$41+$G$56),0)</f>
        <v>0</v>
      </c>
    </row>
    <row r="16" spans="1:19" ht="12" customHeight="1" x14ac:dyDescent="0.25">
      <c r="A16" s="465" t="s">
        <v>113</v>
      </c>
      <c r="B16" s="466" t="s">
        <v>266</v>
      </c>
      <c r="C16" s="455" t="s">
        <v>165</v>
      </c>
      <c r="D16" s="274">
        <f>'1_Структура по елементах'!I14/1000</f>
        <v>1000.889</v>
      </c>
      <c r="E16" s="274">
        <f>'1_Структура по елементах'!U14/1000</f>
        <v>1116.462</v>
      </c>
      <c r="F16" s="267"/>
      <c r="G16" s="274">
        <f>'1_Структура по елементах'!AH14/1000</f>
        <v>1987.6596000000002</v>
      </c>
      <c r="H16" s="297">
        <f>IFERROR($D16/($D$53+$D$52)*(Д2!$D$39+$D$54),0)</f>
        <v>771.62033315540111</v>
      </c>
      <c r="I16" s="297">
        <f>IFERROR($E16/($E$53+$E$52)*(Д2!$E$39+$E$54),0)</f>
        <v>870.28850060496325</v>
      </c>
      <c r="J16" s="267"/>
      <c r="K16" s="297">
        <f>IFERROR($G16/($G$53+$G$52)*(Д2!$F$39+$G$54),0)</f>
        <v>1614.2188352591784</v>
      </c>
      <c r="L16" s="297">
        <f>IFERROR($D16/($D$53+$D$52)*(Д2!$D$40+$D$55),0)</f>
        <v>91.782844553410726</v>
      </c>
      <c r="M16" s="297">
        <f>IFERROR($E16/($E$53+$E$52)*(Д2!$E$40+$E$55),0)</f>
        <v>105.53059280474496</v>
      </c>
      <c r="N16" s="267"/>
      <c r="O16" s="297">
        <f>IFERROR($G16/($G$53+$G$52)*($G$55+Д2!$F$40),0)</f>
        <v>144.70900227385232</v>
      </c>
      <c r="P16" s="297">
        <f>IFERROR($D16/($D$53+$D$52)*(Д2!$D$41+$D$56),0)</f>
        <v>137.48582229118824</v>
      </c>
      <c r="Q16" s="297">
        <f>IFERROR($E16/($E$53+$E$52)*(Д2!$E$41+$E$56),0)</f>
        <v>140.64290659029183</v>
      </c>
      <c r="R16" s="267"/>
      <c r="S16" s="297">
        <f>IFERROR($G16/($G$53+$G$52)*(Д2!$F$41+$G$56),0)</f>
        <v>228.73176246696963</v>
      </c>
    </row>
    <row r="17" spans="1:19" ht="12" customHeight="1" x14ac:dyDescent="0.25">
      <c r="A17" s="465" t="s">
        <v>178</v>
      </c>
      <c r="B17" s="466" t="s">
        <v>267</v>
      </c>
      <c r="C17" s="455" t="s">
        <v>165</v>
      </c>
      <c r="D17" s="274">
        <f>SUM(D18:D20)</f>
        <v>1747.6679199999999</v>
      </c>
      <c r="E17" s="274">
        <f>SUM(E18:E20)</f>
        <v>1258.0830000000001</v>
      </c>
      <c r="F17" s="274">
        <f>SUM(F18:F20)</f>
        <v>0</v>
      </c>
      <c r="G17" s="274">
        <f>SUM(G18:G20)</f>
        <v>1958.6748400000001</v>
      </c>
      <c r="H17" s="274">
        <f t="shared" ref="H17:S17" si="3">SUM(H18:H20)</f>
        <v>1347.3383189098959</v>
      </c>
      <c r="I17" s="274">
        <f t="shared" si="3"/>
        <v>980.68287833047066</v>
      </c>
      <c r="J17" s="274">
        <f t="shared" si="3"/>
        <v>0</v>
      </c>
      <c r="K17" s="297">
        <f t="shared" si="3"/>
        <v>1590.6797214554531</v>
      </c>
      <c r="L17" s="274">
        <f t="shared" si="3"/>
        <v>160.26345881745391</v>
      </c>
      <c r="M17" s="274">
        <f t="shared" si="3"/>
        <v>118.91694010863955</v>
      </c>
      <c r="N17" s="274">
        <f t="shared" si="3"/>
        <v>0</v>
      </c>
      <c r="O17" s="297">
        <f t="shared" si="3"/>
        <v>142.59880407857426</v>
      </c>
      <c r="P17" s="274">
        <f t="shared" si="3"/>
        <v>240.06614227265015</v>
      </c>
      <c r="Q17" s="274">
        <f t="shared" si="3"/>
        <v>158.48318156088976</v>
      </c>
      <c r="R17" s="274">
        <f t="shared" si="3"/>
        <v>0</v>
      </c>
      <c r="S17" s="297">
        <f t="shared" si="3"/>
        <v>225.39631446597281</v>
      </c>
    </row>
    <row r="18" spans="1:19" ht="12" customHeight="1" x14ac:dyDescent="0.25">
      <c r="A18" s="465" t="s">
        <v>180</v>
      </c>
      <c r="B18" s="466" t="s">
        <v>191</v>
      </c>
      <c r="C18" s="455" t="s">
        <v>165</v>
      </c>
      <c r="D18" s="274">
        <f>'1_Структура по елементах'!I15/1000</f>
        <v>368.02499999999998</v>
      </c>
      <c r="E18" s="274">
        <f>'1_Структура по елементах'!U15/1000</f>
        <v>245.566</v>
      </c>
      <c r="F18" s="267"/>
      <c r="G18" s="274">
        <f>'1_Структура по елементах'!AH15/1000</f>
        <v>437.28510999999997</v>
      </c>
      <c r="H18" s="297">
        <f>IFERROR($D18/($D$53+$D$52)*(Д2!$D$39+$D$54),0)</f>
        <v>283.72334305753833</v>
      </c>
      <c r="I18" s="297">
        <f>IFERROR($E18/($E$53+$E$52)*(Д2!$E$39+$E$54),0)</f>
        <v>191.42009843555658</v>
      </c>
      <c r="J18" s="267"/>
      <c r="K18" s="297">
        <f>IFERROR($G18/($G$53+$G$52)*(Д2!$F$39+$G$54),0)</f>
        <v>355.12814213277846</v>
      </c>
      <c r="L18" s="297">
        <f>IFERROR($D18/($D$53+$D$52)*(Д2!$D$40+$D$55),0)</f>
        <v>33.7483790577866</v>
      </c>
      <c r="M18" s="297">
        <f>IFERROR($E18/($E$53+$E$52)*(Д2!$E$40+$E$55),0)</f>
        <v>23.211471194442797</v>
      </c>
      <c r="N18" s="267"/>
      <c r="O18" s="297">
        <f>IFERROR($G18/($G$53+$G$52)*($G$55+Д2!$F$40),0)</f>
        <v>31.835980354640075</v>
      </c>
      <c r="P18" s="297">
        <f>IFERROR($D18/($D$53+$D$52)*(Д2!$D$41+$D$56),0)</f>
        <v>50.553277884675062</v>
      </c>
      <c r="Q18" s="297">
        <f>IFERROR($E18/($E$53+$E$52)*(Д2!$E$41+$E$56),0)</f>
        <v>30.934430370000591</v>
      </c>
      <c r="R18" s="267"/>
      <c r="S18" s="297">
        <f>IFERROR($G18/($G$53+$G$52)*(Д2!$F$41+$G$56),0)</f>
        <v>50.320987512581468</v>
      </c>
    </row>
    <row r="19" spans="1:19" ht="12" customHeight="1" x14ac:dyDescent="0.25">
      <c r="A19" s="465" t="s">
        <v>182</v>
      </c>
      <c r="B19" s="466" t="s">
        <v>268</v>
      </c>
      <c r="C19" s="455" t="s">
        <v>165</v>
      </c>
      <c r="D19" s="274">
        <f>'1_Структура по елементах'!I16/1000</f>
        <v>540.803</v>
      </c>
      <c r="E19" s="274">
        <f>'1_Структура по елементах'!U16/1000</f>
        <v>544.66099999999994</v>
      </c>
      <c r="F19" s="267"/>
      <c r="G19" s="274">
        <f>'1_Структура по елементах'!AH16/1000</f>
        <v>542.99155000000007</v>
      </c>
      <c r="H19" s="297">
        <f>IFERROR($D19/($D$53+$D$52)*(Д2!$D$39+$D$54),0)</f>
        <v>416.92394564376309</v>
      </c>
      <c r="I19" s="297">
        <f>IFERROR($E19/($E$53+$E$52)*(Д2!$E$39+$E$54),0)</f>
        <v>424.56635785902239</v>
      </c>
      <c r="J19" s="267"/>
      <c r="K19" s="297">
        <f>IFERROR($G19/($G$53+$G$52)*(Д2!$F$39+$G$54),0)</f>
        <v>440.97449452440242</v>
      </c>
      <c r="L19" s="297">
        <f>IFERROR($D19/($D$53+$D$52)*(Д2!$D$40+$D$55),0)</f>
        <v>49.592350083793683</v>
      </c>
      <c r="M19" s="297">
        <f>IFERROR($E19/($E$53+$E$52)*(Д2!$E$40+$E$55),0)</f>
        <v>51.482628345277476</v>
      </c>
      <c r="N19" s="267"/>
      <c r="O19" s="297">
        <f>IFERROR($G19/($G$53+$G$52)*($G$55+Д2!$F$40),0)</f>
        <v>39.531801845563791</v>
      </c>
      <c r="P19" s="297">
        <f>IFERROR($D19/($D$53+$D$52)*(Д2!$D$41+$D$56),0)</f>
        <v>74.286704272443259</v>
      </c>
      <c r="Q19" s="297">
        <f>IFERROR($E19/($E$53+$E$52)*(Д2!$E$41+$E$56),0)</f>
        <v>68.612013795700108</v>
      </c>
      <c r="R19" s="267"/>
      <c r="S19" s="297">
        <f>IFERROR($G19/($G$53+$G$52)*(Д2!$F$41+$G$56),0)</f>
        <v>62.485253630033867</v>
      </c>
    </row>
    <row r="20" spans="1:19" ht="12" customHeight="1" x14ac:dyDescent="0.25">
      <c r="A20" s="465" t="s">
        <v>184</v>
      </c>
      <c r="B20" s="466" t="s">
        <v>269</v>
      </c>
      <c r="C20" s="455" t="s">
        <v>165</v>
      </c>
      <c r="D20" s="274">
        <f>SUMIF('1_Структура по елементах'!$AI$17:$AI$1001,'1_Структура по елементах'!$BH14,'1_Структура по елементах'!$I$17:$I$1001)/1000</f>
        <v>838.83992000000001</v>
      </c>
      <c r="E20" s="274">
        <f>SUMIF('1_Структура по елементах'!$AI$17:$AI$1001,'1_Структура по елементах'!$BH14,'1_Структура по елементах'!$U$17:$U$1001)/1000</f>
        <v>467.85599999999999</v>
      </c>
      <c r="F20" s="267"/>
      <c r="G20" s="274">
        <f>SUMIF('1_Структура по елементах'!$AI$17:$AI$1001,'1_Структура по елементах'!$BH14,'1_Структура по елементах'!$AH$17:$AH$1001)/1000</f>
        <v>978.39818000000002</v>
      </c>
      <c r="H20" s="297">
        <f>IFERROR($D20/($D$53+$D$52)*(Д2!$D$39+$D$54),0)</f>
        <v>646.6910302085945</v>
      </c>
      <c r="I20" s="297">
        <f>IFERROR($E20/($E$53+$E$52)*(Д2!$E$39+$E$54),0)</f>
        <v>364.69642203589171</v>
      </c>
      <c r="J20" s="267"/>
      <c r="K20" s="297">
        <f>IFERROR($G20/($G$53+$G$52)*(Д2!$F$39+$G$54),0)</f>
        <v>794.57708479827227</v>
      </c>
      <c r="L20" s="297">
        <f>IFERROR($D20/($D$53+$D$52)*(Д2!$D$40+$D$55),0)</f>
        <v>76.922729675873626</v>
      </c>
      <c r="M20" s="297">
        <f>IFERROR($E20/($E$53+$E$52)*(Д2!$E$40+$E$55),0)</f>
        <v>44.222840568919274</v>
      </c>
      <c r="N20" s="267"/>
      <c r="O20" s="297">
        <f>IFERROR($G20/($G$53+$G$52)*($G$55+Д2!$F$40),0)</f>
        <v>71.231021878370399</v>
      </c>
      <c r="P20" s="297">
        <f>IFERROR($D20/($D$53+$D$52)*(Д2!$D$41+$D$56),0)</f>
        <v>115.22616011553183</v>
      </c>
      <c r="Q20" s="297">
        <f>IFERROR($E20/($E$53+$E$52)*(Д2!$E$41+$E$56),0)</f>
        <v>58.93673739518907</v>
      </c>
      <c r="R20" s="267"/>
      <c r="S20" s="297">
        <f>IFERROR($G20/($G$53+$G$52)*(Д2!$F$41+$G$56),0)</f>
        <v>112.59007332335749</v>
      </c>
    </row>
    <row r="21" spans="1:19" ht="12" customHeight="1" x14ac:dyDescent="0.25">
      <c r="A21" s="465" t="s">
        <v>186</v>
      </c>
      <c r="B21" s="466" t="s">
        <v>270</v>
      </c>
      <c r="C21" s="455" t="s">
        <v>165</v>
      </c>
      <c r="D21" s="274">
        <f>SUM(D22:D24)</f>
        <v>0</v>
      </c>
      <c r="E21" s="274">
        <f>SUM(E22:E24)</f>
        <v>0</v>
      </c>
      <c r="F21" s="274">
        <f>SUM(F22:F24)</f>
        <v>0</v>
      </c>
      <c r="G21" s="274">
        <f>SUM(G22:G24)</f>
        <v>0</v>
      </c>
      <c r="H21" s="274">
        <f t="shared" ref="H21:S21" si="4">SUM(H22:H24)</f>
        <v>0</v>
      </c>
      <c r="I21" s="274">
        <f t="shared" si="4"/>
        <v>0</v>
      </c>
      <c r="J21" s="274">
        <f t="shared" si="4"/>
        <v>0</v>
      </c>
      <c r="K21" s="297">
        <f t="shared" si="4"/>
        <v>0</v>
      </c>
      <c r="L21" s="274">
        <f t="shared" si="4"/>
        <v>0</v>
      </c>
      <c r="M21" s="274">
        <f t="shared" si="4"/>
        <v>0</v>
      </c>
      <c r="N21" s="274">
        <f t="shared" si="4"/>
        <v>0</v>
      </c>
      <c r="O21" s="297">
        <f t="shared" si="4"/>
        <v>0</v>
      </c>
      <c r="P21" s="274">
        <f t="shared" si="4"/>
        <v>0</v>
      </c>
      <c r="Q21" s="274">
        <f t="shared" si="4"/>
        <v>0</v>
      </c>
      <c r="R21" s="274">
        <f t="shared" si="4"/>
        <v>0</v>
      </c>
      <c r="S21" s="297">
        <f t="shared" si="4"/>
        <v>0</v>
      </c>
    </row>
    <row r="22" spans="1:19" ht="12" customHeight="1" x14ac:dyDescent="0.25">
      <c r="A22" s="465" t="s">
        <v>188</v>
      </c>
      <c r="B22" s="466" t="s">
        <v>189</v>
      </c>
      <c r="C22" s="455" t="s">
        <v>165</v>
      </c>
      <c r="D22" s="274">
        <f>IFERROR(('1_Структура по елементах'!E14/'1_Структура по елементах'!$D$14*'1_Структура по елементах'!$G$14)/'4_Структура пл.соб.'!$H$7*'4_Структура пл.соб.'!$H$5,0)/1000</f>
        <v>0</v>
      </c>
      <c r="E22" s="274">
        <f>IFERROR(('1_Структура по елементах'!Q14/'1_Структура по елементах'!$P$14*'1_Структура по елементах'!$S$14)/'4_Структура пл.соб.'!$I$7*'4_Структура пл.соб.'!$I$5,0)/1000</f>
        <v>0</v>
      </c>
      <c r="F22" s="267"/>
      <c r="G22" s="274">
        <f>IFERROR(('1_Структура по елементах'!AC14/'1_Структура по елементах'!$AB$14*'1_Структура по елементах'!$AE$14)/'4_Структура пл.соб.'!$B$7*'4_Структура пл.соб.'!$B$5,0)/1000</f>
        <v>0</v>
      </c>
      <c r="H22" s="297">
        <f>IFERROR($D22/($D$53+$D$52)*(Д2!$D$39+$D$54),0)</f>
        <v>0</v>
      </c>
      <c r="I22" s="297">
        <f>IFERROR($E22/($E$53+$E$52)*(Д2!$E$39+$E$54),0)</f>
        <v>0</v>
      </c>
      <c r="J22" s="267"/>
      <c r="K22" s="297">
        <f>IFERROR($G22/($G$53+$G$52)*(Д2!$F$39+$G$54),0)</f>
        <v>0</v>
      </c>
      <c r="L22" s="297">
        <f>IFERROR($D22/($D$53+$D$52)*(Д2!$D$40+$D$55),0)</f>
        <v>0</v>
      </c>
      <c r="M22" s="297">
        <f>IFERROR($E22/($E$53+$E$52)*(Д2!$E$40+$E$55),0)</f>
        <v>0</v>
      </c>
      <c r="N22" s="267"/>
      <c r="O22" s="297">
        <f>IFERROR($G22/($G$53+$G$52)*($G$55+Д2!$F$40),0)</f>
        <v>0</v>
      </c>
      <c r="P22" s="297">
        <f>IFERROR($D22/($D$53+$D$52)*(Д2!$D$41+$D$56),0)</f>
        <v>0</v>
      </c>
      <c r="Q22" s="297">
        <f>IFERROR($E22/($E$53+$E$52)*(Д2!$E$41+$E$56),0)</f>
        <v>0</v>
      </c>
      <c r="R22" s="267"/>
      <c r="S22" s="297">
        <f>IFERROR($G22/($G$53+$G$52)*(Д2!$F$41+$G$56),0)</f>
        <v>0</v>
      </c>
    </row>
    <row r="23" spans="1:19" ht="12" customHeight="1" x14ac:dyDescent="0.25">
      <c r="A23" s="465" t="s">
        <v>190</v>
      </c>
      <c r="B23" s="466" t="s">
        <v>191</v>
      </c>
      <c r="C23" s="455" t="s">
        <v>165</v>
      </c>
      <c r="D23" s="274">
        <f>IFERROR(('1_Структура по елементах'!E15/'1_Структура по елементах'!$D$14*'1_Структура по елементах'!$G$14)/'4_Структура пл.соб.'!$H$7*'4_Структура пл.соб.'!$H$5,0)/1000</f>
        <v>0</v>
      </c>
      <c r="E23" s="274">
        <f>IFERROR(('1_Структура по елементах'!Q15/'1_Структура по елементах'!$P$14*'1_Структура по елементах'!$S$14)/'4_Структура пл.соб.'!$I$7*'4_Структура пл.соб.'!$I$5,0)/1000</f>
        <v>0</v>
      </c>
      <c r="F23" s="267"/>
      <c r="G23" s="274">
        <f>IFERROR(('1_Структура по елементах'!AC15/'1_Структура по елементах'!$AB$14*'1_Структура по елементах'!$AE$14)/'4_Структура пл.соб.'!$B$7*'4_Структура пл.соб.'!$B$5,0)/1000</f>
        <v>0</v>
      </c>
      <c r="H23" s="297">
        <f>IFERROR($D23/($D$53+$D$52)*(Д2!$D$39+$D$54),0)</f>
        <v>0</v>
      </c>
      <c r="I23" s="297">
        <f>IFERROR($E23/($E$53+$E$52)*(Д2!$E$39+$E$54),0)</f>
        <v>0</v>
      </c>
      <c r="J23" s="267"/>
      <c r="K23" s="297">
        <f>IFERROR($G23/($G$53+$G$52)*(Д2!$F$39+$G$54),0)</f>
        <v>0</v>
      </c>
      <c r="L23" s="297">
        <f>IFERROR($D23/($D$53+$D$52)*(Д2!$D$40+$D$55),0)</f>
        <v>0</v>
      </c>
      <c r="M23" s="297">
        <f>IFERROR($E23/($E$53+$E$52)*(Д2!$E$40+$E$55),0)</f>
        <v>0</v>
      </c>
      <c r="N23" s="267"/>
      <c r="O23" s="297">
        <f>IFERROR($G23/($G$53+$G$52)*($G$55+Д2!$F$40),0)</f>
        <v>0</v>
      </c>
      <c r="P23" s="297">
        <f>IFERROR($D23/($D$53+$D$52)*(Д2!$D$41+$D$56),0)</f>
        <v>0</v>
      </c>
      <c r="Q23" s="297">
        <f>IFERROR($E23/($E$53+$E$52)*(Д2!$E$41+$E$56),0)</f>
        <v>0</v>
      </c>
      <c r="R23" s="267"/>
      <c r="S23" s="297">
        <f>IFERROR($G23/($G$53+$G$52)*(Д2!$F$41+$G$56),0)</f>
        <v>0</v>
      </c>
    </row>
    <row r="24" spans="1:19" ht="12" customHeight="1" x14ac:dyDescent="0.25">
      <c r="A24" s="465" t="s">
        <v>192</v>
      </c>
      <c r="B24" s="466" t="s">
        <v>193</v>
      </c>
      <c r="C24" s="455" t="s">
        <v>165</v>
      </c>
      <c r="D24" s="274">
        <f>'4_Структура пл.соб.'!J5/1000-Д4!D23-Д4!D22</f>
        <v>0</v>
      </c>
      <c r="E24" s="274">
        <f>'4_Структура пл.соб.'!K5/1000-Д4!E23-Д4!E22</f>
        <v>0</v>
      </c>
      <c r="F24" s="267"/>
      <c r="G24" s="274">
        <f>'4_Структура пл.соб.'!C5/1000-Д4!G22-Д4!G23</f>
        <v>0</v>
      </c>
      <c r="H24" s="297">
        <f>IFERROR($D24/($D$53+$D$52)*(Д2!$D$39+$D$54),0)</f>
        <v>0</v>
      </c>
      <c r="I24" s="297">
        <f>IFERROR($E24/($E$53+$E$52)*(Д2!$E$39+$E$54),0)</f>
        <v>0</v>
      </c>
      <c r="J24" s="267"/>
      <c r="K24" s="297">
        <f>IFERROR($G24/($G$53+$G$52)*(Д2!$F$39+$G$54),0)</f>
        <v>0</v>
      </c>
      <c r="L24" s="297">
        <f>IFERROR($D24/($D$53+$D$52)*(Д2!$D$40+$D$55),0)</f>
        <v>0</v>
      </c>
      <c r="M24" s="297">
        <f>IFERROR($E24/($E$53+$E$52)*(Д2!$E$40+$E$55),0)</f>
        <v>0</v>
      </c>
      <c r="N24" s="267"/>
      <c r="O24" s="297">
        <f>IFERROR($G24/($G$53+$G$52)*($G$55+Д2!$F$40),0)</f>
        <v>0</v>
      </c>
      <c r="P24" s="297">
        <f>IFERROR($D24/($D$53+$D$52)*(Д2!$D$41+$D$56),0)</f>
        <v>0</v>
      </c>
      <c r="Q24" s="297">
        <f>IFERROR($E24/($E$53+$E$52)*(Д2!$E$41+$E$56),0)</f>
        <v>0</v>
      </c>
      <c r="R24" s="267"/>
      <c r="S24" s="297">
        <f>IFERROR($G24/($G$53+$G$52)*(Д2!$F$41+$G$56),0)</f>
        <v>0</v>
      </c>
    </row>
    <row r="25" spans="1:19" ht="12" customHeight="1" x14ac:dyDescent="0.25">
      <c r="A25" s="465">
        <v>2</v>
      </c>
      <c r="B25" s="466" t="s">
        <v>271</v>
      </c>
      <c r="C25" s="455" t="s">
        <v>165</v>
      </c>
      <c r="D25" s="274">
        <f>SUM(D26:D28)</f>
        <v>21.913940000000004</v>
      </c>
      <c r="E25" s="274">
        <f>SUM(E26:E28)</f>
        <v>20.518249999999998</v>
      </c>
      <c r="F25" s="274">
        <f>SUM(F26:F28)</f>
        <v>0</v>
      </c>
      <c r="G25" s="274">
        <f>SUM(G26:G28)</f>
        <v>440.18680999999998</v>
      </c>
      <c r="H25" s="274">
        <f t="shared" ref="H25:S25" si="5">SUM(H26:H28)</f>
        <v>16.894222719549791</v>
      </c>
      <c r="I25" s="274">
        <f t="shared" si="5"/>
        <v>15.994092971850169</v>
      </c>
      <c r="J25" s="274">
        <f t="shared" si="5"/>
        <v>0</v>
      </c>
      <c r="K25" s="297">
        <f t="shared" si="5"/>
        <v>357.48467178920026</v>
      </c>
      <c r="L25" s="274">
        <f t="shared" si="5"/>
        <v>2.0095372699397926</v>
      </c>
      <c r="M25" s="274">
        <f t="shared" si="5"/>
        <v>1.9394328564841057</v>
      </c>
      <c r="N25" s="274">
        <f t="shared" si="5"/>
        <v>0</v>
      </c>
      <c r="O25" s="297">
        <f t="shared" si="5"/>
        <v>32.047234893343798</v>
      </c>
      <c r="P25" s="274">
        <f t="shared" si="5"/>
        <v>3.0101800105104175</v>
      </c>
      <c r="Q25" s="274">
        <f t="shared" si="5"/>
        <v>2.5847241716657217</v>
      </c>
      <c r="R25" s="274">
        <f t="shared" si="5"/>
        <v>0</v>
      </c>
      <c r="S25" s="297">
        <f t="shared" si="5"/>
        <v>50.654903317455904</v>
      </c>
    </row>
    <row r="26" spans="1:19" ht="12" customHeight="1" x14ac:dyDescent="0.25">
      <c r="A26" s="465" t="s">
        <v>116</v>
      </c>
      <c r="B26" s="466" t="s">
        <v>189</v>
      </c>
      <c r="C26" s="455" t="s">
        <v>165</v>
      </c>
      <c r="D26" s="274">
        <f>IFERROR(('1_Структура по елементах'!F14/'1_Структура по елементах'!$D$14*'1_Структура по елементах'!$G$14)/'4_Структура пл.соб.'!$L$7*'4_Структура пл.соб.'!$L$5,0)/1000</f>
        <v>11.316317108398481</v>
      </c>
      <c r="E26" s="274">
        <f>IFERROR(('1_Структура по елементах'!R14/'1_Структура по елементах'!$P$14*'1_Структура по елементах'!$S$14)/'4_Структура пл.соб.'!$M$7*'4_Структура пл.соб.'!$M$5,0)/1000</f>
        <v>11.632509521563673</v>
      </c>
      <c r="F26" s="267"/>
      <c r="G26" s="274">
        <f>IFERROR(('1_Структура по елементах'!AD14/'1_Структура по елементах'!$AB$14*'1_Структура по елементах'!$AE$14)/'4_Структура пл.соб.'!$D$7*'4_Структура пл.соб.'!$D$5,0)/1000</f>
        <v>54.084053679287088</v>
      </c>
      <c r="H26" s="297">
        <f>IFERROR($D26/($D$53+$D$52)*(Д2!$D$39+$D$54),0)</f>
        <v>8.7241446127138982</v>
      </c>
      <c r="I26" s="297">
        <f>IFERROR($E26/($E$53+$E$52)*(Д2!$E$39+$E$54),0)</f>
        <v>9.0676075583357125</v>
      </c>
      <c r="J26" s="267"/>
      <c r="K26" s="297">
        <f>IFERROR($G26/($G$53+$G$52)*(Д2!$F$39+$G$54),0)</f>
        <v>43.92276128984745</v>
      </c>
      <c r="L26" s="297">
        <f>IFERROR($D26/($D$53+$D$52)*(Д2!$D$40+$D$55),0)</f>
        <v>1.0377212398949733</v>
      </c>
      <c r="M26" s="297">
        <f>IFERROR($E26/($E$53+$E$52)*(Д2!$E$40+$E$55),0)</f>
        <v>1.0995319371527685</v>
      </c>
      <c r="N26" s="267"/>
      <c r="O26" s="297">
        <f>IFERROR($G26/($G$53+$G$52)*($G$55+Д2!$F$40),0)</f>
        <v>3.9375200093894875</v>
      </c>
      <c r="P26" s="297">
        <f>IFERROR($D26/($D$53+$D$52)*(Д2!$D$41+$D$56),0)</f>
        <v>1.5544512557896095</v>
      </c>
      <c r="Q26" s="297">
        <f>IFERROR($E26/($E$53+$E$52)*(Д2!$E$41+$E$56),0)</f>
        <v>1.465370026075191</v>
      </c>
      <c r="R26" s="267"/>
      <c r="S26" s="297">
        <f>IFERROR($G26/($G$53+$G$52)*(Д2!$F$41+$G$56),0)</f>
        <v>6.2237723800501499</v>
      </c>
    </row>
    <row r="27" spans="1:19" ht="12" customHeight="1" x14ac:dyDescent="0.25">
      <c r="A27" s="465" t="s">
        <v>118</v>
      </c>
      <c r="B27" s="466" t="s">
        <v>195</v>
      </c>
      <c r="C27" s="455" t="s">
        <v>165</v>
      </c>
      <c r="D27" s="274">
        <f>IFERROR(('1_Структура по елементах'!F15/'1_Структура по елементах'!$D$14*'1_Структура по елементах'!$G$14)/'4_Структура пл.соб.'!$L$7*'4_Структура пл.соб.'!$L$5,0)/1000</f>
        <v>4.1338499883203577</v>
      </c>
      <c r="E27" s="274">
        <f>IFERROR(('1_Структура по елементах'!R15/'1_Структура по елементах'!$P$14*'1_Структура по елементах'!$S$14)/'4_Структура пл.соб.'!$M$7*'4_Структура пл.соб.'!$M$5,0)/1000</f>
        <v>2.3568351807850401</v>
      </c>
      <c r="F27" s="267"/>
      <c r="G27" s="274">
        <f>IFERROR(('1_Структура по елементах'!AD15/'1_Структура по елементах'!$AB$14*'1_Структура по елементах'!$AE$14)/'4_Структура пл.соб.'!$D$7*'4_Структура пл.соб.'!$D$5,0)/1000</f>
        <v>11.898491890046682</v>
      </c>
      <c r="H27" s="297">
        <f>IFERROR($D27/($D$53+$D$52)*(Д2!$D$39+$D$54),0)</f>
        <v>3.1869295248546097</v>
      </c>
      <c r="I27" s="297">
        <f>IFERROR($E27/($E$53+$E$52)*(Д2!$E$39+$E$54),0)</f>
        <v>1.837166473788127</v>
      </c>
      <c r="J27" s="267"/>
      <c r="K27" s="297">
        <f>IFERROR($G27/($G$53+$G$52)*(Д2!$F$39+$G$54),0)</f>
        <v>9.6630075492262009</v>
      </c>
      <c r="L27" s="297">
        <f>IFERROR($D27/($D$53+$D$52)*(Д2!$D$40+$D$55),0)</f>
        <v>0.37907950920144601</v>
      </c>
      <c r="M27" s="297">
        <f>IFERROR($E27/($E$53+$E$52)*(Д2!$E$40+$E$55),0)</f>
        <v>0.22277355948641644</v>
      </c>
      <c r="N27" s="267"/>
      <c r="O27" s="297">
        <f>IFERROR($G27/($G$53+$G$52)*($G$55+Д2!$F$40),0)</f>
        <v>0.86625440793392305</v>
      </c>
      <c r="P27" s="297">
        <f>IFERROR($D27/($D$53+$D$52)*(Д2!$D$41+$D$56),0)</f>
        <v>0.56784095426430226</v>
      </c>
      <c r="Q27" s="297">
        <f>IFERROR($E27/($E$53+$E$52)*(Д2!$E$41+$E$56),0)</f>
        <v>0.29689514751049645</v>
      </c>
      <c r="R27" s="267"/>
      <c r="S27" s="297">
        <f>IFERROR($G27/($G$53+$G$52)*(Д2!$F$41+$G$56),0)</f>
        <v>1.3692299328865576</v>
      </c>
    </row>
    <row r="28" spans="1:19" ht="12" customHeight="1" x14ac:dyDescent="0.25">
      <c r="A28" s="465" t="s">
        <v>196</v>
      </c>
      <c r="B28" s="466" t="s">
        <v>193</v>
      </c>
      <c r="C28" s="455" t="s">
        <v>165</v>
      </c>
      <c r="D28" s="274">
        <f>'4_Структура пл.соб.'!N5/1000-Д4!D27-Д4!D26</f>
        <v>6.4637729032811624</v>
      </c>
      <c r="E28" s="274">
        <f>'4_Структура пл.соб.'!O5/1000-Д4!E27-Д4!E26</f>
        <v>6.5289052976512849</v>
      </c>
      <c r="F28" s="267"/>
      <c r="G28" s="274">
        <f>'4_Структура пл.соб.'!E5/1000-Д4!G26-Д4!G27</f>
        <v>374.20426443066623</v>
      </c>
      <c r="H28" s="297">
        <f>IFERROR($D28/($D$53+$D$52)*(Д2!$D$39+$D$54),0)</f>
        <v>4.9831485819812826</v>
      </c>
      <c r="I28" s="297">
        <f>IFERROR($E28/($E$53+$E$52)*(Д2!$E$39+$E$54),0)</f>
        <v>5.0893189397263301</v>
      </c>
      <c r="J28" s="267"/>
      <c r="K28" s="297">
        <f>IFERROR($G28/($G$53+$G$52)*(Д2!$F$39+$G$54),0)</f>
        <v>303.89890295012663</v>
      </c>
      <c r="L28" s="297">
        <f>IFERROR($D28/($D$53+$D$52)*(Д2!$D$40+$D$55),0)</f>
        <v>0.59273652084337336</v>
      </c>
      <c r="M28" s="297">
        <f>IFERROR($E28/($E$53+$E$52)*(Д2!$E$40+$E$55),0)</f>
        <v>0.61712735984492073</v>
      </c>
      <c r="N28" s="267"/>
      <c r="O28" s="297">
        <f>IFERROR($G28/($G$53+$G$52)*($G$55+Д2!$F$40),0)</f>
        <v>27.243460476020392</v>
      </c>
      <c r="P28" s="297">
        <f>IFERROR($D28/($D$53+$D$52)*(Д2!$D$41+$D$56),0)</f>
        <v>0.88788780045650573</v>
      </c>
      <c r="Q28" s="297">
        <f>IFERROR($E28/($E$53+$E$52)*(Д2!$E$41+$E$56),0)</f>
        <v>0.8224589980800342</v>
      </c>
      <c r="R28" s="267"/>
      <c r="S28" s="297">
        <f>IFERROR($G28/($G$53+$G$52)*(Д2!$F$41+$G$56),0)</f>
        <v>43.0619010045192</v>
      </c>
    </row>
    <row r="29" spans="1:19" ht="12" customHeight="1" x14ac:dyDescent="0.25">
      <c r="A29" s="465">
        <v>3</v>
      </c>
      <c r="B29" s="466" t="s">
        <v>272</v>
      </c>
      <c r="C29" s="455" t="s">
        <v>165</v>
      </c>
      <c r="D29" s="274">
        <f>SUM(D30:D32)</f>
        <v>0</v>
      </c>
      <c r="E29" s="274">
        <f>SUM(E30:E32)</f>
        <v>0</v>
      </c>
      <c r="F29" s="274">
        <f>SUM(F30:F32)</f>
        <v>0</v>
      </c>
      <c r="G29" s="274">
        <f>SUM(G30:G32)</f>
        <v>0</v>
      </c>
      <c r="H29" s="274">
        <f t="shared" ref="H29:S29" si="6">SUM(H30:H32)</f>
        <v>0</v>
      </c>
      <c r="I29" s="274">
        <f t="shared" si="6"/>
        <v>0</v>
      </c>
      <c r="J29" s="274">
        <f t="shared" si="6"/>
        <v>0</v>
      </c>
      <c r="K29" s="297">
        <f t="shared" si="6"/>
        <v>0</v>
      </c>
      <c r="L29" s="274">
        <f t="shared" si="6"/>
        <v>0</v>
      </c>
      <c r="M29" s="274">
        <f t="shared" si="6"/>
        <v>0</v>
      </c>
      <c r="N29" s="274">
        <f t="shared" si="6"/>
        <v>0</v>
      </c>
      <c r="O29" s="297">
        <f t="shared" si="6"/>
        <v>0</v>
      </c>
      <c r="P29" s="274">
        <f t="shared" si="6"/>
        <v>0</v>
      </c>
      <c r="Q29" s="274">
        <f t="shared" si="6"/>
        <v>0</v>
      </c>
      <c r="R29" s="274">
        <f t="shared" si="6"/>
        <v>0</v>
      </c>
      <c r="S29" s="297">
        <f t="shared" si="6"/>
        <v>0</v>
      </c>
    </row>
    <row r="30" spans="1:19" ht="12" customHeight="1" x14ac:dyDescent="0.25">
      <c r="A30" s="465" t="s">
        <v>198</v>
      </c>
      <c r="B30" s="466" t="s">
        <v>189</v>
      </c>
      <c r="C30" s="455" t="s">
        <v>165</v>
      </c>
      <c r="D30" s="267"/>
      <c r="E30" s="267"/>
      <c r="F30" s="267"/>
      <c r="G30" s="274">
        <v>0</v>
      </c>
      <c r="H30" s="267"/>
      <c r="I30" s="267"/>
      <c r="J30" s="267"/>
      <c r="K30" s="297">
        <f>IFERROR($G30/($G$53+$G$52)*(Д2!$F$39+$G$54),0)</f>
        <v>0</v>
      </c>
      <c r="L30" s="267"/>
      <c r="M30" s="267"/>
      <c r="N30" s="267"/>
      <c r="O30" s="297">
        <f>IFERROR($G30/($G$53+$G$52)*($G$55+Д2!$F$40),0)</f>
        <v>0</v>
      </c>
      <c r="P30" s="267"/>
      <c r="Q30" s="267"/>
      <c r="R30" s="267"/>
      <c r="S30" s="297">
        <f>IFERROR($G30/($G$53+$G$52)*(Д2!$F$41+$G$56),0)</f>
        <v>0</v>
      </c>
    </row>
    <row r="31" spans="1:19" ht="12" customHeight="1" x14ac:dyDescent="0.25">
      <c r="A31" s="465" t="s">
        <v>199</v>
      </c>
      <c r="B31" s="466" t="s">
        <v>195</v>
      </c>
      <c r="C31" s="455" t="s">
        <v>165</v>
      </c>
      <c r="D31" s="267"/>
      <c r="E31" s="267"/>
      <c r="F31" s="267"/>
      <c r="G31" s="274">
        <v>0</v>
      </c>
      <c r="H31" s="267"/>
      <c r="I31" s="267"/>
      <c r="J31" s="267"/>
      <c r="K31" s="297">
        <f>IFERROR($G31/($G$53+$G$52)*(Д2!$F$39+$G$54),0)</f>
        <v>0</v>
      </c>
      <c r="L31" s="267"/>
      <c r="M31" s="267"/>
      <c r="N31" s="267"/>
      <c r="O31" s="297">
        <f>IFERROR($G31/($G$53+$G$52)*($G$55+Д2!$F$40),0)</f>
        <v>0</v>
      </c>
      <c r="P31" s="267"/>
      <c r="Q31" s="267"/>
      <c r="R31" s="267"/>
      <c r="S31" s="297">
        <f>IFERROR($G31/($G$53+$G$52)*(Д2!$F$41+$G$56),0)</f>
        <v>0</v>
      </c>
    </row>
    <row r="32" spans="1:19" ht="12" customHeight="1" x14ac:dyDescent="0.25">
      <c r="A32" s="465" t="s">
        <v>200</v>
      </c>
      <c r="B32" s="466" t="s">
        <v>273</v>
      </c>
      <c r="C32" s="455" t="s">
        <v>165</v>
      </c>
      <c r="D32" s="267"/>
      <c r="E32" s="267"/>
      <c r="F32" s="267"/>
      <c r="G32" s="274">
        <v>0</v>
      </c>
      <c r="H32" s="267"/>
      <c r="I32" s="267"/>
      <c r="J32" s="267"/>
      <c r="K32" s="297">
        <f>IFERROR($G32/($G$53+$G$52)*(Д2!$F$39+$G$54),0)</f>
        <v>0</v>
      </c>
      <c r="L32" s="267"/>
      <c r="M32" s="267"/>
      <c r="N32" s="267"/>
      <c r="O32" s="297">
        <f>IFERROR($G32/($G$53+$G$52)*($G$55+Д2!$F$40),0)</f>
        <v>0</v>
      </c>
      <c r="P32" s="267"/>
      <c r="Q32" s="267"/>
      <c r="R32" s="267"/>
      <c r="S32" s="297">
        <f>IFERROR($G32/($G$53+$G$52)*(Д2!$F$41+$G$56),0)</f>
        <v>0</v>
      </c>
    </row>
    <row r="33" spans="1:19" ht="12" customHeight="1" x14ac:dyDescent="0.25">
      <c r="A33" s="465">
        <v>4</v>
      </c>
      <c r="B33" s="466" t="s">
        <v>274</v>
      </c>
      <c r="C33" s="455" t="s">
        <v>165</v>
      </c>
      <c r="D33" s="267"/>
      <c r="E33" s="267"/>
      <c r="F33" s="267"/>
      <c r="G33" s="274">
        <v>0</v>
      </c>
      <c r="H33" s="267"/>
      <c r="I33" s="267"/>
      <c r="J33" s="267"/>
      <c r="K33" s="297">
        <f>IFERROR($G33/($G$53+$G$52)*(Д2!$F$39+$G$54),0)</f>
        <v>0</v>
      </c>
      <c r="L33" s="267"/>
      <c r="M33" s="267"/>
      <c r="N33" s="267"/>
      <c r="O33" s="297">
        <f>IFERROR($G33/($G$53+$G$52)*($G$55+Д2!$F$40),0)</f>
        <v>0</v>
      </c>
      <c r="P33" s="267"/>
      <c r="Q33" s="267"/>
      <c r="R33" s="267"/>
      <c r="S33" s="297">
        <f>IFERROR($G33/($G$53+$G$52)*(Д2!$F$41+$G$56),0)</f>
        <v>0</v>
      </c>
    </row>
    <row r="34" spans="1:19" ht="12" customHeight="1" x14ac:dyDescent="0.25">
      <c r="A34" s="465">
        <v>5</v>
      </c>
      <c r="B34" s="466" t="s">
        <v>41</v>
      </c>
      <c r="C34" s="455" t="s">
        <v>165</v>
      </c>
      <c r="D34" s="267"/>
      <c r="E34" s="267"/>
      <c r="F34" s="267"/>
      <c r="G34" s="274">
        <f>'3_Розподіл пл.соб.'!K15/1000</f>
        <v>0</v>
      </c>
      <c r="H34" s="267"/>
      <c r="I34" s="267"/>
      <c r="J34" s="267"/>
      <c r="K34" s="297">
        <f>IFERROR($G34/($G$53+$G$52)*(Д2!$F$39+$G$54),0)</f>
        <v>0</v>
      </c>
      <c r="L34" s="267"/>
      <c r="M34" s="267"/>
      <c r="N34" s="267"/>
      <c r="O34" s="297">
        <f>'3_Розподіл пл.соб.'!M15/1000</f>
        <v>0</v>
      </c>
      <c r="P34" s="267"/>
      <c r="Q34" s="267"/>
      <c r="R34" s="267"/>
      <c r="S34" s="297">
        <f>'3_Розподіл пл.соб.'!N15/1000</f>
        <v>0</v>
      </c>
    </row>
    <row r="35" spans="1:19" s="269" customFormat="1" ht="12" customHeight="1" x14ac:dyDescent="0.25">
      <c r="A35" s="467">
        <v>6</v>
      </c>
      <c r="B35" s="468" t="s">
        <v>202</v>
      </c>
      <c r="C35" s="461" t="s">
        <v>165</v>
      </c>
      <c r="D35" s="275">
        <f>D10+D25+D33+D29+D34</f>
        <v>2772.2498599999999</v>
      </c>
      <c r="E35" s="275">
        <f>E10+E25+E33+E29+E34</f>
        <v>2397.5862500000003</v>
      </c>
      <c r="F35" s="275">
        <f>F10+F25+F33+F29+F34</f>
        <v>0</v>
      </c>
      <c r="G35" s="275">
        <f>G10+G25+G33+G29+G34</f>
        <v>4386.5212500000007</v>
      </c>
      <c r="H35" s="275">
        <f t="shared" ref="H35:S35" si="7">H10+H25+H33+H29+H34</f>
        <v>2137.2243680999732</v>
      </c>
      <c r="I35" s="275">
        <f t="shared" si="7"/>
        <v>1868.9321648059465</v>
      </c>
      <c r="J35" s="275">
        <f t="shared" si="7"/>
        <v>0</v>
      </c>
      <c r="K35" s="296">
        <f>K10+K25+K33+K29+K34</f>
        <v>3562.3832285038316</v>
      </c>
      <c r="L35" s="275">
        <f t="shared" si="7"/>
        <v>254.21897729278132</v>
      </c>
      <c r="M35" s="275">
        <f t="shared" si="7"/>
        <v>226.62544561570874</v>
      </c>
      <c r="N35" s="275">
        <f t="shared" si="7"/>
        <v>0</v>
      </c>
      <c r="O35" s="296">
        <f t="shared" si="7"/>
        <v>319.35504124577039</v>
      </c>
      <c r="P35" s="275">
        <f t="shared" si="7"/>
        <v>380.80651460724556</v>
      </c>
      <c r="Q35" s="275">
        <f t="shared" si="7"/>
        <v>302.02863957834484</v>
      </c>
      <c r="R35" s="275">
        <f t="shared" si="7"/>
        <v>0</v>
      </c>
      <c r="S35" s="296">
        <f t="shared" si="7"/>
        <v>504.7829802503984</v>
      </c>
    </row>
    <row r="36" spans="1:19" s="269" customFormat="1" ht="12" customHeight="1" x14ac:dyDescent="0.25">
      <c r="A36" s="467">
        <v>7</v>
      </c>
      <c r="B36" s="468" t="s">
        <v>275</v>
      </c>
      <c r="C36" s="461" t="s">
        <v>165</v>
      </c>
      <c r="D36" s="268"/>
      <c r="E36" s="268"/>
      <c r="F36" s="268"/>
      <c r="G36" s="275">
        <f>SUM(G37:G41)</f>
        <v>307.05599999999998</v>
      </c>
      <c r="H36" s="268"/>
      <c r="I36" s="268"/>
      <c r="J36" s="268"/>
      <c r="K36" s="296">
        <f>SUM(K37:K41)</f>
        <v>44.885889999999996</v>
      </c>
      <c r="L36" s="268"/>
      <c r="M36" s="268"/>
      <c r="N36" s="268"/>
      <c r="O36" s="296">
        <f>SUM(O37:O41)</f>
        <v>4.02386</v>
      </c>
      <c r="P36" s="268"/>
      <c r="Q36" s="268"/>
      <c r="R36" s="268"/>
      <c r="S36" s="296">
        <f>SUM(S37:S41)</f>
        <v>6.3602499999999997</v>
      </c>
    </row>
    <row r="37" spans="1:19" ht="12" customHeight="1" x14ac:dyDescent="0.25">
      <c r="A37" s="465" t="s">
        <v>204</v>
      </c>
      <c r="B37" s="466" t="s">
        <v>205</v>
      </c>
      <c r="C37" s="455" t="s">
        <v>276</v>
      </c>
      <c r="D37" s="274" t="s">
        <v>206</v>
      </c>
      <c r="E37" s="274" t="s">
        <v>206</v>
      </c>
      <c r="F37" s="267"/>
      <c r="G37" s="274">
        <f>'5_Розрахунок тарифів'!L21/1000</f>
        <v>55.27</v>
      </c>
      <c r="H37" s="274" t="s">
        <v>206</v>
      </c>
      <c r="I37" s="274" t="s">
        <v>206</v>
      </c>
      <c r="J37" s="267"/>
      <c r="K37" s="297">
        <f>'5_Розрахунок тарифів'!M21/1000</f>
        <v>44.885889999999996</v>
      </c>
      <c r="L37" s="274" t="s">
        <v>206</v>
      </c>
      <c r="M37" s="274" t="s">
        <v>206</v>
      </c>
      <c r="N37" s="267"/>
      <c r="O37" s="297">
        <f>'5_Розрахунок тарифів'!N21/1000</f>
        <v>4.02386</v>
      </c>
      <c r="P37" s="274" t="s">
        <v>206</v>
      </c>
      <c r="Q37" s="274" t="s">
        <v>206</v>
      </c>
      <c r="R37" s="267"/>
      <c r="S37" s="297">
        <f>'5_Розрахунок тарифів'!O21/1000</f>
        <v>6.3602499999999997</v>
      </c>
    </row>
    <row r="38" spans="1:19" ht="12" customHeight="1" x14ac:dyDescent="0.25">
      <c r="A38" s="465" t="s">
        <v>207</v>
      </c>
      <c r="B38" s="466" t="s">
        <v>277</v>
      </c>
      <c r="C38" s="455" t="s">
        <v>165</v>
      </c>
      <c r="D38" s="274" t="s">
        <v>206</v>
      </c>
      <c r="E38" s="274" t="s">
        <v>206</v>
      </c>
      <c r="F38" s="267"/>
      <c r="G38" s="267"/>
      <c r="H38" s="274" t="s">
        <v>206</v>
      </c>
      <c r="I38" s="274" t="s">
        <v>206</v>
      </c>
      <c r="J38" s="267"/>
      <c r="K38" s="298"/>
      <c r="L38" s="274" t="s">
        <v>206</v>
      </c>
      <c r="M38" s="274" t="s">
        <v>206</v>
      </c>
      <c r="N38" s="267"/>
      <c r="O38" s="298"/>
      <c r="P38" s="274" t="s">
        <v>206</v>
      </c>
      <c r="Q38" s="274" t="s">
        <v>206</v>
      </c>
      <c r="R38" s="267"/>
      <c r="S38" s="298"/>
    </row>
    <row r="39" spans="1:19" ht="12" customHeight="1" x14ac:dyDescent="0.25">
      <c r="A39" s="465" t="s">
        <v>209</v>
      </c>
      <c r="B39" s="466" t="s">
        <v>278</v>
      </c>
      <c r="C39" s="455" t="s">
        <v>165</v>
      </c>
      <c r="D39" s="274" t="s">
        <v>206</v>
      </c>
      <c r="E39" s="274" t="s">
        <v>206</v>
      </c>
      <c r="F39" s="267"/>
      <c r="G39" s="267"/>
      <c r="H39" s="274" t="s">
        <v>206</v>
      </c>
      <c r="I39" s="274" t="s">
        <v>206</v>
      </c>
      <c r="J39" s="267"/>
      <c r="K39" s="298"/>
      <c r="L39" s="274" t="s">
        <v>206</v>
      </c>
      <c r="M39" s="274" t="s">
        <v>206</v>
      </c>
      <c r="N39" s="267"/>
      <c r="O39" s="298"/>
      <c r="P39" s="274" t="s">
        <v>206</v>
      </c>
      <c r="Q39" s="274" t="s">
        <v>206</v>
      </c>
      <c r="R39" s="267"/>
      <c r="S39" s="298"/>
    </row>
    <row r="40" spans="1:19" ht="12" customHeight="1" x14ac:dyDescent="0.25">
      <c r="A40" s="465" t="s">
        <v>211</v>
      </c>
      <c r="B40" s="466" t="s">
        <v>212</v>
      </c>
      <c r="C40" s="455" t="s">
        <v>165</v>
      </c>
      <c r="D40" s="274" t="s">
        <v>206</v>
      </c>
      <c r="E40" s="274" t="s">
        <v>206</v>
      </c>
      <c r="F40" s="267"/>
      <c r="G40" s="274">
        <f>'5_Розрахунок тарифів'!L17/1000</f>
        <v>251.786</v>
      </c>
      <c r="H40" s="274" t="s">
        <v>206</v>
      </c>
      <c r="I40" s="274" t="s">
        <v>206</v>
      </c>
      <c r="J40" s="267"/>
      <c r="K40" s="297">
        <f>'5_Розрахунок тарифів'!M17/1000</f>
        <v>0</v>
      </c>
      <c r="L40" s="274" t="s">
        <v>206</v>
      </c>
      <c r="M40" s="274" t="s">
        <v>206</v>
      </c>
      <c r="N40" s="267"/>
      <c r="O40" s="297">
        <f>'5_Розрахунок тарифів'!N17/1000</f>
        <v>0</v>
      </c>
      <c r="P40" s="274" t="s">
        <v>206</v>
      </c>
      <c r="Q40" s="274" t="s">
        <v>206</v>
      </c>
      <c r="R40" s="267"/>
      <c r="S40" s="297">
        <f>'5_Розрахунок тарифів'!O17/1000</f>
        <v>0</v>
      </c>
    </row>
    <row r="41" spans="1:19" ht="12" customHeight="1" x14ac:dyDescent="0.25">
      <c r="A41" s="465" t="s">
        <v>213</v>
      </c>
      <c r="B41" s="466" t="s">
        <v>279</v>
      </c>
      <c r="C41" s="455" t="s">
        <v>165</v>
      </c>
      <c r="D41" s="274" t="s">
        <v>206</v>
      </c>
      <c r="E41" s="274" t="s">
        <v>206</v>
      </c>
      <c r="F41" s="267"/>
      <c r="G41" s="267"/>
      <c r="H41" s="274" t="s">
        <v>206</v>
      </c>
      <c r="I41" s="274" t="s">
        <v>206</v>
      </c>
      <c r="J41" s="267"/>
      <c r="K41" s="298"/>
      <c r="L41" s="274" t="s">
        <v>206</v>
      </c>
      <c r="M41" s="274" t="s">
        <v>206</v>
      </c>
      <c r="N41" s="267"/>
      <c r="O41" s="298"/>
      <c r="P41" s="274" t="s">
        <v>206</v>
      </c>
      <c r="Q41" s="274" t="s">
        <v>206</v>
      </c>
      <c r="R41" s="267"/>
      <c r="S41" s="298"/>
    </row>
    <row r="42" spans="1:19" s="269" customFormat="1" ht="12" customHeight="1" x14ac:dyDescent="0.25">
      <c r="A42" s="467">
        <v>8</v>
      </c>
      <c r="B42" s="468" t="s">
        <v>280</v>
      </c>
      <c r="C42" s="461" t="s">
        <v>165</v>
      </c>
      <c r="D42" s="275">
        <f>D35+D36</f>
        <v>2772.2498599999999</v>
      </c>
      <c r="E42" s="275">
        <f>E35+E36</f>
        <v>2397.5862500000003</v>
      </c>
      <c r="F42" s="275">
        <f>F35+F36</f>
        <v>0</v>
      </c>
      <c r="G42" s="275">
        <f>G35+G36</f>
        <v>4693.5772500000003</v>
      </c>
      <c r="H42" s="275">
        <f t="shared" ref="H42:S42" si="8">H35+H36</f>
        <v>2137.2243680999732</v>
      </c>
      <c r="I42" s="275">
        <f t="shared" si="8"/>
        <v>1868.9321648059465</v>
      </c>
      <c r="J42" s="275">
        <f t="shared" si="8"/>
        <v>0</v>
      </c>
      <c r="K42" s="296">
        <f t="shared" si="8"/>
        <v>3607.2691185038316</v>
      </c>
      <c r="L42" s="275">
        <f t="shared" si="8"/>
        <v>254.21897729278132</v>
      </c>
      <c r="M42" s="275">
        <f t="shared" si="8"/>
        <v>226.62544561570874</v>
      </c>
      <c r="N42" s="275">
        <f t="shared" si="8"/>
        <v>0</v>
      </c>
      <c r="O42" s="296">
        <f t="shared" si="8"/>
        <v>323.37890124577041</v>
      </c>
      <c r="P42" s="275">
        <f t="shared" si="8"/>
        <v>380.80651460724556</v>
      </c>
      <c r="Q42" s="275">
        <f t="shared" si="8"/>
        <v>302.02863957834484</v>
      </c>
      <c r="R42" s="275">
        <f t="shared" si="8"/>
        <v>0</v>
      </c>
      <c r="S42" s="296">
        <f t="shared" si="8"/>
        <v>511.1432302503984</v>
      </c>
    </row>
    <row r="43" spans="1:19" s="269" customFormat="1" ht="12" customHeight="1" x14ac:dyDescent="0.25">
      <c r="A43" s="467">
        <v>9</v>
      </c>
      <c r="B43" s="468" t="s">
        <v>281</v>
      </c>
      <c r="C43" s="461" t="s">
        <v>217</v>
      </c>
      <c r="D43" s="329">
        <f>IFERROR((D42*1000)/(D53+D52),0)</f>
        <v>11.471457844536859</v>
      </c>
      <c r="E43" s="329">
        <f>IFERROR((E42*1000)/(E53+E52),0)</f>
        <v>10.143017751228966</v>
      </c>
      <c r="F43" s="329">
        <f t="shared" ref="F43" si="9">IFERROR((F42*1000)/(F53+F52),0)</f>
        <v>0</v>
      </c>
      <c r="G43" s="329">
        <f>'5_Розрахунок тарифів'!L25</f>
        <v>19.46</v>
      </c>
      <c r="H43" s="296">
        <f t="shared" ref="H43:J43" si="10">IFERROR((H42*1000)/D$54,0)</f>
        <v>11.471457844536859</v>
      </c>
      <c r="I43" s="296">
        <f t="shared" si="10"/>
        <v>10.143017751228964</v>
      </c>
      <c r="J43" s="296">
        <f t="shared" si="10"/>
        <v>0</v>
      </c>
      <c r="K43" s="296">
        <f>'5_Розрахунок тарифів'!M25</f>
        <v>18.420000000000002</v>
      </c>
      <c r="L43" s="296">
        <f t="shared" ref="L43:N43" si="11">IFERROR((L42*1000)/D$55,0)</f>
        <v>11.471457844536859</v>
      </c>
      <c r="M43" s="296">
        <f t="shared" si="11"/>
        <v>10.143017751228964</v>
      </c>
      <c r="N43" s="296">
        <f t="shared" si="11"/>
        <v>0</v>
      </c>
      <c r="O43" s="296">
        <f>'5_Розрахунок тарифів'!N25</f>
        <v>18.420000000000002</v>
      </c>
      <c r="P43" s="296">
        <f t="shared" ref="P43:R43" si="12">IFERROR((P42*1000)/D56,0)</f>
        <v>11.471457844536859</v>
      </c>
      <c r="Q43" s="296">
        <f t="shared" si="12"/>
        <v>10.143017751228962</v>
      </c>
      <c r="R43" s="296">
        <f t="shared" si="12"/>
        <v>0</v>
      </c>
      <c r="S43" s="296">
        <f>'5_Розрахунок тарифів'!O25</f>
        <v>18.420000000000002</v>
      </c>
    </row>
    <row r="44" spans="1:19" s="271" customFormat="1" ht="12" customHeight="1" x14ac:dyDescent="0.25">
      <c r="A44" s="469">
        <v>10</v>
      </c>
      <c r="B44" s="470" t="s">
        <v>282</v>
      </c>
      <c r="C44" s="276" t="s">
        <v>110</v>
      </c>
      <c r="D44" s="276">
        <f>Д2!D16</f>
        <v>0</v>
      </c>
      <c r="E44" s="276">
        <f>Д2!E16</f>
        <v>0</v>
      </c>
      <c r="F44" s="270"/>
      <c r="G44" s="276">
        <f>Д2!F16</f>
        <v>0</v>
      </c>
      <c r="H44" s="270"/>
      <c r="I44" s="270"/>
      <c r="J44" s="270"/>
      <c r="K44" s="270"/>
      <c r="L44" s="270"/>
      <c r="M44" s="270"/>
      <c r="N44" s="270"/>
      <c r="O44" s="270"/>
      <c r="P44" s="270"/>
      <c r="Q44" s="270"/>
      <c r="R44" s="270"/>
      <c r="S44" s="270"/>
    </row>
    <row r="45" spans="1:19" ht="12" customHeight="1" x14ac:dyDescent="0.25">
      <c r="A45" s="465" t="s">
        <v>283</v>
      </c>
      <c r="B45" s="466" t="s">
        <v>284</v>
      </c>
      <c r="C45" s="455" t="s">
        <v>110</v>
      </c>
      <c r="D45" s="276">
        <f>Д2!D10</f>
        <v>0</v>
      </c>
      <c r="E45" s="276">
        <f>Д2!E10</f>
        <v>0</v>
      </c>
      <c r="F45" s="270"/>
      <c r="G45" s="276">
        <f>Д2!F10</f>
        <v>0</v>
      </c>
      <c r="H45" s="270"/>
      <c r="I45" s="270"/>
      <c r="J45" s="270"/>
      <c r="K45" s="270"/>
      <c r="L45" s="270"/>
      <c r="M45" s="270"/>
      <c r="N45" s="270"/>
      <c r="O45" s="270"/>
      <c r="P45" s="270"/>
      <c r="Q45" s="270"/>
      <c r="R45" s="270"/>
      <c r="S45" s="270"/>
    </row>
    <row r="46" spans="1:19" ht="12" customHeight="1" x14ac:dyDescent="0.25">
      <c r="A46" s="465" t="s">
        <v>285</v>
      </c>
      <c r="B46" s="466" t="s">
        <v>365</v>
      </c>
      <c r="C46" s="455" t="s">
        <v>110</v>
      </c>
      <c r="D46" s="276">
        <f>Д2!D13</f>
        <v>0</v>
      </c>
      <c r="E46" s="276">
        <f>Д2!E13</f>
        <v>0</v>
      </c>
      <c r="F46" s="270"/>
      <c r="G46" s="276">
        <f>Д2!F13</f>
        <v>0</v>
      </c>
      <c r="H46" s="270"/>
      <c r="I46" s="270"/>
      <c r="J46" s="270"/>
      <c r="K46" s="270"/>
      <c r="L46" s="270"/>
      <c r="M46" s="270"/>
      <c r="N46" s="270"/>
      <c r="O46" s="270"/>
      <c r="P46" s="270"/>
      <c r="Q46" s="270"/>
      <c r="R46" s="270"/>
      <c r="S46" s="270"/>
    </row>
    <row r="47" spans="1:19" ht="12" customHeight="1" x14ac:dyDescent="0.25">
      <c r="A47" s="465">
        <v>11</v>
      </c>
      <c r="B47" s="466" t="s">
        <v>286</v>
      </c>
      <c r="C47" s="455" t="s">
        <v>110</v>
      </c>
      <c r="D47" s="276">
        <f>Д2!D17</f>
        <v>0</v>
      </c>
      <c r="E47" s="276">
        <f>Д2!E17</f>
        <v>0</v>
      </c>
      <c r="F47" s="270"/>
      <c r="G47" s="276">
        <f>Д2!F17</f>
        <v>0</v>
      </c>
      <c r="H47" s="270"/>
      <c r="I47" s="270"/>
      <c r="J47" s="270"/>
      <c r="K47" s="270"/>
      <c r="L47" s="270"/>
      <c r="M47" s="270"/>
      <c r="N47" s="270"/>
      <c r="O47" s="270"/>
      <c r="P47" s="270"/>
      <c r="Q47" s="270"/>
      <c r="R47" s="270"/>
      <c r="S47" s="270"/>
    </row>
    <row r="48" spans="1:19" ht="12" customHeight="1" x14ac:dyDescent="0.25">
      <c r="A48" s="465" t="s">
        <v>287</v>
      </c>
      <c r="B48" s="466" t="s">
        <v>284</v>
      </c>
      <c r="C48" s="455" t="s">
        <v>110</v>
      </c>
      <c r="D48" s="276">
        <f>D47-D49</f>
        <v>0</v>
      </c>
      <c r="E48" s="276">
        <f t="shared" ref="E48:G48" si="13">E47-E49</f>
        <v>0</v>
      </c>
      <c r="F48" s="270"/>
      <c r="G48" s="276">
        <f t="shared" si="13"/>
        <v>0</v>
      </c>
      <c r="H48" s="270"/>
      <c r="I48" s="270"/>
      <c r="J48" s="270"/>
      <c r="K48" s="270"/>
      <c r="L48" s="270"/>
      <c r="M48" s="270"/>
      <c r="N48" s="270"/>
      <c r="O48" s="270"/>
      <c r="P48" s="270"/>
      <c r="Q48" s="270"/>
      <c r="R48" s="270"/>
      <c r="S48" s="270"/>
    </row>
    <row r="49" spans="1:19" ht="12" customHeight="1" x14ac:dyDescent="0.25">
      <c r="A49" s="465" t="s">
        <v>288</v>
      </c>
      <c r="B49" s="466" t="s">
        <v>289</v>
      </c>
      <c r="C49" s="455" t="s">
        <v>110</v>
      </c>
      <c r="D49" s="276">
        <f>Д2!D19</f>
        <v>0</v>
      </c>
      <c r="E49" s="276">
        <f>Д2!E19</f>
        <v>0</v>
      </c>
      <c r="F49" s="270"/>
      <c r="G49" s="276">
        <f>Д2!F19</f>
        <v>0</v>
      </c>
      <c r="H49" s="270"/>
      <c r="I49" s="270"/>
      <c r="J49" s="270"/>
      <c r="K49" s="270"/>
      <c r="L49" s="270"/>
      <c r="M49" s="270"/>
      <c r="N49" s="270"/>
      <c r="O49" s="270"/>
      <c r="P49" s="270"/>
      <c r="Q49" s="270"/>
      <c r="R49" s="270"/>
      <c r="S49" s="270"/>
    </row>
    <row r="50" spans="1:19" ht="12" customHeight="1" x14ac:dyDescent="0.25">
      <c r="A50" s="465">
        <v>12</v>
      </c>
      <c r="B50" s="466" t="s">
        <v>290</v>
      </c>
      <c r="C50" s="455" t="s">
        <v>110</v>
      </c>
      <c r="D50" s="276">
        <f>Д2!D21</f>
        <v>241665</v>
      </c>
      <c r="E50" s="276">
        <f>Д2!E21</f>
        <v>236378</v>
      </c>
      <c r="F50" s="270"/>
      <c r="G50" s="276">
        <f>Д2!F21</f>
        <v>241088.66</v>
      </c>
      <c r="H50" s="270"/>
      <c r="I50" s="270"/>
      <c r="J50" s="270"/>
      <c r="K50" s="270"/>
      <c r="L50" s="270"/>
      <c r="M50" s="270"/>
      <c r="N50" s="270"/>
      <c r="O50" s="270"/>
      <c r="P50" s="270"/>
      <c r="Q50" s="270"/>
      <c r="R50" s="270"/>
      <c r="S50" s="270"/>
    </row>
    <row r="51" spans="1:19" ht="12" customHeight="1" x14ac:dyDescent="0.25">
      <c r="A51" s="465" t="s">
        <v>291</v>
      </c>
      <c r="B51" s="466" t="s">
        <v>292</v>
      </c>
      <c r="C51" s="455" t="s">
        <v>110</v>
      </c>
      <c r="D51" s="276">
        <f>Д2!D23</f>
        <v>0</v>
      </c>
      <c r="E51" s="276">
        <f>Д2!E23</f>
        <v>0</v>
      </c>
      <c r="F51" s="270"/>
      <c r="G51" s="276">
        <f>Д2!F23</f>
        <v>0</v>
      </c>
      <c r="H51" s="270"/>
      <c r="I51" s="270"/>
      <c r="J51" s="270"/>
      <c r="K51" s="270"/>
      <c r="L51" s="270"/>
      <c r="M51" s="270"/>
      <c r="N51" s="270"/>
      <c r="O51" s="270"/>
      <c r="P51" s="270"/>
      <c r="Q51" s="270"/>
      <c r="R51" s="270"/>
      <c r="S51" s="270"/>
    </row>
    <row r="52" spans="1:19" ht="12" customHeight="1" x14ac:dyDescent="0.25">
      <c r="A52" s="465" t="s">
        <v>293</v>
      </c>
      <c r="B52" s="466" t="s">
        <v>294</v>
      </c>
      <c r="C52" s="455" t="s">
        <v>110</v>
      </c>
      <c r="D52" s="276">
        <f>Д2!D22</f>
        <v>0</v>
      </c>
      <c r="E52" s="276">
        <f>Д2!E22</f>
        <v>0</v>
      </c>
      <c r="F52" s="270"/>
      <c r="G52" s="276">
        <f>Д2!F22</f>
        <v>0</v>
      </c>
      <c r="H52" s="270"/>
      <c r="I52" s="270"/>
      <c r="J52" s="270"/>
      <c r="K52" s="340">
        <f>Д2!F39</f>
        <v>0</v>
      </c>
      <c r="L52" s="270"/>
      <c r="M52" s="270"/>
      <c r="N52" s="270"/>
      <c r="O52" s="340">
        <f>Д2!F40</f>
        <v>0</v>
      </c>
      <c r="P52" s="270"/>
      <c r="Q52" s="270"/>
      <c r="R52" s="270"/>
      <c r="S52" s="340">
        <f>Д2!F41</f>
        <v>0</v>
      </c>
    </row>
    <row r="53" spans="1:19" ht="12" customHeight="1" x14ac:dyDescent="0.25">
      <c r="A53" s="465" t="s">
        <v>295</v>
      </c>
      <c r="B53" s="466" t="s">
        <v>296</v>
      </c>
      <c r="C53" s="455" t="s">
        <v>110</v>
      </c>
      <c r="D53" s="276">
        <f>Д2!D24</f>
        <v>241665</v>
      </c>
      <c r="E53" s="276">
        <f>Д2!E24</f>
        <v>236378</v>
      </c>
      <c r="F53" s="270"/>
      <c r="G53" s="276">
        <f>Д2!F24</f>
        <v>241088.66</v>
      </c>
      <c r="H53" s="270"/>
      <c r="I53" s="270"/>
      <c r="J53" s="270"/>
      <c r="K53" s="270"/>
      <c r="L53" s="270"/>
      <c r="M53" s="270"/>
      <c r="N53" s="270"/>
      <c r="O53" s="270"/>
      <c r="P53" s="270"/>
      <c r="Q53" s="270"/>
      <c r="R53" s="270"/>
      <c r="S53" s="270"/>
    </row>
    <row r="54" spans="1:19" ht="12" customHeight="1" x14ac:dyDescent="0.25">
      <c r="A54" s="465" t="s">
        <v>297</v>
      </c>
      <c r="B54" s="466" t="s">
        <v>22</v>
      </c>
      <c r="C54" s="455" t="s">
        <v>110</v>
      </c>
      <c r="D54" s="276">
        <f>Д2!D25</f>
        <v>186308</v>
      </c>
      <c r="E54" s="276">
        <f>Д2!E25</f>
        <v>184258</v>
      </c>
      <c r="F54" s="270"/>
      <c r="G54" s="276">
        <f>Д2!F25</f>
        <v>195793.01</v>
      </c>
      <c r="H54" s="276">
        <f>D54</f>
        <v>186308</v>
      </c>
      <c r="I54" s="276">
        <f>E54</f>
        <v>184258</v>
      </c>
      <c r="J54" s="270"/>
      <c r="K54" s="276">
        <f>Д2!F25</f>
        <v>195793.01</v>
      </c>
      <c r="L54" s="270"/>
      <c r="M54" s="270"/>
      <c r="N54" s="270"/>
      <c r="O54" s="270"/>
      <c r="P54" s="270"/>
      <c r="Q54" s="270"/>
      <c r="R54" s="270"/>
      <c r="S54" s="270"/>
    </row>
    <row r="55" spans="1:19" ht="12" customHeight="1" x14ac:dyDescent="0.25">
      <c r="A55" s="465" t="s">
        <v>298</v>
      </c>
      <c r="B55" s="466" t="s">
        <v>299</v>
      </c>
      <c r="C55" s="455" t="s">
        <v>110</v>
      </c>
      <c r="D55" s="276">
        <f>Д2!D27</f>
        <v>22161</v>
      </c>
      <c r="E55" s="276">
        <f>Д2!E27</f>
        <v>22343</v>
      </c>
      <c r="F55" s="270"/>
      <c r="G55" s="276">
        <f>Д2!F27</f>
        <v>17552.150000000001</v>
      </c>
      <c r="H55" s="270"/>
      <c r="I55" s="270"/>
      <c r="J55" s="270"/>
      <c r="K55" s="270"/>
      <c r="L55" s="276">
        <f>D55</f>
        <v>22161</v>
      </c>
      <c r="M55" s="276">
        <f>E55</f>
        <v>22343</v>
      </c>
      <c r="N55" s="270"/>
      <c r="O55" s="276">
        <f>Д2!$F$27</f>
        <v>17552.150000000001</v>
      </c>
      <c r="P55" s="270"/>
      <c r="Q55" s="270"/>
      <c r="R55" s="270"/>
      <c r="S55" s="270"/>
    </row>
    <row r="56" spans="1:19" ht="12" customHeight="1" x14ac:dyDescent="0.25">
      <c r="A56" s="465" t="s">
        <v>300</v>
      </c>
      <c r="B56" s="466" t="s">
        <v>301</v>
      </c>
      <c r="C56" s="455" t="s">
        <v>110</v>
      </c>
      <c r="D56" s="276">
        <f>Д2!D29</f>
        <v>33196</v>
      </c>
      <c r="E56" s="276">
        <f>Д2!E29</f>
        <v>29777</v>
      </c>
      <c r="F56" s="270"/>
      <c r="G56" s="276">
        <f>Д2!F29</f>
        <v>27743.5</v>
      </c>
      <c r="H56" s="270"/>
      <c r="I56" s="270"/>
      <c r="J56" s="270"/>
      <c r="K56" s="270"/>
      <c r="L56" s="270"/>
      <c r="M56" s="270"/>
      <c r="N56" s="270"/>
      <c r="O56" s="270"/>
      <c r="P56" s="276">
        <f>D56</f>
        <v>33196</v>
      </c>
      <c r="Q56" s="276">
        <f>E56</f>
        <v>29777</v>
      </c>
      <c r="R56" s="270"/>
      <c r="S56" s="276">
        <f>Д2!$F$29</f>
        <v>27743.5</v>
      </c>
    </row>
    <row r="57" spans="1:19" ht="24" x14ac:dyDescent="0.25">
      <c r="A57" s="465">
        <v>13</v>
      </c>
      <c r="B57" s="466" t="s">
        <v>302</v>
      </c>
      <c r="C57" s="455" t="s">
        <v>110</v>
      </c>
      <c r="D57" s="270"/>
      <c r="E57" s="270"/>
      <c r="F57" s="270"/>
      <c r="G57" s="270"/>
      <c r="H57" s="270"/>
      <c r="I57" s="270"/>
      <c r="J57" s="270"/>
      <c r="K57" s="270"/>
      <c r="L57" s="270"/>
      <c r="M57" s="270"/>
      <c r="N57" s="270"/>
      <c r="O57" s="270"/>
      <c r="P57" s="270"/>
      <c r="Q57" s="270"/>
      <c r="R57" s="270"/>
      <c r="S57" s="270"/>
    </row>
    <row r="58" spans="1:19" ht="24" x14ac:dyDescent="0.25">
      <c r="A58" s="465">
        <v>14</v>
      </c>
      <c r="B58" s="466" t="s">
        <v>303</v>
      </c>
      <c r="C58" s="455" t="s">
        <v>217</v>
      </c>
      <c r="D58" s="340">
        <f t="shared" ref="D58:F58" si="14">IFERROR((D13*1000)/D57,0)</f>
        <v>0</v>
      </c>
      <c r="E58" s="340">
        <f t="shared" si="14"/>
        <v>0</v>
      </c>
      <c r="F58" s="340">
        <f t="shared" si="14"/>
        <v>0</v>
      </c>
      <c r="G58" s="340">
        <f>IFERROR((G13*1000)/G57,0)</f>
        <v>0</v>
      </c>
      <c r="H58" s="340">
        <f t="shared" ref="H58:S58" si="15">IFERROR((H13*1000)/H57,0)</f>
        <v>0</v>
      </c>
      <c r="I58" s="340">
        <f t="shared" si="15"/>
        <v>0</v>
      </c>
      <c r="J58" s="340">
        <f t="shared" si="15"/>
        <v>0</v>
      </c>
      <c r="K58" s="340">
        <f t="shared" si="15"/>
        <v>0</v>
      </c>
      <c r="L58" s="340">
        <f t="shared" si="15"/>
        <v>0</v>
      </c>
      <c r="M58" s="340">
        <f t="shared" si="15"/>
        <v>0</v>
      </c>
      <c r="N58" s="340">
        <f t="shared" si="15"/>
        <v>0</v>
      </c>
      <c r="O58" s="340">
        <f t="shared" si="15"/>
        <v>0</v>
      </c>
      <c r="P58" s="340">
        <f t="shared" si="15"/>
        <v>0</v>
      </c>
      <c r="Q58" s="340">
        <f t="shared" si="15"/>
        <v>0</v>
      </c>
      <c r="R58" s="340">
        <f t="shared" si="15"/>
        <v>0</v>
      </c>
      <c r="S58" s="340">
        <f t="shared" si="15"/>
        <v>0</v>
      </c>
    </row>
    <row r="59" spans="1:19" x14ac:dyDescent="0.25">
      <c r="A59" s="471" t="s">
        <v>255</v>
      </c>
      <c r="B59" s="472"/>
      <c r="C59" s="281"/>
      <c r="D59" s="281"/>
      <c r="E59" s="281"/>
      <c r="F59" s="281"/>
      <c r="G59" s="281"/>
      <c r="H59" s="281"/>
      <c r="I59" s="281"/>
      <c r="J59" s="281"/>
      <c r="K59" s="281"/>
      <c r="L59" s="281"/>
      <c r="M59" s="281"/>
      <c r="N59" s="281"/>
      <c r="O59" s="281"/>
      <c r="P59" s="281"/>
      <c r="Q59" s="281"/>
      <c r="R59" s="281"/>
      <c r="S59" s="281"/>
    </row>
    <row r="61" spans="1:19" ht="17.25" customHeight="1" x14ac:dyDescent="0.25">
      <c r="B61" s="272" t="s">
        <v>304</v>
      </c>
      <c r="C61" s="651" t="s">
        <v>305</v>
      </c>
      <c r="D61" s="651"/>
      <c r="E61" s="651"/>
      <c r="F61" s="651" t="s">
        <v>305</v>
      </c>
      <c r="G61" s="651"/>
    </row>
    <row r="62" spans="1:19" ht="25.5" customHeight="1" x14ac:dyDescent="0.25">
      <c r="B62" s="273" t="s">
        <v>87</v>
      </c>
      <c r="C62" s="652" t="s">
        <v>306</v>
      </c>
      <c r="D62" s="652"/>
      <c r="E62" s="652"/>
      <c r="F62" s="652" t="s">
        <v>307</v>
      </c>
      <c r="G62" s="652"/>
    </row>
  </sheetData>
  <sheetProtection password="E995" sheet="1" objects="1" scenarios="1"/>
  <mergeCells count="32">
    <mergeCell ref="P6:S6"/>
    <mergeCell ref="P7:P8"/>
    <mergeCell ref="Q7:Q8"/>
    <mergeCell ref="R7:R8"/>
    <mergeCell ref="S7:S8"/>
    <mergeCell ref="L6:O6"/>
    <mergeCell ref="L7:L8"/>
    <mergeCell ref="M7:M8"/>
    <mergeCell ref="N7:N8"/>
    <mergeCell ref="O7:O8"/>
    <mergeCell ref="H6:K6"/>
    <mergeCell ref="H7:H8"/>
    <mergeCell ref="I7:I8"/>
    <mergeCell ref="J7:J8"/>
    <mergeCell ref="K7:K8"/>
    <mergeCell ref="C61:E61"/>
    <mergeCell ref="F61:G61"/>
    <mergeCell ref="C62:E62"/>
    <mergeCell ref="F62:G62"/>
    <mergeCell ref="D1:G1"/>
    <mergeCell ref="B2:F2"/>
    <mergeCell ref="B3:F3"/>
    <mergeCell ref="B4:F4"/>
    <mergeCell ref="F5:G5"/>
    <mergeCell ref="A6:A8"/>
    <mergeCell ref="B6:B8"/>
    <mergeCell ref="C6:C8"/>
    <mergeCell ref="D6:G6"/>
    <mergeCell ref="D7:D8"/>
    <mergeCell ref="E7:E8"/>
    <mergeCell ref="F7:F8"/>
    <mergeCell ref="G7:G8"/>
  </mergeCells>
  <conditionalFormatting sqref="B3:F3">
    <cfRule type="cellIs" dxfId="9" priority="4" operator="equal">
      <formula>0</formula>
    </cfRule>
  </conditionalFormatting>
  <conditionalFormatting sqref="B1">
    <cfRule type="containsText" dxfId="8" priority="1" operator="containsText" text="Для корек">
      <formula>NOT(ISERROR(SEARCH("Для корек",B1)))</formula>
    </cfRule>
  </conditionalFormatting>
  <pageMargins left="0.28125" right="0.26583333333333331" top="0.25666666666666665" bottom="0.23833333333333334"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25</vt:i4>
      </vt:variant>
    </vt:vector>
  </HeadingPairs>
  <TitlesOfParts>
    <vt:vector size="41" baseType="lpstr">
      <vt:lpstr>ІНСТРУКЦІЯ</vt:lpstr>
      <vt:lpstr>5_Розрахунок тарифів</vt:lpstr>
      <vt:lpstr>3_Розподіл пл.соб.</vt:lpstr>
      <vt:lpstr>4_Структура пл.соб.</vt:lpstr>
      <vt:lpstr>1_Структура по елементах</vt:lpstr>
      <vt:lpstr>2_ФОП</vt:lpstr>
      <vt:lpstr>Д2</vt:lpstr>
      <vt:lpstr>Д3</vt:lpstr>
      <vt:lpstr>Д4</vt:lpstr>
      <vt:lpstr>Д5</vt:lpstr>
      <vt:lpstr>Д6</vt:lpstr>
      <vt:lpstr>Д7</vt:lpstr>
      <vt:lpstr>Д8</vt:lpstr>
      <vt:lpstr>Д9</vt:lpstr>
      <vt:lpstr>Д10</vt:lpstr>
      <vt:lpstr>Лист6</vt:lpstr>
      <vt:lpstr>A1048999</vt:lpstr>
      <vt:lpstr>A1049000</vt:lpstr>
      <vt:lpstr>A1049999</vt:lpstr>
      <vt:lpstr>A1050000</vt:lpstr>
      <vt:lpstr>A1060000</vt:lpstr>
      <vt:lpstr>A1999999</vt:lpstr>
      <vt:lpstr>A2000021</vt:lpstr>
      <vt:lpstr>A6000000</vt:lpstr>
      <vt:lpstr>xff1</vt:lpstr>
      <vt:lpstr>xgg</vt:lpstr>
      <vt:lpstr>xgg1</vt:lpstr>
      <vt:lpstr>xxx1</vt:lpstr>
      <vt:lpstr>zzz1</vt:lpstr>
      <vt:lpstr>'1_Структура по елементах'!Заголовки_для_печати</vt:lpstr>
      <vt:lpstr>Д10!Заголовки_для_печати</vt:lpstr>
      <vt:lpstr>Д3!Заголовки_для_печати</vt:lpstr>
      <vt:lpstr>Д9!Заголовки_для_печати</vt:lpstr>
      <vt:lpstr>'1_Структура по елементах'!Область_печати</vt:lpstr>
      <vt:lpstr>'2_ФОП'!Область_печати</vt:lpstr>
      <vt:lpstr>'4_Структура пл.соб.'!Область_печати</vt:lpstr>
      <vt:lpstr>'5_Розрахунок тарифів'!Область_печати</vt:lpstr>
      <vt:lpstr>Д2!Область_печати</vt:lpstr>
      <vt:lpstr>Д4!Область_печати</vt:lpstr>
      <vt:lpstr>Д5!Область_печати</vt:lpstr>
      <vt:lpstr>ІНСТРУКЦІЯ!Область_печати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2017-12-08T08:47:30Z</dcterms:modified>
</cp:coreProperties>
</file>